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tkarsag01\Desktop\Rendeletek\"/>
    </mc:Choice>
  </mc:AlternateContent>
  <xr:revisionPtr revIDLastSave="0" documentId="13_ncr:1_{12899152-BD96-4D13-A0A4-88401C9D3F2B}" xr6:coauthVersionLast="46" xr6:coauthVersionMax="46" xr10:uidLastSave="{00000000-0000-0000-0000-000000000000}"/>
  <bookViews>
    <workbookView xWindow="-120" yWindow="-120" windowWidth="21840" windowHeight="13140" tabRatio="599" firstSheet="5" activeTab="15" xr2:uid="{00000000-000D-0000-FFFF-FFFF00000000}"/>
  </bookViews>
  <sheets>
    <sheet name="2-3.mell" sheetId="1" r:id="rId1"/>
    <sheet name="4.mell" sheetId="2" r:id="rId2"/>
    <sheet name="4.1" sheetId="6" r:id="rId3"/>
    <sheet name="4.2" sheetId="25" r:id="rId4"/>
    <sheet name="4.3" sheetId="33" r:id="rId5"/>
    <sheet name="5.mell" sheetId="3" r:id="rId6"/>
    <sheet name="5.1" sheetId="7" r:id="rId7"/>
    <sheet name="5.2" sheetId="26" r:id="rId8"/>
    <sheet name="5.3" sheetId="34" r:id="rId9"/>
    <sheet name="6.mell." sheetId="32" r:id="rId10"/>
    <sheet name="7-8.mell." sheetId="9" r:id="rId11"/>
    <sheet name="9.1-9.2" sheetId="10" r:id="rId12"/>
    <sheet name="9.3. mell." sheetId="11" r:id="rId13"/>
    <sheet name="10 mell" sheetId="29" r:id="rId14"/>
    <sheet name="11-11.2" sheetId="13" r:id="rId15"/>
    <sheet name="12 mell" sheetId="17" r:id="rId16"/>
  </sheets>
  <externalReferences>
    <externalReference r:id="rId17"/>
  </externalReferences>
  <definedNames>
    <definedName name="_xlnm.Print_Titles" localSheetId="2">'4.1'!$6:$10</definedName>
    <definedName name="_xlnm.Print_Titles" localSheetId="4">'4.3'!$7:$11</definedName>
    <definedName name="_xlnm.Print_Titles" localSheetId="6">'5.1'!$6:$11</definedName>
    <definedName name="_xlnm.Print_Titles" localSheetId="8">'5.3'!$7:$11</definedName>
    <definedName name="_xlnm.Print_Area" localSheetId="14">'11-11.2'!$A$1:$F$71</definedName>
    <definedName name="_xlnm.Print_Area" localSheetId="15">'12 mell'!$A$1:$N$38</definedName>
    <definedName name="_xlnm.Print_Area" localSheetId="0">'2-3.mell'!$A$1:$E$51</definedName>
    <definedName name="_xlnm.Print_Area" localSheetId="2">'4.1'!$A$1:$N$277</definedName>
    <definedName name="_xlnm.Print_Area" localSheetId="3">'4.2'!$A$1:$N$45</definedName>
    <definedName name="_xlnm.Print_Area" localSheetId="4">'4.3'!$A$1:$N$267</definedName>
    <definedName name="_xlnm.Print_Area" localSheetId="1">'4.mell'!$A$1:$M$65</definedName>
    <definedName name="_xlnm.Print_Area" localSheetId="6">'5.1'!$A$1:$L$362</definedName>
    <definedName name="_xlnm.Print_Area" localSheetId="7">'5.2'!$A$1:$L$43</definedName>
    <definedName name="_xlnm.Print_Area" localSheetId="8">'5.3'!$A$1:$L$266</definedName>
    <definedName name="_xlnm.Print_Area" localSheetId="5">'5.mell'!$A$1:$K$62</definedName>
    <definedName name="_xlnm.Print_Area" localSheetId="9">'6.mell.'!$A$1:$E$64</definedName>
    <definedName name="_xlnm.Print_Area" localSheetId="10">'7-8.mell.'!$A$1:$E$72</definedName>
    <definedName name="_xlnm.Print_Area" localSheetId="11">'9.1-9.2'!$A$1:$K$102</definedName>
    <definedName name="_xlnm.Print_Area" localSheetId="12">'9.3. mell.'!$A$1:$E$25</definedName>
  </definedNames>
  <calcPr calcId="181029"/>
</workbook>
</file>

<file path=xl/calcChain.xml><?xml version="1.0" encoding="utf-8"?>
<calcChain xmlns="http://schemas.openxmlformats.org/spreadsheetml/2006/main">
  <c r="C274" i="6" l="1"/>
  <c r="D359" i="7"/>
  <c r="M359" i="7" s="1"/>
  <c r="E359" i="7"/>
  <c r="F359" i="7"/>
  <c r="G359" i="7"/>
  <c r="H359" i="7"/>
  <c r="I359" i="7"/>
  <c r="J359" i="7"/>
  <c r="K359" i="7"/>
  <c r="L359" i="7"/>
  <c r="C359" i="7"/>
  <c r="M362" i="7"/>
  <c r="M363" i="7"/>
  <c r="K13" i="17"/>
  <c r="J13" i="17"/>
  <c r="I13" i="17"/>
  <c r="H13" i="17"/>
  <c r="L9" i="17"/>
  <c r="M9" i="17"/>
  <c r="N9" i="17"/>
  <c r="L18" i="17"/>
  <c r="E45" i="32"/>
  <c r="D47" i="9"/>
  <c r="C47" i="9"/>
  <c r="E45" i="9"/>
  <c r="D45" i="9"/>
  <c r="C45" i="9"/>
  <c r="E11" i="9"/>
  <c r="D11" i="9"/>
  <c r="G17" i="9"/>
  <c r="D43" i="1"/>
  <c r="D255" i="6"/>
  <c r="E255" i="6"/>
  <c r="F255" i="6"/>
  <c r="G255" i="6"/>
  <c r="H255" i="6"/>
  <c r="I255" i="6"/>
  <c r="J255" i="6"/>
  <c r="K255" i="6"/>
  <c r="L255" i="6"/>
  <c r="M255" i="6"/>
  <c r="N255" i="6"/>
  <c r="D60" i="6"/>
  <c r="E60" i="6"/>
  <c r="F60" i="6"/>
  <c r="G60" i="6"/>
  <c r="H60" i="6"/>
  <c r="I60" i="6"/>
  <c r="J60" i="6"/>
  <c r="K60" i="6"/>
  <c r="L60" i="6"/>
  <c r="M60" i="6"/>
  <c r="N60" i="6"/>
  <c r="D59" i="6"/>
  <c r="E59" i="6"/>
  <c r="F59" i="6"/>
  <c r="G59" i="6"/>
  <c r="H59" i="6"/>
  <c r="I59" i="6"/>
  <c r="J59" i="6"/>
  <c r="K59" i="6"/>
  <c r="L59" i="6"/>
  <c r="M59" i="6"/>
  <c r="N59" i="6"/>
  <c r="C255" i="6"/>
  <c r="B33" i="2"/>
  <c r="D61" i="2"/>
  <c r="E61" i="2"/>
  <c r="F61" i="2"/>
  <c r="G61" i="2"/>
  <c r="H61" i="2"/>
  <c r="I61" i="2"/>
  <c r="J61" i="2"/>
  <c r="K61" i="2"/>
  <c r="L61" i="2"/>
  <c r="M61" i="2"/>
  <c r="B57" i="2"/>
  <c r="D57" i="2"/>
  <c r="E57" i="2"/>
  <c r="F57" i="2"/>
  <c r="G57" i="2"/>
  <c r="H57" i="2"/>
  <c r="I57" i="2"/>
  <c r="J57" i="2"/>
  <c r="K57" i="2"/>
  <c r="L57" i="2"/>
  <c r="M57" i="2"/>
  <c r="C57" i="2"/>
  <c r="D53" i="2"/>
  <c r="E53" i="2"/>
  <c r="F53" i="2"/>
  <c r="G53" i="2"/>
  <c r="H53" i="2"/>
  <c r="I53" i="2"/>
  <c r="J53" i="2"/>
  <c r="K53" i="2"/>
  <c r="L53" i="2"/>
  <c r="M53" i="2"/>
  <c r="B49" i="2"/>
  <c r="D49" i="2"/>
  <c r="E49" i="2"/>
  <c r="F49" i="2"/>
  <c r="G49" i="2"/>
  <c r="H49" i="2"/>
  <c r="I49" i="2"/>
  <c r="J49" i="2"/>
  <c r="K49" i="2"/>
  <c r="L49" i="2"/>
  <c r="M49" i="2"/>
  <c r="C49" i="2"/>
  <c r="D45" i="2"/>
  <c r="E45" i="2"/>
  <c r="F45" i="2"/>
  <c r="G45" i="2"/>
  <c r="H45" i="2"/>
  <c r="I45" i="2"/>
  <c r="J45" i="2"/>
  <c r="K45" i="2"/>
  <c r="L45" i="2"/>
  <c r="M45" i="2"/>
  <c r="B41" i="2"/>
  <c r="D41" i="2"/>
  <c r="E41" i="2"/>
  <c r="F41" i="2"/>
  <c r="G41" i="2"/>
  <c r="H41" i="2"/>
  <c r="I41" i="2"/>
  <c r="J41" i="2"/>
  <c r="K41" i="2"/>
  <c r="L41" i="2"/>
  <c r="M41" i="2"/>
  <c r="C41" i="2"/>
  <c r="B37" i="2"/>
  <c r="D37" i="2"/>
  <c r="E37" i="2"/>
  <c r="F37" i="2"/>
  <c r="G37" i="2"/>
  <c r="H37" i="2"/>
  <c r="I37" i="2"/>
  <c r="J37" i="2"/>
  <c r="K37" i="2"/>
  <c r="L37" i="2"/>
  <c r="M37" i="2"/>
  <c r="C37" i="2"/>
  <c r="D33" i="2"/>
  <c r="E33" i="2"/>
  <c r="F33" i="2"/>
  <c r="G33" i="2"/>
  <c r="H33" i="2"/>
  <c r="I33" i="2"/>
  <c r="J33" i="2"/>
  <c r="K33" i="2"/>
  <c r="L33" i="2"/>
  <c r="M33" i="2"/>
  <c r="C33" i="2"/>
  <c r="D29" i="2"/>
  <c r="E29" i="2"/>
  <c r="F29" i="2"/>
  <c r="G29" i="2"/>
  <c r="H29" i="2"/>
  <c r="I29" i="2"/>
  <c r="J29" i="2"/>
  <c r="K29" i="2"/>
  <c r="L29" i="2"/>
  <c r="M29" i="2"/>
  <c r="C29" i="2"/>
  <c r="C58" i="3"/>
  <c r="D58" i="3"/>
  <c r="E58" i="3"/>
  <c r="F58" i="3"/>
  <c r="G58" i="3"/>
  <c r="H58" i="3"/>
  <c r="I58" i="3"/>
  <c r="J58" i="3"/>
  <c r="K58" i="3"/>
  <c r="B58" i="3"/>
  <c r="C54" i="3"/>
  <c r="D54" i="3"/>
  <c r="E54" i="3"/>
  <c r="F54" i="3"/>
  <c r="G54" i="3"/>
  <c r="H54" i="3"/>
  <c r="I54" i="3"/>
  <c r="J54" i="3"/>
  <c r="K54" i="3"/>
  <c r="B54" i="3"/>
  <c r="C50" i="3"/>
  <c r="D50" i="3"/>
  <c r="E50" i="3"/>
  <c r="F50" i="3"/>
  <c r="G50" i="3"/>
  <c r="H50" i="3"/>
  <c r="I50" i="3"/>
  <c r="J50" i="3"/>
  <c r="K50" i="3"/>
  <c r="B50" i="3"/>
  <c r="C46" i="3"/>
  <c r="D46" i="3"/>
  <c r="E46" i="3"/>
  <c r="F46" i="3"/>
  <c r="G46" i="3"/>
  <c r="H46" i="3"/>
  <c r="I46" i="3"/>
  <c r="J46" i="3"/>
  <c r="K46" i="3"/>
  <c r="B46" i="3"/>
  <c r="C42" i="3"/>
  <c r="D42" i="3"/>
  <c r="E42" i="3"/>
  <c r="F42" i="3"/>
  <c r="G42" i="3"/>
  <c r="H42" i="3"/>
  <c r="I42" i="3"/>
  <c r="J42" i="3"/>
  <c r="K42" i="3"/>
  <c r="B42" i="3"/>
  <c r="C38" i="3"/>
  <c r="D38" i="3"/>
  <c r="E38" i="3"/>
  <c r="F38" i="3"/>
  <c r="G38" i="3"/>
  <c r="H38" i="3"/>
  <c r="I38" i="3"/>
  <c r="J38" i="3"/>
  <c r="K38" i="3"/>
  <c r="B38" i="3"/>
  <c r="C34" i="3"/>
  <c r="D34" i="3"/>
  <c r="E34" i="3"/>
  <c r="F34" i="3"/>
  <c r="G34" i="3"/>
  <c r="H34" i="3"/>
  <c r="I34" i="3"/>
  <c r="J34" i="3"/>
  <c r="K34" i="3"/>
  <c r="B34" i="3"/>
  <c r="C30" i="3"/>
  <c r="D30" i="3"/>
  <c r="E30" i="3"/>
  <c r="F30" i="3"/>
  <c r="G30" i="3"/>
  <c r="H30" i="3"/>
  <c r="I30" i="3"/>
  <c r="J30" i="3"/>
  <c r="K30" i="3"/>
  <c r="C26" i="3"/>
  <c r="D26" i="3"/>
  <c r="E26" i="3"/>
  <c r="F26" i="3"/>
  <c r="G26" i="3"/>
  <c r="H26" i="3"/>
  <c r="I26" i="3"/>
  <c r="J26" i="3"/>
  <c r="K26" i="3"/>
  <c r="B33" i="3"/>
  <c r="B29" i="3"/>
  <c r="B25" i="3"/>
  <c r="B30" i="3"/>
  <c r="B26" i="3"/>
  <c r="C18" i="3"/>
  <c r="D18" i="3"/>
  <c r="E18" i="3"/>
  <c r="F18" i="3"/>
  <c r="H18" i="3"/>
  <c r="I18" i="3"/>
  <c r="J18" i="3"/>
  <c r="K18" i="3"/>
  <c r="M275" i="34"/>
  <c r="N275" i="34" s="1"/>
  <c r="M274" i="34"/>
  <c r="N274" i="34" s="1"/>
  <c r="N267" i="34"/>
  <c r="M267" i="34"/>
  <c r="M266" i="34"/>
  <c r="N266" i="34" s="1"/>
  <c r="K264" i="34"/>
  <c r="L263" i="34"/>
  <c r="K263" i="34"/>
  <c r="J263" i="34"/>
  <c r="I263" i="34"/>
  <c r="H263" i="34"/>
  <c r="G263" i="34"/>
  <c r="F263" i="34"/>
  <c r="E263" i="34"/>
  <c r="M263" i="34" s="1"/>
  <c r="N263" i="34" s="1"/>
  <c r="D263" i="34"/>
  <c r="C263" i="34"/>
  <c r="G262" i="34"/>
  <c r="N261" i="34"/>
  <c r="M261" i="34"/>
  <c r="H258" i="34"/>
  <c r="I257" i="34"/>
  <c r="I268" i="34" s="1"/>
  <c r="D257" i="34"/>
  <c r="M256" i="34"/>
  <c r="N256" i="34" s="1"/>
  <c r="I254" i="34"/>
  <c r="M251" i="34"/>
  <c r="N251" i="34" s="1"/>
  <c r="L250" i="34"/>
  <c r="K250" i="34"/>
  <c r="J250" i="34"/>
  <c r="I250" i="34"/>
  <c r="H250" i="34"/>
  <c r="G250" i="34"/>
  <c r="F250" i="34"/>
  <c r="E250" i="34"/>
  <c r="D250" i="34"/>
  <c r="M250" i="34" s="1"/>
  <c r="M249" i="34"/>
  <c r="N249" i="34" s="1"/>
  <c r="M248" i="34"/>
  <c r="N248" i="34" s="1"/>
  <c r="M247" i="34"/>
  <c r="C247" i="34"/>
  <c r="C250" i="34" s="1"/>
  <c r="N246" i="34"/>
  <c r="M246" i="34"/>
  <c r="L245" i="34"/>
  <c r="K245" i="34"/>
  <c r="J245" i="34"/>
  <c r="I245" i="34"/>
  <c r="H245" i="34"/>
  <c r="G245" i="34"/>
  <c r="F245" i="34"/>
  <c r="E245" i="34"/>
  <c r="M245" i="34" s="1"/>
  <c r="D245" i="34"/>
  <c r="N244" i="34"/>
  <c r="M244" i="34"/>
  <c r="N243" i="34"/>
  <c r="M243" i="34"/>
  <c r="M242" i="34"/>
  <c r="C242" i="34"/>
  <c r="M241" i="34"/>
  <c r="N241" i="34" s="1"/>
  <c r="L240" i="34"/>
  <c r="K240" i="34"/>
  <c r="J240" i="34"/>
  <c r="I240" i="34"/>
  <c r="H240" i="34"/>
  <c r="G240" i="34"/>
  <c r="F240" i="34"/>
  <c r="E240" i="34"/>
  <c r="M240" i="34" s="1"/>
  <c r="N240" i="34" s="1"/>
  <c r="D240" i="34"/>
  <c r="C240" i="34"/>
  <c r="N239" i="34"/>
  <c r="M239" i="34"/>
  <c r="M238" i="34"/>
  <c r="N238" i="34" s="1"/>
  <c r="M237" i="34"/>
  <c r="N237" i="34" s="1"/>
  <c r="C237" i="34"/>
  <c r="N236" i="34"/>
  <c r="M236" i="34"/>
  <c r="L235" i="34"/>
  <c r="K235" i="34"/>
  <c r="J235" i="34"/>
  <c r="I235" i="34"/>
  <c r="H235" i="34"/>
  <c r="G235" i="34"/>
  <c r="F235" i="34"/>
  <c r="E235" i="34"/>
  <c r="D235" i="34"/>
  <c r="C235" i="34"/>
  <c r="N234" i="34"/>
  <c r="M234" i="34"/>
  <c r="M233" i="34"/>
  <c r="N233" i="34" s="1"/>
  <c r="N232" i="34"/>
  <c r="M232" i="34"/>
  <c r="C232" i="34"/>
  <c r="N231" i="34"/>
  <c r="M231" i="34"/>
  <c r="L230" i="34"/>
  <c r="K230" i="34"/>
  <c r="J230" i="34"/>
  <c r="I230" i="34"/>
  <c r="H230" i="34"/>
  <c r="G230" i="34"/>
  <c r="F230" i="34"/>
  <c r="E230" i="34"/>
  <c r="M230" i="34" s="1"/>
  <c r="N230" i="34" s="1"/>
  <c r="D230" i="34"/>
  <c r="C230" i="34"/>
  <c r="M229" i="34"/>
  <c r="N229" i="34" s="1"/>
  <c r="N228" i="34"/>
  <c r="M228" i="34"/>
  <c r="M227" i="34"/>
  <c r="N227" i="34" s="1"/>
  <c r="C227" i="34"/>
  <c r="N226" i="34"/>
  <c r="M226" i="34"/>
  <c r="L225" i="34"/>
  <c r="K225" i="34"/>
  <c r="J225" i="34"/>
  <c r="I225" i="34"/>
  <c r="H225" i="34"/>
  <c r="G225" i="34"/>
  <c r="F225" i="34"/>
  <c r="E225" i="34"/>
  <c r="D225" i="34"/>
  <c r="M225" i="34" s="1"/>
  <c r="N225" i="34" s="1"/>
  <c r="C225" i="34"/>
  <c r="N224" i="34"/>
  <c r="M224" i="34"/>
  <c r="N223" i="34"/>
  <c r="M223" i="34"/>
  <c r="N222" i="34"/>
  <c r="M222" i="34"/>
  <c r="C222" i="34"/>
  <c r="M221" i="34"/>
  <c r="N221" i="34" s="1"/>
  <c r="L220" i="34"/>
  <c r="K220" i="34"/>
  <c r="J220" i="34"/>
  <c r="I220" i="34"/>
  <c r="H220" i="34"/>
  <c r="G220" i="34"/>
  <c r="F220" i="34"/>
  <c r="E220" i="34"/>
  <c r="M220" i="34" s="1"/>
  <c r="N220" i="34" s="1"/>
  <c r="D220" i="34"/>
  <c r="C220" i="34"/>
  <c r="N219" i="34"/>
  <c r="M219" i="34"/>
  <c r="M218" i="34"/>
  <c r="N218" i="34" s="1"/>
  <c r="M217" i="34"/>
  <c r="N217" i="34" s="1"/>
  <c r="C217" i="34"/>
  <c r="N216" i="34"/>
  <c r="M216" i="34"/>
  <c r="L215" i="34"/>
  <c r="K215" i="34"/>
  <c r="J215" i="34"/>
  <c r="I215" i="34"/>
  <c r="H215" i="34"/>
  <c r="G215" i="34"/>
  <c r="F215" i="34"/>
  <c r="E215" i="34"/>
  <c r="D215" i="34"/>
  <c r="C215" i="34"/>
  <c r="N214" i="34"/>
  <c r="M214" i="34"/>
  <c r="M213" i="34"/>
  <c r="N213" i="34" s="1"/>
  <c r="M212" i="34"/>
  <c r="C212" i="34"/>
  <c r="N212" i="34" s="1"/>
  <c r="N211" i="34"/>
  <c r="M211" i="34"/>
  <c r="L210" i="34"/>
  <c r="K210" i="34"/>
  <c r="J210" i="34"/>
  <c r="I210" i="34"/>
  <c r="H210" i="34"/>
  <c r="G210" i="34"/>
  <c r="F210" i="34"/>
  <c r="E210" i="34"/>
  <c r="M210" i="34" s="1"/>
  <c r="N210" i="34" s="1"/>
  <c r="D210" i="34"/>
  <c r="C210" i="34"/>
  <c r="M209" i="34"/>
  <c r="N209" i="34" s="1"/>
  <c r="N208" i="34"/>
  <c r="M208" i="34"/>
  <c r="M207" i="34"/>
  <c r="N207" i="34" s="1"/>
  <c r="C207" i="34"/>
  <c r="N206" i="34"/>
  <c r="M206" i="34"/>
  <c r="L205" i="34"/>
  <c r="K205" i="34"/>
  <c r="J205" i="34"/>
  <c r="I205" i="34"/>
  <c r="H205" i="34"/>
  <c r="G205" i="34"/>
  <c r="F205" i="34"/>
  <c r="E205" i="34"/>
  <c r="D205" i="34"/>
  <c r="M205" i="34" s="1"/>
  <c r="N205" i="34" s="1"/>
  <c r="C205" i="34"/>
  <c r="N204" i="34"/>
  <c r="M204" i="34"/>
  <c r="N203" i="34"/>
  <c r="M203" i="34"/>
  <c r="M202" i="34"/>
  <c r="C202" i="34"/>
  <c r="N202" i="34" s="1"/>
  <c r="M201" i="34"/>
  <c r="N201" i="34" s="1"/>
  <c r="L200" i="34"/>
  <c r="K200" i="34"/>
  <c r="J200" i="34"/>
  <c r="I200" i="34"/>
  <c r="H200" i="34"/>
  <c r="G200" i="34"/>
  <c r="F200" i="34"/>
  <c r="E200" i="34"/>
  <c r="M200" i="34" s="1"/>
  <c r="N200" i="34" s="1"/>
  <c r="D200" i="34"/>
  <c r="C200" i="34"/>
  <c r="N199" i="34"/>
  <c r="M199" i="34"/>
  <c r="M198" i="34"/>
  <c r="N198" i="34" s="1"/>
  <c r="M197" i="34"/>
  <c r="N197" i="34" s="1"/>
  <c r="M196" i="34"/>
  <c r="N196" i="34" s="1"/>
  <c r="L195" i="34"/>
  <c r="K195" i="34"/>
  <c r="J195" i="34"/>
  <c r="I195" i="34"/>
  <c r="H195" i="34"/>
  <c r="G195" i="34"/>
  <c r="F195" i="34"/>
  <c r="E195" i="34"/>
  <c r="M195" i="34" s="1"/>
  <c r="N195" i="34" s="1"/>
  <c r="D195" i="34"/>
  <c r="C195" i="34"/>
  <c r="N194" i="34"/>
  <c r="M194" i="34"/>
  <c r="M193" i="34"/>
  <c r="N193" i="34" s="1"/>
  <c r="M192" i="34"/>
  <c r="N192" i="34" s="1"/>
  <c r="C192" i="34"/>
  <c r="N191" i="34"/>
  <c r="M191" i="34"/>
  <c r="L190" i="34"/>
  <c r="K190" i="34"/>
  <c r="J190" i="34"/>
  <c r="I190" i="34"/>
  <c r="H190" i="34"/>
  <c r="G190" i="34"/>
  <c r="F190" i="34"/>
  <c r="E190" i="34"/>
  <c r="D190" i="34"/>
  <c r="C190" i="34"/>
  <c r="N189" i="34"/>
  <c r="M189" i="34"/>
  <c r="M188" i="34"/>
  <c r="N188" i="34" s="1"/>
  <c r="M187" i="34"/>
  <c r="C187" i="34"/>
  <c r="N187" i="34" s="1"/>
  <c r="N186" i="34"/>
  <c r="M186" i="34"/>
  <c r="L185" i="34"/>
  <c r="K185" i="34"/>
  <c r="J185" i="34"/>
  <c r="I185" i="34"/>
  <c r="I130" i="34" s="1"/>
  <c r="H185" i="34"/>
  <c r="G185" i="34"/>
  <c r="F185" i="34"/>
  <c r="E185" i="34"/>
  <c r="M185" i="34" s="1"/>
  <c r="N185" i="34" s="1"/>
  <c r="D185" i="34"/>
  <c r="C185" i="34"/>
  <c r="M184" i="34"/>
  <c r="N184" i="34" s="1"/>
  <c r="N183" i="34"/>
  <c r="M183" i="34"/>
  <c r="M182" i="34"/>
  <c r="N182" i="34" s="1"/>
  <c r="C182" i="34"/>
  <c r="N181" i="34"/>
  <c r="M181" i="34"/>
  <c r="L180" i="34"/>
  <c r="K180" i="34"/>
  <c r="J180" i="34"/>
  <c r="I180" i="34"/>
  <c r="H180" i="34"/>
  <c r="G180" i="34"/>
  <c r="F180" i="34"/>
  <c r="E180" i="34"/>
  <c r="D180" i="34"/>
  <c r="M180" i="34" s="1"/>
  <c r="N180" i="34" s="1"/>
  <c r="C180" i="34"/>
  <c r="N179" i="34"/>
  <c r="M179" i="34"/>
  <c r="N178" i="34"/>
  <c r="M178" i="34"/>
  <c r="M177" i="34"/>
  <c r="C177" i="34"/>
  <c r="R177" i="34" s="1"/>
  <c r="R176" i="34"/>
  <c r="P176" i="34"/>
  <c r="Q176" i="34" s="1"/>
  <c r="M176" i="34"/>
  <c r="N176" i="34" s="1"/>
  <c r="L175" i="34"/>
  <c r="K175" i="34"/>
  <c r="J175" i="34"/>
  <c r="I175" i="34"/>
  <c r="H175" i="34"/>
  <c r="G175" i="34"/>
  <c r="F175" i="34"/>
  <c r="E175" i="34"/>
  <c r="D175" i="34"/>
  <c r="M175" i="34" s="1"/>
  <c r="N175" i="34" s="1"/>
  <c r="C175" i="34"/>
  <c r="M174" i="34"/>
  <c r="N174" i="34" s="1"/>
  <c r="M173" i="34"/>
  <c r="N173" i="34" s="1"/>
  <c r="M172" i="34"/>
  <c r="C172" i="34"/>
  <c r="N171" i="34"/>
  <c r="M171" i="34"/>
  <c r="L170" i="34"/>
  <c r="K170" i="34"/>
  <c r="J170" i="34"/>
  <c r="I170" i="34"/>
  <c r="H170" i="34"/>
  <c r="G170" i="34"/>
  <c r="F170" i="34"/>
  <c r="E170" i="34"/>
  <c r="M170" i="34" s="1"/>
  <c r="N170" i="34" s="1"/>
  <c r="D170" i="34"/>
  <c r="C170" i="34"/>
  <c r="M169" i="34"/>
  <c r="N169" i="34" s="1"/>
  <c r="N168" i="34"/>
  <c r="M168" i="34"/>
  <c r="M167" i="34"/>
  <c r="N167" i="34" s="1"/>
  <c r="C167" i="34"/>
  <c r="M166" i="34"/>
  <c r="N166" i="34" s="1"/>
  <c r="L165" i="34"/>
  <c r="K165" i="34"/>
  <c r="J165" i="34"/>
  <c r="I165" i="34"/>
  <c r="H165" i="34"/>
  <c r="G165" i="34"/>
  <c r="F165" i="34"/>
  <c r="E165" i="34"/>
  <c r="M165" i="34" s="1"/>
  <c r="N165" i="34" s="1"/>
  <c r="D165" i="34"/>
  <c r="C165" i="34"/>
  <c r="M164" i="34"/>
  <c r="N164" i="34" s="1"/>
  <c r="M163" i="34"/>
  <c r="N163" i="34" s="1"/>
  <c r="N162" i="34"/>
  <c r="M162" i="34"/>
  <c r="C162" i="34"/>
  <c r="M161" i="34"/>
  <c r="N161" i="34" s="1"/>
  <c r="L160" i="34"/>
  <c r="K160" i="34"/>
  <c r="J160" i="34"/>
  <c r="I160" i="34"/>
  <c r="H160" i="34"/>
  <c r="G160" i="34"/>
  <c r="F160" i="34"/>
  <c r="E160" i="34"/>
  <c r="M160" i="34" s="1"/>
  <c r="N160" i="34" s="1"/>
  <c r="D160" i="34"/>
  <c r="C160" i="34"/>
  <c r="M159" i="34"/>
  <c r="N159" i="34" s="1"/>
  <c r="M158" i="34"/>
  <c r="N158" i="34" s="1"/>
  <c r="M157" i="34"/>
  <c r="N157" i="34" s="1"/>
  <c r="C157" i="34"/>
  <c r="N156" i="34"/>
  <c r="M156" i="34"/>
  <c r="L155" i="34"/>
  <c r="K155" i="34"/>
  <c r="J155" i="34"/>
  <c r="I155" i="34"/>
  <c r="H155" i="34"/>
  <c r="G155" i="34"/>
  <c r="F155" i="34"/>
  <c r="E155" i="34"/>
  <c r="D155" i="34"/>
  <c r="M155" i="34" s="1"/>
  <c r="N155" i="34" s="1"/>
  <c r="C155" i="34"/>
  <c r="N154" i="34"/>
  <c r="M154" i="34"/>
  <c r="N153" i="34"/>
  <c r="M153" i="34"/>
  <c r="M152" i="34"/>
  <c r="C152" i="34"/>
  <c r="N152" i="34" s="1"/>
  <c r="M151" i="34"/>
  <c r="N151" i="34" s="1"/>
  <c r="L150" i="34"/>
  <c r="K150" i="34"/>
  <c r="J150" i="34"/>
  <c r="I150" i="34"/>
  <c r="H150" i="34"/>
  <c r="G150" i="34"/>
  <c r="F150" i="34"/>
  <c r="E150" i="34"/>
  <c r="M150" i="34" s="1"/>
  <c r="N150" i="34" s="1"/>
  <c r="D150" i="34"/>
  <c r="C150" i="34"/>
  <c r="M149" i="34"/>
  <c r="N149" i="34" s="1"/>
  <c r="M148" i="34"/>
  <c r="N148" i="34" s="1"/>
  <c r="M147" i="34"/>
  <c r="N147" i="34" s="1"/>
  <c r="C147" i="34"/>
  <c r="N146" i="34"/>
  <c r="M146" i="34"/>
  <c r="N145" i="34"/>
  <c r="L145" i="34"/>
  <c r="K145" i="34"/>
  <c r="J145" i="34"/>
  <c r="I145" i="34"/>
  <c r="H145" i="34"/>
  <c r="G145" i="34"/>
  <c r="F145" i="34"/>
  <c r="E145" i="34"/>
  <c r="D145" i="34"/>
  <c r="M145" i="34" s="1"/>
  <c r="C145" i="34"/>
  <c r="N144" i="34"/>
  <c r="M144" i="34"/>
  <c r="N143" i="34"/>
  <c r="M143" i="34"/>
  <c r="N142" i="34"/>
  <c r="M142" i="34"/>
  <c r="C142" i="34"/>
  <c r="M141" i="34"/>
  <c r="N141" i="34" s="1"/>
  <c r="L140" i="34"/>
  <c r="K140" i="34"/>
  <c r="K130" i="34" s="1"/>
  <c r="J140" i="34"/>
  <c r="I140" i="34"/>
  <c r="H140" i="34"/>
  <c r="G140" i="34"/>
  <c r="G130" i="34" s="1"/>
  <c r="F140" i="34"/>
  <c r="E140" i="34"/>
  <c r="D140" i="34"/>
  <c r="C140" i="34"/>
  <c r="M139" i="34"/>
  <c r="N139" i="34" s="1"/>
  <c r="M138" i="34"/>
  <c r="N138" i="34" s="1"/>
  <c r="M137" i="34"/>
  <c r="N137" i="34" s="1"/>
  <c r="C137" i="34"/>
  <c r="N136" i="34"/>
  <c r="M136" i="34"/>
  <c r="L135" i="34"/>
  <c r="K135" i="34"/>
  <c r="J135" i="34"/>
  <c r="J130" i="34" s="1"/>
  <c r="I135" i="34"/>
  <c r="H135" i="34"/>
  <c r="G135" i="34"/>
  <c r="F135" i="34"/>
  <c r="F130" i="34" s="1"/>
  <c r="F115" i="34" s="1"/>
  <c r="E135" i="34"/>
  <c r="D135" i="34"/>
  <c r="C135" i="34"/>
  <c r="N134" i="34"/>
  <c r="M134" i="34"/>
  <c r="N133" i="34"/>
  <c r="M133" i="34"/>
  <c r="M132" i="34"/>
  <c r="C132" i="34"/>
  <c r="N132" i="34" s="1"/>
  <c r="M131" i="34"/>
  <c r="N131" i="34" s="1"/>
  <c r="E130" i="34"/>
  <c r="L129" i="34"/>
  <c r="K129" i="34"/>
  <c r="K114" i="34" s="1"/>
  <c r="J129" i="34"/>
  <c r="I129" i="34"/>
  <c r="I114" i="34" s="1"/>
  <c r="H129" i="34"/>
  <c r="G129" i="34"/>
  <c r="G114" i="34" s="1"/>
  <c r="F129" i="34"/>
  <c r="E129" i="34"/>
  <c r="E114" i="34" s="1"/>
  <c r="D129" i="34"/>
  <c r="C129" i="34"/>
  <c r="C114" i="34" s="1"/>
  <c r="L128" i="34"/>
  <c r="K128" i="34"/>
  <c r="K113" i="34" s="1"/>
  <c r="J128" i="34"/>
  <c r="I128" i="34"/>
  <c r="I113" i="34" s="1"/>
  <c r="H128" i="34"/>
  <c r="G128" i="34"/>
  <c r="G113" i="34" s="1"/>
  <c r="F128" i="34"/>
  <c r="E128" i="34"/>
  <c r="E113" i="34" s="1"/>
  <c r="D128" i="34"/>
  <c r="C128" i="34"/>
  <c r="C113" i="34" s="1"/>
  <c r="L127" i="34"/>
  <c r="K127" i="34"/>
  <c r="K112" i="34" s="1"/>
  <c r="J127" i="34"/>
  <c r="I127" i="34"/>
  <c r="I112" i="34" s="1"/>
  <c r="H127" i="34"/>
  <c r="G127" i="34"/>
  <c r="G112" i="34" s="1"/>
  <c r="F127" i="34"/>
  <c r="E127" i="34"/>
  <c r="M127" i="34" s="1"/>
  <c r="N127" i="34" s="1"/>
  <c r="D127" i="34"/>
  <c r="C127" i="34"/>
  <c r="M126" i="34"/>
  <c r="N126" i="34" s="1"/>
  <c r="L125" i="34"/>
  <c r="K125" i="34"/>
  <c r="J125" i="34"/>
  <c r="I125" i="34"/>
  <c r="H125" i="34"/>
  <c r="G125" i="34"/>
  <c r="F125" i="34"/>
  <c r="E125" i="34"/>
  <c r="M125" i="34" s="1"/>
  <c r="N125" i="34" s="1"/>
  <c r="D125" i="34"/>
  <c r="C125" i="34"/>
  <c r="M124" i="34"/>
  <c r="N124" i="34" s="1"/>
  <c r="M123" i="34"/>
  <c r="N123" i="34" s="1"/>
  <c r="Q122" i="34"/>
  <c r="M122" i="34"/>
  <c r="C122" i="34"/>
  <c r="N122" i="34" s="1"/>
  <c r="M121" i="34"/>
  <c r="N121" i="34" s="1"/>
  <c r="L120" i="34"/>
  <c r="K120" i="34"/>
  <c r="J120" i="34"/>
  <c r="I120" i="34"/>
  <c r="H120" i="34"/>
  <c r="G120" i="34"/>
  <c r="F120" i="34"/>
  <c r="E120" i="34"/>
  <c r="D120" i="34"/>
  <c r="C120" i="34"/>
  <c r="M119" i="34"/>
  <c r="N119" i="34" s="1"/>
  <c r="M118" i="34"/>
  <c r="N118" i="34" s="1"/>
  <c r="M117" i="34"/>
  <c r="N117" i="34" s="1"/>
  <c r="C117" i="34"/>
  <c r="C112" i="34" s="1"/>
  <c r="N116" i="34"/>
  <c r="M116" i="34"/>
  <c r="J115" i="34"/>
  <c r="L114" i="34"/>
  <c r="J114" i="34"/>
  <c r="H114" i="34"/>
  <c r="F114" i="34"/>
  <c r="D114" i="34"/>
  <c r="L113" i="34"/>
  <c r="J113" i="34"/>
  <c r="H113" i="34"/>
  <c r="F113" i="34"/>
  <c r="D113" i="34"/>
  <c r="M113" i="34" s="1"/>
  <c r="N113" i="34" s="1"/>
  <c r="L112" i="34"/>
  <c r="J112" i="34"/>
  <c r="H112" i="34"/>
  <c r="F112" i="34"/>
  <c r="E112" i="34"/>
  <c r="D112" i="34"/>
  <c r="N111" i="34"/>
  <c r="M111" i="34"/>
  <c r="K110" i="34"/>
  <c r="H110" i="34"/>
  <c r="G110" i="34"/>
  <c r="C110" i="34"/>
  <c r="L109" i="34"/>
  <c r="L110" i="34" s="1"/>
  <c r="K109" i="34"/>
  <c r="J109" i="34"/>
  <c r="J110" i="34" s="1"/>
  <c r="I109" i="34"/>
  <c r="I110" i="34" s="1"/>
  <c r="H109" i="34"/>
  <c r="G109" i="34"/>
  <c r="F109" i="34"/>
  <c r="F110" i="34" s="1"/>
  <c r="E109" i="34"/>
  <c r="E110" i="34" s="1"/>
  <c r="D109" i="34"/>
  <c r="D110" i="34" s="1"/>
  <c r="C109" i="34"/>
  <c r="N108" i="34"/>
  <c r="M108" i="34"/>
  <c r="N107" i="34"/>
  <c r="M107" i="34"/>
  <c r="N106" i="34"/>
  <c r="M106" i="34"/>
  <c r="C106" i="34"/>
  <c r="M105" i="34"/>
  <c r="N105" i="34" s="1"/>
  <c r="L104" i="34"/>
  <c r="K104" i="34"/>
  <c r="J104" i="34"/>
  <c r="I104" i="34"/>
  <c r="H104" i="34"/>
  <c r="G104" i="34"/>
  <c r="F104" i="34"/>
  <c r="E104" i="34"/>
  <c r="D104" i="34"/>
  <c r="M104" i="34" s="1"/>
  <c r="M103" i="34"/>
  <c r="N103" i="34" s="1"/>
  <c r="M102" i="34"/>
  <c r="N102" i="34" s="1"/>
  <c r="M101" i="34"/>
  <c r="C101" i="34"/>
  <c r="C104" i="34" s="1"/>
  <c r="N100" i="34"/>
  <c r="M100" i="34"/>
  <c r="L99" i="34"/>
  <c r="K99" i="34"/>
  <c r="J99" i="34"/>
  <c r="I99" i="34"/>
  <c r="H99" i="34"/>
  <c r="G99" i="34"/>
  <c r="F99" i="34"/>
  <c r="E99" i="34"/>
  <c r="M99" i="34" s="1"/>
  <c r="N99" i="34" s="1"/>
  <c r="D99" i="34"/>
  <c r="C99" i="34"/>
  <c r="M98" i="34"/>
  <c r="N98" i="34" s="1"/>
  <c r="N97" i="34"/>
  <c r="M97" i="34"/>
  <c r="M96" i="34"/>
  <c r="N96" i="34" s="1"/>
  <c r="C96" i="34"/>
  <c r="M95" i="34"/>
  <c r="N95" i="34" s="1"/>
  <c r="L94" i="34"/>
  <c r="K94" i="34"/>
  <c r="J94" i="34"/>
  <c r="I94" i="34"/>
  <c r="I79" i="34" s="1"/>
  <c r="H94" i="34"/>
  <c r="G94" i="34"/>
  <c r="F94" i="34"/>
  <c r="E94" i="34"/>
  <c r="M94" i="34" s="1"/>
  <c r="N94" i="34" s="1"/>
  <c r="D94" i="34"/>
  <c r="C94" i="34"/>
  <c r="M93" i="34"/>
  <c r="N93" i="34" s="1"/>
  <c r="M92" i="34"/>
  <c r="N92" i="34" s="1"/>
  <c r="N91" i="34"/>
  <c r="M91" i="34"/>
  <c r="C91" i="34"/>
  <c r="M90" i="34"/>
  <c r="N90" i="34" s="1"/>
  <c r="L89" i="34"/>
  <c r="K89" i="34"/>
  <c r="J89" i="34"/>
  <c r="I89" i="34"/>
  <c r="H89" i="34"/>
  <c r="G89" i="34"/>
  <c r="F89" i="34"/>
  <c r="F79" i="34" s="1"/>
  <c r="E89" i="34"/>
  <c r="D89" i="34"/>
  <c r="M89" i="34" s="1"/>
  <c r="N89" i="34" s="1"/>
  <c r="N88" i="34"/>
  <c r="M88" i="34"/>
  <c r="N87" i="34"/>
  <c r="M87" i="34"/>
  <c r="M86" i="34"/>
  <c r="C86" i="34"/>
  <c r="C89" i="34" s="1"/>
  <c r="M85" i="34"/>
  <c r="N85" i="34" s="1"/>
  <c r="L84" i="34"/>
  <c r="L79" i="34" s="1"/>
  <c r="K84" i="34"/>
  <c r="J84" i="34"/>
  <c r="I84" i="34"/>
  <c r="H84" i="34"/>
  <c r="H79" i="34" s="1"/>
  <c r="G84" i="34"/>
  <c r="F84" i="34"/>
  <c r="E84" i="34"/>
  <c r="D84" i="34"/>
  <c r="D79" i="34" s="1"/>
  <c r="M83" i="34"/>
  <c r="N83" i="34" s="1"/>
  <c r="M82" i="34"/>
  <c r="N82" i="34" s="1"/>
  <c r="M81" i="34"/>
  <c r="C81" i="34"/>
  <c r="N80" i="34"/>
  <c r="M80" i="34"/>
  <c r="J79" i="34"/>
  <c r="E79" i="34"/>
  <c r="L78" i="34"/>
  <c r="K78" i="34"/>
  <c r="J78" i="34"/>
  <c r="I78" i="34"/>
  <c r="H78" i="34"/>
  <c r="G78" i="34"/>
  <c r="F78" i="34"/>
  <c r="E78" i="34"/>
  <c r="D78" i="34"/>
  <c r="M78" i="34" s="1"/>
  <c r="N78" i="34" s="1"/>
  <c r="C78" i="34"/>
  <c r="L77" i="34"/>
  <c r="K77" i="34"/>
  <c r="J77" i="34"/>
  <c r="I77" i="34"/>
  <c r="H77" i="34"/>
  <c r="G77" i="34"/>
  <c r="F77" i="34"/>
  <c r="E77" i="34"/>
  <c r="D77" i="34"/>
  <c r="M77" i="34" s="1"/>
  <c r="N77" i="34" s="1"/>
  <c r="C77" i="34"/>
  <c r="L76" i="34"/>
  <c r="K76" i="34"/>
  <c r="J76" i="34"/>
  <c r="I76" i="34"/>
  <c r="H76" i="34"/>
  <c r="G76" i="34"/>
  <c r="F76" i="34"/>
  <c r="E76" i="34"/>
  <c r="D76" i="34"/>
  <c r="M76" i="34" s="1"/>
  <c r="M75" i="34"/>
  <c r="N75" i="34" s="1"/>
  <c r="L74" i="34"/>
  <c r="K74" i="34"/>
  <c r="J74" i="34"/>
  <c r="I74" i="34"/>
  <c r="H74" i="34"/>
  <c r="G74" i="34"/>
  <c r="F74" i="34"/>
  <c r="E74" i="34"/>
  <c r="D74" i="34"/>
  <c r="M74" i="34" s="1"/>
  <c r="N74" i="34" s="1"/>
  <c r="C74" i="34"/>
  <c r="N73" i="34"/>
  <c r="M73" i="34"/>
  <c r="N72" i="34"/>
  <c r="M72" i="34"/>
  <c r="M71" i="34"/>
  <c r="C71" i="34"/>
  <c r="N71" i="34" s="1"/>
  <c r="M70" i="34"/>
  <c r="N70" i="34" s="1"/>
  <c r="L69" i="34"/>
  <c r="K69" i="34"/>
  <c r="J69" i="34"/>
  <c r="I69" i="34"/>
  <c r="H69" i="34"/>
  <c r="G69" i="34"/>
  <c r="F69" i="34"/>
  <c r="E69" i="34"/>
  <c r="D69" i="34"/>
  <c r="M69" i="34" s="1"/>
  <c r="N69" i="34" s="1"/>
  <c r="C69" i="34"/>
  <c r="M68" i="34"/>
  <c r="N68" i="34" s="1"/>
  <c r="M67" i="34"/>
  <c r="N67" i="34" s="1"/>
  <c r="M66" i="34"/>
  <c r="N66" i="34" s="1"/>
  <c r="N65" i="34"/>
  <c r="M65" i="34"/>
  <c r="K64" i="34"/>
  <c r="H64" i="34"/>
  <c r="G64" i="34"/>
  <c r="E64" i="34"/>
  <c r="C64" i="34"/>
  <c r="L63" i="34"/>
  <c r="L64" i="34" s="1"/>
  <c r="K63" i="34"/>
  <c r="J63" i="34"/>
  <c r="J64" i="34" s="1"/>
  <c r="I63" i="34"/>
  <c r="I64" i="34" s="1"/>
  <c r="H63" i="34"/>
  <c r="G63" i="34"/>
  <c r="F63" i="34"/>
  <c r="F64" i="34" s="1"/>
  <c r="E63" i="34"/>
  <c r="D63" i="34"/>
  <c r="M63" i="34" s="1"/>
  <c r="N63" i="34" s="1"/>
  <c r="C63" i="34"/>
  <c r="M62" i="34"/>
  <c r="N62" i="34" s="1"/>
  <c r="M61" i="34"/>
  <c r="N61" i="34" s="1"/>
  <c r="M60" i="34"/>
  <c r="C60" i="34"/>
  <c r="N59" i="34"/>
  <c r="M59" i="34"/>
  <c r="H58" i="34"/>
  <c r="E58" i="34"/>
  <c r="E265" i="34" s="1"/>
  <c r="L57" i="34"/>
  <c r="K57" i="34"/>
  <c r="K58" i="34" s="1"/>
  <c r="J57" i="34"/>
  <c r="J264" i="34" s="1"/>
  <c r="I57" i="34"/>
  <c r="I264" i="34" s="1"/>
  <c r="H57" i="34"/>
  <c r="G57" i="34"/>
  <c r="G264" i="34" s="1"/>
  <c r="F57" i="34"/>
  <c r="F58" i="34" s="1"/>
  <c r="E57" i="34"/>
  <c r="E264" i="34" s="1"/>
  <c r="D57" i="34"/>
  <c r="D58" i="34" s="1"/>
  <c r="C57" i="34"/>
  <c r="C264" i="34" s="1"/>
  <c r="N56" i="34"/>
  <c r="M56" i="34"/>
  <c r="N55" i="34"/>
  <c r="M55" i="34"/>
  <c r="N54" i="34"/>
  <c r="M54" i="34"/>
  <c r="C54" i="34"/>
  <c r="C49" i="34" s="1"/>
  <c r="C262" i="34" s="1"/>
  <c r="M53" i="34"/>
  <c r="N53" i="34" s="1"/>
  <c r="K52" i="34"/>
  <c r="K51" i="34"/>
  <c r="J51" i="34"/>
  <c r="I51" i="34"/>
  <c r="G51" i="34"/>
  <c r="E51" i="34"/>
  <c r="C51" i="34"/>
  <c r="L50" i="34"/>
  <c r="K50" i="34"/>
  <c r="J50" i="34"/>
  <c r="I50" i="34"/>
  <c r="H50" i="34"/>
  <c r="G50" i="34"/>
  <c r="F50" i="34"/>
  <c r="E50" i="34"/>
  <c r="M50" i="34" s="1"/>
  <c r="N50" i="34" s="1"/>
  <c r="D50" i="34"/>
  <c r="C50" i="34"/>
  <c r="L49" i="34"/>
  <c r="L262" i="34" s="1"/>
  <c r="K49" i="34"/>
  <c r="K262" i="34" s="1"/>
  <c r="J49" i="34"/>
  <c r="J262" i="34" s="1"/>
  <c r="I49" i="34"/>
  <c r="I262" i="34" s="1"/>
  <c r="H49" i="34"/>
  <c r="H262" i="34" s="1"/>
  <c r="G49" i="34"/>
  <c r="F49" i="34"/>
  <c r="F262" i="34" s="1"/>
  <c r="E49" i="34"/>
  <c r="E262" i="34" s="1"/>
  <c r="M262" i="34" s="1"/>
  <c r="N262" i="34" s="1"/>
  <c r="D49" i="34"/>
  <c r="D262" i="34" s="1"/>
  <c r="N48" i="34"/>
  <c r="M48" i="34"/>
  <c r="K47" i="34"/>
  <c r="H47" i="34"/>
  <c r="G47" i="34"/>
  <c r="E47" i="34"/>
  <c r="C47" i="34"/>
  <c r="L46" i="34"/>
  <c r="L30" i="34" s="1"/>
  <c r="K46" i="34"/>
  <c r="J46" i="34"/>
  <c r="J47" i="34" s="1"/>
  <c r="I46" i="34"/>
  <c r="I47" i="34" s="1"/>
  <c r="I31" i="34" s="1"/>
  <c r="H46" i="34"/>
  <c r="H30" i="34" s="1"/>
  <c r="G46" i="34"/>
  <c r="F46" i="34"/>
  <c r="F47" i="34" s="1"/>
  <c r="E46" i="34"/>
  <c r="D46" i="34"/>
  <c r="D30" i="34" s="1"/>
  <c r="C46" i="34"/>
  <c r="M45" i="34"/>
  <c r="N45" i="34" s="1"/>
  <c r="M44" i="34"/>
  <c r="N44" i="34" s="1"/>
  <c r="M43" i="34"/>
  <c r="N43" i="34" s="1"/>
  <c r="N42" i="34"/>
  <c r="M42" i="34"/>
  <c r="L41" i="34"/>
  <c r="K41" i="34"/>
  <c r="K31" i="34" s="1"/>
  <c r="J41" i="34"/>
  <c r="I41" i="34"/>
  <c r="H41" i="34"/>
  <c r="G41" i="34"/>
  <c r="G31" i="34" s="1"/>
  <c r="F41" i="34"/>
  <c r="E41" i="34"/>
  <c r="M41" i="34" s="1"/>
  <c r="N41" i="34" s="1"/>
  <c r="D41" i="34"/>
  <c r="C41" i="34"/>
  <c r="M40" i="34"/>
  <c r="N40" i="34" s="1"/>
  <c r="N39" i="34"/>
  <c r="M39" i="34"/>
  <c r="M38" i="34"/>
  <c r="N38" i="34" s="1"/>
  <c r="C38" i="34"/>
  <c r="N37" i="34"/>
  <c r="M37" i="34"/>
  <c r="L36" i="34"/>
  <c r="K36" i="34"/>
  <c r="J36" i="34"/>
  <c r="J31" i="34" s="1"/>
  <c r="I36" i="34"/>
  <c r="H36" i="34"/>
  <c r="G36" i="34"/>
  <c r="F36" i="34"/>
  <c r="F31" i="34" s="1"/>
  <c r="E36" i="34"/>
  <c r="E31" i="34" s="1"/>
  <c r="D36" i="34"/>
  <c r="C36" i="34"/>
  <c r="N35" i="34"/>
  <c r="M35" i="34"/>
  <c r="N34" i="34"/>
  <c r="M34" i="34"/>
  <c r="N33" i="34"/>
  <c r="M33" i="34"/>
  <c r="C33" i="34"/>
  <c r="C28" i="34" s="1"/>
  <c r="M32" i="34"/>
  <c r="N32" i="34" s="1"/>
  <c r="C31" i="34"/>
  <c r="K30" i="34"/>
  <c r="J30" i="34"/>
  <c r="I30" i="34"/>
  <c r="I259" i="34" s="1"/>
  <c r="I269" i="34" s="1"/>
  <c r="I272" i="34" s="1"/>
  <c r="G30" i="34"/>
  <c r="F30" i="34"/>
  <c r="E30" i="34"/>
  <c r="C30" i="34"/>
  <c r="C259" i="34" s="1"/>
  <c r="C269" i="34" s="1"/>
  <c r="L29" i="34"/>
  <c r="K29" i="34"/>
  <c r="J29" i="34"/>
  <c r="J258" i="34" s="1"/>
  <c r="I29" i="34"/>
  <c r="H29" i="34"/>
  <c r="G29" i="34"/>
  <c r="F29" i="34"/>
  <c r="E29" i="34"/>
  <c r="E258" i="34" s="1"/>
  <c r="D29" i="34"/>
  <c r="C29" i="34"/>
  <c r="C253" i="34" s="1"/>
  <c r="L28" i="34"/>
  <c r="K28" i="34"/>
  <c r="K257" i="34" s="1"/>
  <c r="K268" i="34" s="1"/>
  <c r="J28" i="34"/>
  <c r="I28" i="34"/>
  <c r="H28" i="34"/>
  <c r="G28" i="34"/>
  <c r="F28" i="34"/>
  <c r="F257" i="34" s="1"/>
  <c r="F268" i="34" s="1"/>
  <c r="E28" i="34"/>
  <c r="D28" i="34"/>
  <c r="N27" i="34"/>
  <c r="M27" i="34"/>
  <c r="L26" i="34"/>
  <c r="K26" i="34"/>
  <c r="J26" i="34"/>
  <c r="I26" i="34"/>
  <c r="H26" i="34"/>
  <c r="G26" i="34"/>
  <c r="F26" i="34"/>
  <c r="E26" i="34"/>
  <c r="M26" i="34" s="1"/>
  <c r="N26" i="34" s="1"/>
  <c r="D26" i="34"/>
  <c r="C26" i="34"/>
  <c r="M25" i="34"/>
  <c r="N25" i="34" s="1"/>
  <c r="N24" i="34"/>
  <c r="M24" i="34"/>
  <c r="M23" i="34"/>
  <c r="N23" i="34" s="1"/>
  <c r="C23" i="34"/>
  <c r="N22" i="34"/>
  <c r="M22" i="34"/>
  <c r="L21" i="34"/>
  <c r="K21" i="34"/>
  <c r="J21" i="34"/>
  <c r="I21" i="34"/>
  <c r="H21" i="34"/>
  <c r="G21" i="34"/>
  <c r="F21" i="34"/>
  <c r="E21" i="34"/>
  <c r="D21" i="34"/>
  <c r="M21" i="34" s="1"/>
  <c r="N21" i="34" s="1"/>
  <c r="C21" i="34"/>
  <c r="N20" i="34"/>
  <c r="M20" i="34"/>
  <c r="N19" i="34"/>
  <c r="M19" i="34"/>
  <c r="M18" i="34"/>
  <c r="C18" i="34"/>
  <c r="N18" i="34" s="1"/>
  <c r="M17" i="34"/>
  <c r="N17" i="34" s="1"/>
  <c r="L16" i="34"/>
  <c r="K16" i="34"/>
  <c r="J16" i="34"/>
  <c r="I16" i="34"/>
  <c r="H16" i="34"/>
  <c r="G16" i="34"/>
  <c r="F16" i="34"/>
  <c r="E16" i="34"/>
  <c r="D16" i="34"/>
  <c r="C16" i="34"/>
  <c r="N15" i="34"/>
  <c r="M15" i="34"/>
  <c r="M14" i="34"/>
  <c r="N14" i="34" s="1"/>
  <c r="M13" i="34"/>
  <c r="N13" i="34" s="1"/>
  <c r="C13" i="34"/>
  <c r="N12" i="34"/>
  <c r="P268" i="33"/>
  <c r="O268" i="33"/>
  <c r="Q267" i="33"/>
  <c r="O267" i="33"/>
  <c r="P267" i="33" s="1"/>
  <c r="Q264" i="33"/>
  <c r="N264" i="33"/>
  <c r="M264" i="33"/>
  <c r="L264" i="33"/>
  <c r="K264" i="33"/>
  <c r="J264" i="33"/>
  <c r="I264" i="33"/>
  <c r="H264" i="33"/>
  <c r="G264" i="33"/>
  <c r="F264" i="33"/>
  <c r="E264" i="33"/>
  <c r="D264" i="33"/>
  <c r="O264" i="33" s="1"/>
  <c r="P264" i="33" s="1"/>
  <c r="C264" i="33"/>
  <c r="N263" i="33"/>
  <c r="M263" i="33"/>
  <c r="L263" i="33"/>
  <c r="K263" i="33"/>
  <c r="J263" i="33"/>
  <c r="I263" i="33"/>
  <c r="H263" i="33"/>
  <c r="G263" i="33"/>
  <c r="F263" i="33"/>
  <c r="E263" i="33"/>
  <c r="Q262" i="33"/>
  <c r="P262" i="33"/>
  <c r="O262" i="33"/>
  <c r="J260" i="33"/>
  <c r="J271" i="33" s="1"/>
  <c r="M258" i="33"/>
  <c r="M269" i="33" s="1"/>
  <c r="H258" i="33"/>
  <c r="H269" i="33" s="1"/>
  <c r="Q257" i="33"/>
  <c r="O257" i="33"/>
  <c r="P257" i="33" s="1"/>
  <c r="Q252" i="33"/>
  <c r="P252" i="33"/>
  <c r="O252" i="33"/>
  <c r="N251" i="33"/>
  <c r="M251" i="33"/>
  <c r="L251" i="33"/>
  <c r="K251" i="33"/>
  <c r="J251" i="33"/>
  <c r="I251" i="33"/>
  <c r="H251" i="33"/>
  <c r="G251" i="33"/>
  <c r="F251" i="33"/>
  <c r="E251" i="33"/>
  <c r="Q250" i="33"/>
  <c r="P250" i="33"/>
  <c r="O250" i="33"/>
  <c r="Q249" i="33"/>
  <c r="O249" i="33"/>
  <c r="P249" i="33" s="1"/>
  <c r="D248" i="33"/>
  <c r="O248" i="33" s="1"/>
  <c r="Q247" i="33"/>
  <c r="P247" i="33"/>
  <c r="O247" i="33"/>
  <c r="N246" i="33"/>
  <c r="M246" i="33"/>
  <c r="L246" i="33"/>
  <c r="K246" i="33"/>
  <c r="J246" i="33"/>
  <c r="I246" i="33"/>
  <c r="H246" i="33"/>
  <c r="G246" i="33"/>
  <c r="F246" i="33"/>
  <c r="E246" i="33"/>
  <c r="Q245" i="33"/>
  <c r="O245" i="33"/>
  <c r="P245" i="33" s="1"/>
  <c r="Q244" i="33"/>
  <c r="P244" i="33"/>
  <c r="O244" i="33"/>
  <c r="O243" i="33"/>
  <c r="D243" i="33"/>
  <c r="D246" i="33" s="1"/>
  <c r="Q242" i="33"/>
  <c r="P242" i="33"/>
  <c r="O242" i="33"/>
  <c r="N241" i="33"/>
  <c r="M241" i="33"/>
  <c r="L241" i="33"/>
  <c r="K241" i="33"/>
  <c r="J241" i="33"/>
  <c r="I241" i="33"/>
  <c r="H241" i="33"/>
  <c r="G241" i="33"/>
  <c r="F241" i="33"/>
  <c r="E241" i="33"/>
  <c r="Q240" i="33"/>
  <c r="P240" i="33"/>
  <c r="O240" i="33"/>
  <c r="Q239" i="33"/>
  <c r="O239" i="33"/>
  <c r="P239" i="33" s="1"/>
  <c r="D238" i="33"/>
  <c r="C238" i="33" s="1"/>
  <c r="C241" i="33" s="1"/>
  <c r="Q241" i="33" s="1"/>
  <c r="Q237" i="33"/>
  <c r="O237" i="33"/>
  <c r="P237" i="33" s="1"/>
  <c r="Q236" i="33"/>
  <c r="N236" i="33"/>
  <c r="M236" i="33"/>
  <c r="L236" i="33"/>
  <c r="K236" i="33"/>
  <c r="J236" i="33"/>
  <c r="I236" i="33"/>
  <c r="H236" i="33"/>
  <c r="G236" i="33"/>
  <c r="F236" i="33"/>
  <c r="E236" i="33"/>
  <c r="D236" i="33"/>
  <c r="C236" i="33"/>
  <c r="Q235" i="33"/>
  <c r="O235" i="33"/>
  <c r="P235" i="33" s="1"/>
  <c r="O234" i="33"/>
  <c r="P234" i="33" s="1"/>
  <c r="D233" i="33"/>
  <c r="O233" i="33" s="1"/>
  <c r="Q232" i="33"/>
  <c r="O232" i="33"/>
  <c r="P232" i="33" s="1"/>
  <c r="Q231" i="33"/>
  <c r="N231" i="33"/>
  <c r="M231" i="33"/>
  <c r="L231" i="33"/>
  <c r="K231" i="33"/>
  <c r="J231" i="33"/>
  <c r="I231" i="33"/>
  <c r="H231" i="33"/>
  <c r="G231" i="33"/>
  <c r="F231" i="33"/>
  <c r="E231" i="33"/>
  <c r="D231" i="33"/>
  <c r="O231" i="33" s="1"/>
  <c r="P231" i="33" s="1"/>
  <c r="C231" i="33"/>
  <c r="Q230" i="33"/>
  <c r="O230" i="33"/>
  <c r="P230" i="33" s="1"/>
  <c r="O229" i="33"/>
  <c r="P229" i="33" s="1"/>
  <c r="D228" i="33"/>
  <c r="O228" i="33" s="1"/>
  <c r="Q227" i="33"/>
  <c r="O227" i="33"/>
  <c r="P227" i="33" s="1"/>
  <c r="Q226" i="33"/>
  <c r="N226" i="33"/>
  <c r="M226" i="33"/>
  <c r="L226" i="33"/>
  <c r="K226" i="33"/>
  <c r="J226" i="33"/>
  <c r="I226" i="33"/>
  <c r="H226" i="33"/>
  <c r="G226" i="33"/>
  <c r="F226" i="33"/>
  <c r="E226" i="33"/>
  <c r="D226" i="33"/>
  <c r="C226" i="33"/>
  <c r="Q225" i="33"/>
  <c r="O225" i="33"/>
  <c r="P225" i="33" s="1"/>
  <c r="P224" i="33"/>
  <c r="O224" i="33"/>
  <c r="D223" i="33"/>
  <c r="C223" i="33" s="1"/>
  <c r="Q223" i="33" s="1"/>
  <c r="Q222" i="33"/>
  <c r="O222" i="33"/>
  <c r="P222" i="33" s="1"/>
  <c r="N221" i="33"/>
  <c r="M221" i="33"/>
  <c r="L221" i="33"/>
  <c r="K221" i="33"/>
  <c r="J221" i="33"/>
  <c r="I221" i="33"/>
  <c r="H221" i="33"/>
  <c r="G221" i="33"/>
  <c r="F221" i="33"/>
  <c r="E221" i="33"/>
  <c r="D221" i="33"/>
  <c r="O221" i="33" s="1"/>
  <c r="P221" i="33" s="1"/>
  <c r="C221" i="33"/>
  <c r="Q221" i="33" s="1"/>
  <c r="Q220" i="33"/>
  <c r="O220" i="33"/>
  <c r="P220" i="33" s="1"/>
  <c r="P219" i="33"/>
  <c r="O219" i="33"/>
  <c r="D218" i="33"/>
  <c r="C218" i="33" s="1"/>
  <c r="Q218" i="33" s="1"/>
  <c r="Q217" i="33"/>
  <c r="P217" i="33"/>
  <c r="O217" i="33"/>
  <c r="N216" i="33"/>
  <c r="M216" i="33"/>
  <c r="L216" i="33"/>
  <c r="K216" i="33"/>
  <c r="J216" i="33"/>
  <c r="I216" i="33"/>
  <c r="H216" i="33"/>
  <c r="G216" i="33"/>
  <c r="F216" i="33"/>
  <c r="E216" i="33"/>
  <c r="D216" i="33"/>
  <c r="C216" i="33"/>
  <c r="Q216" i="33" s="1"/>
  <c r="Q215" i="33"/>
  <c r="O215" i="33"/>
  <c r="P215" i="33" s="1"/>
  <c r="P214" i="33"/>
  <c r="O214" i="33"/>
  <c r="D213" i="33"/>
  <c r="C213" i="33" s="1"/>
  <c r="Q213" i="33" s="1"/>
  <c r="Q212" i="33"/>
  <c r="O212" i="33"/>
  <c r="P212" i="33" s="1"/>
  <c r="N211" i="33"/>
  <c r="M211" i="33"/>
  <c r="L211" i="33"/>
  <c r="K211" i="33"/>
  <c r="J211" i="33"/>
  <c r="I211" i="33"/>
  <c r="H211" i="33"/>
  <c r="G211" i="33"/>
  <c r="F211" i="33"/>
  <c r="E211" i="33"/>
  <c r="D211" i="33"/>
  <c r="O211" i="33" s="1"/>
  <c r="P211" i="33" s="1"/>
  <c r="C211" i="33"/>
  <c r="Q211" i="33" s="1"/>
  <c r="Q210" i="33"/>
  <c r="O210" i="33"/>
  <c r="P210" i="33" s="1"/>
  <c r="P209" i="33"/>
  <c r="O209" i="33"/>
  <c r="D208" i="33"/>
  <c r="C208" i="33" s="1"/>
  <c r="Q208" i="33" s="1"/>
  <c r="Q207" i="33"/>
  <c r="P207" i="33"/>
  <c r="O207" i="33"/>
  <c r="N206" i="33"/>
  <c r="M206" i="33"/>
  <c r="L206" i="33"/>
  <c r="K206" i="33"/>
  <c r="J206" i="33"/>
  <c r="I206" i="33"/>
  <c r="H206" i="33"/>
  <c r="G206" i="33"/>
  <c r="F206" i="33"/>
  <c r="E206" i="33"/>
  <c r="D206" i="33"/>
  <c r="C206" i="33"/>
  <c r="Q206" i="33" s="1"/>
  <c r="Q205" i="33"/>
  <c r="O205" i="33"/>
  <c r="P205" i="33" s="1"/>
  <c r="P204" i="33"/>
  <c r="O204" i="33"/>
  <c r="D203" i="33"/>
  <c r="C203" i="33" s="1"/>
  <c r="Q203" i="33" s="1"/>
  <c r="Q202" i="33"/>
  <c r="O202" i="33"/>
  <c r="P202" i="33" s="1"/>
  <c r="N201" i="33"/>
  <c r="M201" i="33"/>
  <c r="L201" i="33"/>
  <c r="K201" i="33"/>
  <c r="J201" i="33"/>
  <c r="I201" i="33"/>
  <c r="H201" i="33"/>
  <c r="G201" i="33"/>
  <c r="F201" i="33"/>
  <c r="E201" i="33"/>
  <c r="D201" i="33"/>
  <c r="O201" i="33" s="1"/>
  <c r="P201" i="33" s="1"/>
  <c r="C201" i="33"/>
  <c r="Q201" i="33" s="1"/>
  <c r="Q200" i="33"/>
  <c r="O200" i="33"/>
  <c r="P200" i="33" s="1"/>
  <c r="P199" i="33"/>
  <c r="O199" i="33"/>
  <c r="Q198" i="33"/>
  <c r="P198" i="33"/>
  <c r="O198" i="33"/>
  <c r="Q197" i="33"/>
  <c r="O197" i="33"/>
  <c r="P197" i="33" s="1"/>
  <c r="Q196" i="33"/>
  <c r="N196" i="33"/>
  <c r="M196" i="33"/>
  <c r="L196" i="33"/>
  <c r="K196" i="33"/>
  <c r="J196" i="33"/>
  <c r="I196" i="33"/>
  <c r="H196" i="33"/>
  <c r="G196" i="33"/>
  <c r="F196" i="33"/>
  <c r="E196" i="33"/>
  <c r="D196" i="33"/>
  <c r="C196" i="33"/>
  <c r="Q195" i="33"/>
  <c r="P195" i="33"/>
  <c r="O195" i="33"/>
  <c r="O194" i="33"/>
  <c r="P194" i="33" s="1"/>
  <c r="D193" i="33"/>
  <c r="Q192" i="33"/>
  <c r="O192" i="33"/>
  <c r="P192" i="33" s="1"/>
  <c r="Q191" i="33"/>
  <c r="N191" i="33"/>
  <c r="M191" i="33"/>
  <c r="L191" i="33"/>
  <c r="K191" i="33"/>
  <c r="J191" i="33"/>
  <c r="I191" i="33"/>
  <c r="H191" i="33"/>
  <c r="G191" i="33"/>
  <c r="F191" i="33"/>
  <c r="E191" i="33"/>
  <c r="D191" i="33"/>
  <c r="C191" i="33"/>
  <c r="Q190" i="33"/>
  <c r="P190" i="33"/>
  <c r="O190" i="33"/>
  <c r="O189" i="33"/>
  <c r="P189" i="33" s="1"/>
  <c r="D188" i="33"/>
  <c r="Q187" i="33"/>
  <c r="O187" i="33"/>
  <c r="P187" i="33" s="1"/>
  <c r="Q186" i="33"/>
  <c r="N186" i="33"/>
  <c r="M186" i="33"/>
  <c r="L186" i="33"/>
  <c r="K186" i="33"/>
  <c r="J186" i="33"/>
  <c r="I186" i="33"/>
  <c r="H186" i="33"/>
  <c r="G186" i="33"/>
  <c r="F186" i="33"/>
  <c r="E186" i="33"/>
  <c r="D186" i="33"/>
  <c r="O186" i="33" s="1"/>
  <c r="P186" i="33" s="1"/>
  <c r="C186" i="33"/>
  <c r="Q185" i="33"/>
  <c r="O185" i="33"/>
  <c r="P185" i="33" s="1"/>
  <c r="O184" i="33"/>
  <c r="P184" i="33" s="1"/>
  <c r="D183" i="33"/>
  <c r="Q182" i="33"/>
  <c r="O182" i="33"/>
  <c r="P182" i="33" s="1"/>
  <c r="Q181" i="33"/>
  <c r="N181" i="33"/>
  <c r="M181" i="33"/>
  <c r="L181" i="33"/>
  <c r="K181" i="33"/>
  <c r="J181" i="33"/>
  <c r="I181" i="33"/>
  <c r="H181" i="33"/>
  <c r="G181" i="33"/>
  <c r="F181" i="33"/>
  <c r="E181" i="33"/>
  <c r="D181" i="33"/>
  <c r="O181" i="33" s="1"/>
  <c r="P181" i="33" s="1"/>
  <c r="C181" i="33"/>
  <c r="Q180" i="33"/>
  <c r="O180" i="33"/>
  <c r="P180" i="33" s="1"/>
  <c r="O179" i="33"/>
  <c r="P179" i="33" s="1"/>
  <c r="D178" i="33"/>
  <c r="Q177" i="33"/>
  <c r="O177" i="33"/>
  <c r="P177" i="33" s="1"/>
  <c r="Q176" i="33"/>
  <c r="N176" i="33"/>
  <c r="M176" i="33"/>
  <c r="L176" i="33"/>
  <c r="K176" i="33"/>
  <c r="J176" i="33"/>
  <c r="I176" i="33"/>
  <c r="H176" i="33"/>
  <c r="G176" i="33"/>
  <c r="F176" i="33"/>
  <c r="E176" i="33"/>
  <c r="D176" i="33"/>
  <c r="C176" i="33"/>
  <c r="Q175" i="33"/>
  <c r="P175" i="33"/>
  <c r="O175" i="33"/>
  <c r="O174" i="33"/>
  <c r="P174" i="33" s="1"/>
  <c r="D173" i="33"/>
  <c r="Q172" i="33"/>
  <c r="O172" i="33"/>
  <c r="P172" i="33" s="1"/>
  <c r="Q171" i="33"/>
  <c r="N171" i="33"/>
  <c r="M171" i="33"/>
  <c r="L171" i="33"/>
  <c r="K171" i="33"/>
  <c r="J171" i="33"/>
  <c r="I171" i="33"/>
  <c r="H171" i="33"/>
  <c r="G171" i="33"/>
  <c r="F171" i="33"/>
  <c r="E171" i="33"/>
  <c r="D171" i="33"/>
  <c r="C171" i="33"/>
  <c r="Q170" i="33"/>
  <c r="P170" i="33"/>
  <c r="O170" i="33"/>
  <c r="O169" i="33"/>
  <c r="P169" i="33" s="1"/>
  <c r="D168" i="33"/>
  <c r="Q167" i="33"/>
  <c r="O167" i="33"/>
  <c r="P167" i="33" s="1"/>
  <c r="Q166" i="33"/>
  <c r="N166" i="33"/>
  <c r="M166" i="33"/>
  <c r="L166" i="33"/>
  <c r="K166" i="33"/>
  <c r="J166" i="33"/>
  <c r="I166" i="33"/>
  <c r="H166" i="33"/>
  <c r="G166" i="33"/>
  <c r="F166" i="33"/>
  <c r="E166" i="33"/>
  <c r="D166" i="33"/>
  <c r="O166" i="33" s="1"/>
  <c r="P166" i="33" s="1"/>
  <c r="C166" i="33"/>
  <c r="Q165" i="33"/>
  <c r="O165" i="33"/>
  <c r="P165" i="33" s="1"/>
  <c r="O164" i="33"/>
  <c r="P164" i="33" s="1"/>
  <c r="D163" i="33"/>
  <c r="Q162" i="33"/>
  <c r="O162" i="33"/>
  <c r="P162" i="33" s="1"/>
  <c r="Q161" i="33"/>
  <c r="N161" i="33"/>
  <c r="M161" i="33"/>
  <c r="L161" i="33"/>
  <c r="L131" i="33" s="1"/>
  <c r="L116" i="33" s="1"/>
  <c r="K161" i="33"/>
  <c r="J161" i="33"/>
  <c r="I161" i="33"/>
  <c r="H161" i="33"/>
  <c r="H131" i="33" s="1"/>
  <c r="H116" i="33" s="1"/>
  <c r="G161" i="33"/>
  <c r="F161" i="33"/>
  <c r="E161" i="33"/>
  <c r="D161" i="33"/>
  <c r="C161" i="33"/>
  <c r="Q160" i="33"/>
  <c r="O160" i="33"/>
  <c r="P160" i="33" s="1"/>
  <c r="O159" i="33"/>
  <c r="P159" i="33" s="1"/>
  <c r="D158" i="33"/>
  <c r="Q157" i="33"/>
  <c r="P157" i="33"/>
  <c r="O157" i="33"/>
  <c r="N156" i="33"/>
  <c r="M156" i="33"/>
  <c r="L156" i="33"/>
  <c r="K156" i="33"/>
  <c r="J156" i="33"/>
  <c r="I156" i="33"/>
  <c r="H156" i="33"/>
  <c r="G156" i="33"/>
  <c r="F156" i="33"/>
  <c r="O156" i="33" s="1"/>
  <c r="P156" i="33" s="1"/>
  <c r="E156" i="33"/>
  <c r="D156" i="33"/>
  <c r="C156" i="33"/>
  <c r="Q156" i="33" s="1"/>
  <c r="Q155" i="33"/>
  <c r="P155" i="33"/>
  <c r="O155" i="33"/>
  <c r="O154" i="33"/>
  <c r="P154" i="33" s="1"/>
  <c r="D153" i="33"/>
  <c r="C153" i="33" s="1"/>
  <c r="Q153" i="33" s="1"/>
  <c r="Q152" i="33"/>
  <c r="P152" i="33"/>
  <c r="O152" i="33"/>
  <c r="N151" i="33"/>
  <c r="M151" i="33"/>
  <c r="L151" i="33"/>
  <c r="K151" i="33"/>
  <c r="J151" i="33"/>
  <c r="I151" i="33"/>
  <c r="H151" i="33"/>
  <c r="G151" i="33"/>
  <c r="F151" i="33"/>
  <c r="O151" i="33" s="1"/>
  <c r="P151" i="33" s="1"/>
  <c r="E151" i="33"/>
  <c r="D151" i="33"/>
  <c r="C151" i="33"/>
  <c r="Q151" i="33" s="1"/>
  <c r="Q150" i="33"/>
  <c r="P150" i="33"/>
  <c r="O150" i="33"/>
  <c r="O149" i="33"/>
  <c r="P149" i="33" s="1"/>
  <c r="D148" i="33"/>
  <c r="C148" i="33" s="1"/>
  <c r="Q148" i="33" s="1"/>
  <c r="Q147" i="33"/>
  <c r="O147" i="33"/>
  <c r="P147" i="33" s="1"/>
  <c r="N146" i="33"/>
  <c r="M146" i="33"/>
  <c r="L146" i="33"/>
  <c r="K146" i="33"/>
  <c r="J146" i="33"/>
  <c r="I146" i="33"/>
  <c r="H146" i="33"/>
  <c r="G146" i="33"/>
  <c r="O146" i="33" s="1"/>
  <c r="P146" i="33" s="1"/>
  <c r="F146" i="33"/>
  <c r="E146" i="33"/>
  <c r="D146" i="33"/>
  <c r="C146" i="33"/>
  <c r="Q146" i="33" s="1"/>
  <c r="Q145" i="33"/>
  <c r="P145" i="33"/>
  <c r="O145" i="33"/>
  <c r="P144" i="33"/>
  <c r="O144" i="33"/>
  <c r="D143" i="33"/>
  <c r="C143" i="33" s="1"/>
  <c r="Q143" i="33" s="1"/>
  <c r="Q142" i="33"/>
  <c r="O142" i="33"/>
  <c r="P142" i="33" s="1"/>
  <c r="N141" i="33"/>
  <c r="M141" i="33"/>
  <c r="L141" i="33"/>
  <c r="K141" i="33"/>
  <c r="J141" i="33"/>
  <c r="I141" i="33"/>
  <c r="H141" i="33"/>
  <c r="G141" i="33"/>
  <c r="O141" i="33" s="1"/>
  <c r="P141" i="33" s="1"/>
  <c r="F141" i="33"/>
  <c r="E141" i="33"/>
  <c r="D141" i="33"/>
  <c r="C141" i="33"/>
  <c r="Q141" i="33" s="1"/>
  <c r="Q140" i="33"/>
  <c r="P140" i="33"/>
  <c r="O140" i="33"/>
  <c r="P139" i="33"/>
  <c r="O139" i="33"/>
  <c r="D138" i="33"/>
  <c r="C138" i="33" s="1"/>
  <c r="Q138" i="33" s="1"/>
  <c r="Q137" i="33"/>
  <c r="P137" i="33"/>
  <c r="O137" i="33"/>
  <c r="N136" i="33"/>
  <c r="N131" i="33" s="1"/>
  <c r="M136" i="33"/>
  <c r="L136" i="33"/>
  <c r="K136" i="33"/>
  <c r="J136" i="33"/>
  <c r="J131" i="33" s="1"/>
  <c r="J116" i="33" s="1"/>
  <c r="I136" i="33"/>
  <c r="H136" i="33"/>
  <c r="G136" i="33"/>
  <c r="G131" i="33" s="1"/>
  <c r="G116" i="33" s="1"/>
  <c r="F136" i="33"/>
  <c r="O136" i="33" s="1"/>
  <c r="P136" i="33" s="1"/>
  <c r="E136" i="33"/>
  <c r="D136" i="33"/>
  <c r="C136" i="33"/>
  <c r="Q136" i="33" s="1"/>
  <c r="Q135" i="33"/>
  <c r="P135" i="33"/>
  <c r="O135" i="33"/>
  <c r="O134" i="33"/>
  <c r="P134" i="33" s="1"/>
  <c r="D133" i="33"/>
  <c r="C133" i="33" s="1"/>
  <c r="Q133" i="33" s="1"/>
  <c r="Q132" i="33"/>
  <c r="P132" i="33"/>
  <c r="O132" i="33"/>
  <c r="K131" i="33"/>
  <c r="K116" i="33" s="1"/>
  <c r="Q130" i="33"/>
  <c r="N130" i="33"/>
  <c r="N115" i="33" s="1"/>
  <c r="M130" i="33"/>
  <c r="M115" i="33" s="1"/>
  <c r="L130" i="33"/>
  <c r="K130" i="33"/>
  <c r="J130" i="33"/>
  <c r="J115" i="33" s="1"/>
  <c r="I130" i="33"/>
  <c r="H130" i="33"/>
  <c r="G130" i="33"/>
  <c r="F130" i="33"/>
  <c r="F115" i="33" s="1"/>
  <c r="E130" i="33"/>
  <c r="D130" i="33"/>
  <c r="O130" i="33" s="1"/>
  <c r="P130" i="33" s="1"/>
  <c r="C130" i="33"/>
  <c r="Q129" i="33"/>
  <c r="N129" i="33"/>
  <c r="M129" i="33"/>
  <c r="M114" i="33" s="1"/>
  <c r="L129" i="33"/>
  <c r="K129" i="33"/>
  <c r="J129" i="33"/>
  <c r="I129" i="33"/>
  <c r="I114" i="33" s="1"/>
  <c r="H129" i="33"/>
  <c r="G129" i="33"/>
  <c r="F129" i="33"/>
  <c r="E129" i="33"/>
  <c r="E114" i="33" s="1"/>
  <c r="D129" i="33"/>
  <c r="C129" i="33"/>
  <c r="N128" i="33"/>
  <c r="M128" i="33"/>
  <c r="L128" i="33"/>
  <c r="L113" i="33" s="1"/>
  <c r="K128" i="33"/>
  <c r="J128" i="33"/>
  <c r="I128" i="33"/>
  <c r="H128" i="33"/>
  <c r="H113" i="33" s="1"/>
  <c r="G128" i="33"/>
  <c r="F128" i="33"/>
  <c r="E128" i="33"/>
  <c r="Q127" i="33"/>
  <c r="O127" i="33"/>
  <c r="P127" i="33" s="1"/>
  <c r="Q126" i="33"/>
  <c r="N126" i="33"/>
  <c r="M126" i="33"/>
  <c r="L126" i="33"/>
  <c r="K126" i="33"/>
  <c r="J126" i="33"/>
  <c r="I126" i="33"/>
  <c r="H126" i="33"/>
  <c r="G126" i="33"/>
  <c r="F126" i="33"/>
  <c r="E126" i="33"/>
  <c r="D126" i="33"/>
  <c r="O126" i="33" s="1"/>
  <c r="P126" i="33" s="1"/>
  <c r="C126" i="33"/>
  <c r="Q125" i="33"/>
  <c r="P125" i="33"/>
  <c r="O125" i="33"/>
  <c r="O124" i="33"/>
  <c r="P124" i="33" s="1"/>
  <c r="D123" i="33"/>
  <c r="O123" i="33" s="1"/>
  <c r="Q122" i="33"/>
  <c r="O122" i="33"/>
  <c r="P122" i="33" s="1"/>
  <c r="Q121" i="33"/>
  <c r="N121" i="33"/>
  <c r="M121" i="33"/>
  <c r="L121" i="33"/>
  <c r="K121" i="33"/>
  <c r="J121" i="33"/>
  <c r="I121" i="33"/>
  <c r="H121" i="33"/>
  <c r="G121" i="33"/>
  <c r="F121" i="33"/>
  <c r="E121" i="33"/>
  <c r="D121" i="33"/>
  <c r="C121" i="33"/>
  <c r="Q120" i="33"/>
  <c r="P120" i="33"/>
  <c r="O120" i="33"/>
  <c r="O119" i="33"/>
  <c r="P119" i="33" s="1"/>
  <c r="D118" i="33"/>
  <c r="Q117" i="33"/>
  <c r="O117" i="33"/>
  <c r="P117" i="33" s="1"/>
  <c r="Q115" i="33"/>
  <c r="L115" i="33"/>
  <c r="K115" i="33"/>
  <c r="I115" i="33"/>
  <c r="H115" i="33"/>
  <c r="G115" i="33"/>
  <c r="E115" i="33"/>
  <c r="D115" i="33"/>
  <c r="C115" i="33"/>
  <c r="N114" i="33"/>
  <c r="L114" i="33"/>
  <c r="K114" i="33"/>
  <c r="J114" i="33"/>
  <c r="H114" i="33"/>
  <c r="G114" i="33"/>
  <c r="F114" i="33"/>
  <c r="D114" i="33"/>
  <c r="O114" i="33" s="1"/>
  <c r="P114" i="33" s="1"/>
  <c r="C114" i="33"/>
  <c r="Q114" i="33" s="1"/>
  <c r="N113" i="33"/>
  <c r="M113" i="33"/>
  <c r="K113" i="33"/>
  <c r="J113" i="33"/>
  <c r="I113" i="33"/>
  <c r="G113" i="33"/>
  <c r="F113" i="33"/>
  <c r="E113" i="33"/>
  <c r="Q112" i="33"/>
  <c r="P112" i="33"/>
  <c r="O112" i="33"/>
  <c r="M111" i="33"/>
  <c r="L111" i="33"/>
  <c r="I111" i="33"/>
  <c r="H111" i="33"/>
  <c r="E111" i="33"/>
  <c r="D111" i="33"/>
  <c r="N110" i="33"/>
  <c r="N111" i="33" s="1"/>
  <c r="M110" i="33"/>
  <c r="L110" i="33"/>
  <c r="K110" i="33"/>
  <c r="K111" i="33" s="1"/>
  <c r="J110" i="33"/>
  <c r="J111" i="33" s="1"/>
  <c r="I110" i="33"/>
  <c r="H110" i="33"/>
  <c r="G110" i="33"/>
  <c r="G111" i="33" s="1"/>
  <c r="F110" i="33"/>
  <c r="F111" i="33" s="1"/>
  <c r="E110" i="33"/>
  <c r="D110" i="33"/>
  <c r="C110" i="33"/>
  <c r="P109" i="33"/>
  <c r="O109" i="33"/>
  <c r="O108" i="33"/>
  <c r="P108" i="33" s="1"/>
  <c r="D107" i="33"/>
  <c r="C107" i="33" s="1"/>
  <c r="Q107" i="33" s="1"/>
  <c r="Q106" i="33"/>
  <c r="O106" i="33"/>
  <c r="P106" i="33" s="1"/>
  <c r="N105" i="33"/>
  <c r="M105" i="33"/>
  <c r="L105" i="33"/>
  <c r="K105" i="33"/>
  <c r="J105" i="33"/>
  <c r="I105" i="33"/>
  <c r="H105" i="33"/>
  <c r="G105" i="33"/>
  <c r="F105" i="33"/>
  <c r="E105" i="33"/>
  <c r="Q104" i="33"/>
  <c r="P104" i="33"/>
  <c r="O104" i="33"/>
  <c r="Q103" i="33"/>
  <c r="P103" i="33"/>
  <c r="O103" i="33"/>
  <c r="D102" i="33"/>
  <c r="D105" i="33" s="1"/>
  <c r="O105" i="33" s="1"/>
  <c r="Q101" i="33"/>
  <c r="P101" i="33"/>
  <c r="O101" i="33"/>
  <c r="N100" i="33"/>
  <c r="M100" i="33"/>
  <c r="L100" i="33"/>
  <c r="K100" i="33"/>
  <c r="J100" i="33"/>
  <c r="I100" i="33"/>
  <c r="H100" i="33"/>
  <c r="G100" i="33"/>
  <c r="F100" i="33"/>
  <c r="E100" i="33"/>
  <c r="D100" i="33"/>
  <c r="O100" i="33" s="1"/>
  <c r="P100" i="33" s="1"/>
  <c r="C100" i="33"/>
  <c r="Q100" i="33" s="1"/>
  <c r="Q99" i="33"/>
  <c r="O99" i="33"/>
  <c r="P99" i="33" s="1"/>
  <c r="P98" i="33"/>
  <c r="O98" i="33"/>
  <c r="D97" i="33"/>
  <c r="C97" i="33" s="1"/>
  <c r="Q97" i="33" s="1"/>
  <c r="Q96" i="33"/>
  <c r="P96" i="33"/>
  <c r="O96" i="33"/>
  <c r="N95" i="33"/>
  <c r="M95" i="33"/>
  <c r="L95" i="33"/>
  <c r="K95" i="33"/>
  <c r="J95" i="33"/>
  <c r="I95" i="33"/>
  <c r="H95" i="33"/>
  <c r="G95" i="33"/>
  <c r="F95" i="33"/>
  <c r="E95" i="33"/>
  <c r="Q94" i="33"/>
  <c r="O94" i="33"/>
  <c r="P94" i="33" s="1"/>
  <c r="Q93" i="33"/>
  <c r="P93" i="33"/>
  <c r="O93" i="33"/>
  <c r="O92" i="33"/>
  <c r="D92" i="33"/>
  <c r="D95" i="33" s="1"/>
  <c r="O95" i="33" s="1"/>
  <c r="Q91" i="33"/>
  <c r="P91" i="33"/>
  <c r="O91" i="33"/>
  <c r="N90" i="33"/>
  <c r="M90" i="33"/>
  <c r="L90" i="33"/>
  <c r="K90" i="33"/>
  <c r="J90" i="33"/>
  <c r="I90" i="33"/>
  <c r="H90" i="33"/>
  <c r="G90" i="33"/>
  <c r="F90" i="33"/>
  <c r="E90" i="33"/>
  <c r="Q89" i="33"/>
  <c r="O89" i="33"/>
  <c r="P89" i="33" s="1"/>
  <c r="N88" i="33"/>
  <c r="J88" i="33"/>
  <c r="G88" i="33"/>
  <c r="G77" i="33" s="1"/>
  <c r="F88" i="33"/>
  <c r="D87" i="33"/>
  <c r="O87" i="33" s="1"/>
  <c r="Q86" i="33"/>
  <c r="O86" i="33"/>
  <c r="P86" i="33" s="1"/>
  <c r="N85" i="33"/>
  <c r="J85" i="33"/>
  <c r="J79" i="33" s="1"/>
  <c r="I85" i="33"/>
  <c r="I79" i="33" s="1"/>
  <c r="F85" i="33"/>
  <c r="Q84" i="33"/>
  <c r="N84" i="33"/>
  <c r="N265" i="33" s="1"/>
  <c r="M84" i="33"/>
  <c r="L84" i="33"/>
  <c r="K84" i="33"/>
  <c r="K88" i="33" s="1"/>
  <c r="K77" i="33" s="1"/>
  <c r="J84" i="33"/>
  <c r="J265" i="33" s="1"/>
  <c r="I84" i="33"/>
  <c r="H84" i="33"/>
  <c r="G84" i="33"/>
  <c r="G85" i="33" s="1"/>
  <c r="G79" i="33" s="1"/>
  <c r="F84" i="33"/>
  <c r="F265" i="33" s="1"/>
  <c r="E84" i="33"/>
  <c r="D84" i="33"/>
  <c r="C84" i="33"/>
  <c r="C265" i="33" s="1"/>
  <c r="Q265" i="33" s="1"/>
  <c r="Q83" i="33"/>
  <c r="O83" i="33"/>
  <c r="P83" i="33" s="1"/>
  <c r="Q82" i="33"/>
  <c r="O82" i="33"/>
  <c r="P82" i="33" s="1"/>
  <c r="D81" i="33"/>
  <c r="O81" i="33" s="1"/>
  <c r="Q80" i="33"/>
  <c r="O80" i="33"/>
  <c r="P80" i="33" s="1"/>
  <c r="N79" i="33"/>
  <c r="F79" i="33"/>
  <c r="N78" i="33"/>
  <c r="M78" i="33"/>
  <c r="J78" i="33"/>
  <c r="I78" i="33"/>
  <c r="F78" i="33"/>
  <c r="E78" i="33"/>
  <c r="N77" i="33"/>
  <c r="J77" i="33"/>
  <c r="F77" i="33"/>
  <c r="N76" i="33"/>
  <c r="M76" i="33"/>
  <c r="L76" i="33"/>
  <c r="K76" i="33"/>
  <c r="J76" i="33"/>
  <c r="I76" i="33"/>
  <c r="H76" i="33"/>
  <c r="G76" i="33"/>
  <c r="F76" i="33"/>
  <c r="E76" i="33"/>
  <c r="Q75" i="33"/>
  <c r="P75" i="33"/>
  <c r="O75" i="33"/>
  <c r="N74" i="33"/>
  <c r="M74" i="33"/>
  <c r="L74" i="33"/>
  <c r="K74" i="33"/>
  <c r="J74" i="33"/>
  <c r="I74" i="33"/>
  <c r="H74" i="33"/>
  <c r="G74" i="33"/>
  <c r="O74" i="33" s="1"/>
  <c r="P74" i="33" s="1"/>
  <c r="F74" i="33"/>
  <c r="E74" i="33"/>
  <c r="D74" i="33"/>
  <c r="C74" i="33"/>
  <c r="Q74" i="33" s="1"/>
  <c r="Q73" i="33"/>
  <c r="O73" i="33"/>
  <c r="P73" i="33" s="1"/>
  <c r="Q72" i="33"/>
  <c r="P72" i="33"/>
  <c r="O72" i="33"/>
  <c r="D71" i="33"/>
  <c r="O71" i="33" s="1"/>
  <c r="Q70" i="33"/>
  <c r="P70" i="33"/>
  <c r="O70" i="33"/>
  <c r="Q69" i="33"/>
  <c r="P69" i="33"/>
  <c r="N69" i="33"/>
  <c r="M69" i="33"/>
  <c r="L69" i="33"/>
  <c r="K69" i="33"/>
  <c r="J69" i="33"/>
  <c r="I69" i="33"/>
  <c r="H69" i="33"/>
  <c r="G69" i="33"/>
  <c r="F69" i="33"/>
  <c r="E69" i="33"/>
  <c r="D69" i="33"/>
  <c r="O69" i="33" s="1"/>
  <c r="C69" i="33"/>
  <c r="Q68" i="33"/>
  <c r="O68" i="33"/>
  <c r="P68" i="33" s="1"/>
  <c r="P67" i="33"/>
  <c r="O67" i="33"/>
  <c r="Q66" i="33"/>
  <c r="P66" i="33"/>
  <c r="O66" i="33"/>
  <c r="O65" i="33"/>
  <c r="N64" i="33"/>
  <c r="K64" i="33"/>
  <c r="J64" i="33"/>
  <c r="G64" i="33"/>
  <c r="F64" i="33"/>
  <c r="N63" i="33"/>
  <c r="M63" i="33"/>
  <c r="L63" i="33"/>
  <c r="L64" i="33" s="1"/>
  <c r="K63" i="33"/>
  <c r="J63" i="33"/>
  <c r="I63" i="33"/>
  <c r="H63" i="33"/>
  <c r="H64" i="33" s="1"/>
  <c r="G63" i="33"/>
  <c r="F63" i="33"/>
  <c r="E63" i="33"/>
  <c r="D63" i="33"/>
  <c r="C63" i="33"/>
  <c r="Q62" i="33"/>
  <c r="P62" i="33"/>
  <c r="O62" i="33"/>
  <c r="O61" i="33"/>
  <c r="D60" i="33"/>
  <c r="O59" i="33"/>
  <c r="N58" i="33"/>
  <c r="M58" i="33"/>
  <c r="L58" i="33"/>
  <c r="K57" i="33"/>
  <c r="K58" i="33" s="1"/>
  <c r="J57" i="33"/>
  <c r="J51" i="33" s="1"/>
  <c r="I57" i="33"/>
  <c r="I58" i="33" s="1"/>
  <c r="H57" i="33"/>
  <c r="H58" i="33" s="1"/>
  <c r="G57" i="33"/>
  <c r="G58" i="33" s="1"/>
  <c r="G266" i="33" s="1"/>
  <c r="F57" i="33"/>
  <c r="F58" i="33" s="1"/>
  <c r="E57" i="33"/>
  <c r="E58" i="33" s="1"/>
  <c r="D57" i="33"/>
  <c r="D58" i="33" s="1"/>
  <c r="C57" i="33"/>
  <c r="C58" i="33" s="1"/>
  <c r="Q56" i="33"/>
  <c r="P56" i="33"/>
  <c r="O56" i="33"/>
  <c r="Q55" i="33"/>
  <c r="P55" i="33"/>
  <c r="O55" i="33"/>
  <c r="D54" i="33"/>
  <c r="C54" i="33" s="1"/>
  <c r="Q53" i="33"/>
  <c r="P53" i="33"/>
  <c r="O53" i="33"/>
  <c r="K52" i="33"/>
  <c r="N51" i="33"/>
  <c r="K51" i="33"/>
  <c r="G51" i="33"/>
  <c r="C51" i="33"/>
  <c r="N50" i="33"/>
  <c r="M50" i="33"/>
  <c r="L50" i="33"/>
  <c r="K50" i="33"/>
  <c r="J50" i="33"/>
  <c r="I50" i="33"/>
  <c r="H50" i="33"/>
  <c r="G50" i="33"/>
  <c r="F50" i="33"/>
  <c r="E50" i="33"/>
  <c r="D50" i="33"/>
  <c r="O50" i="33" s="1"/>
  <c r="P50" i="33" s="1"/>
  <c r="C50" i="33"/>
  <c r="N49" i="33"/>
  <c r="M49" i="33"/>
  <c r="L49" i="33"/>
  <c r="K49" i="33"/>
  <c r="J49" i="33"/>
  <c r="I49" i="33"/>
  <c r="H49" i="33"/>
  <c r="G49" i="33"/>
  <c r="F49" i="33"/>
  <c r="E49" i="33"/>
  <c r="O48" i="33"/>
  <c r="N47" i="33"/>
  <c r="M47" i="33"/>
  <c r="J47" i="33"/>
  <c r="I47" i="33"/>
  <c r="F47" i="33"/>
  <c r="E47" i="33"/>
  <c r="D47" i="33"/>
  <c r="N46" i="33"/>
  <c r="M46" i="33"/>
  <c r="L46" i="33"/>
  <c r="L47" i="33" s="1"/>
  <c r="K46" i="33"/>
  <c r="J46" i="33"/>
  <c r="I46" i="33"/>
  <c r="H46" i="33"/>
  <c r="H47" i="33" s="1"/>
  <c r="G46" i="33"/>
  <c r="F46" i="33"/>
  <c r="D46" i="33"/>
  <c r="C46" i="33"/>
  <c r="C47" i="33" s="1"/>
  <c r="C31" i="33" s="1"/>
  <c r="P45" i="33"/>
  <c r="O45" i="33"/>
  <c r="O44" i="33"/>
  <c r="P44" i="33" s="1"/>
  <c r="P43" i="33"/>
  <c r="O43" i="33"/>
  <c r="O42" i="33"/>
  <c r="P42" i="33" s="1"/>
  <c r="Q41" i="33"/>
  <c r="N41" i="33"/>
  <c r="M41" i="33"/>
  <c r="L41" i="33"/>
  <c r="K41" i="33"/>
  <c r="J41" i="33"/>
  <c r="I41" i="33"/>
  <c r="H41" i="33"/>
  <c r="G41" i="33"/>
  <c r="F41" i="33"/>
  <c r="E41" i="33"/>
  <c r="D41" i="33"/>
  <c r="O41" i="33" s="1"/>
  <c r="P41" i="33" s="1"/>
  <c r="C41" i="33"/>
  <c r="Q40" i="33"/>
  <c r="P40" i="33"/>
  <c r="O40" i="33"/>
  <c r="O39" i="33"/>
  <c r="P39" i="33" s="1"/>
  <c r="D38" i="33"/>
  <c r="O38" i="33" s="1"/>
  <c r="Q38" i="33" s="1"/>
  <c r="O37" i="33"/>
  <c r="Q37" i="33" s="1"/>
  <c r="N36" i="33"/>
  <c r="M36" i="33"/>
  <c r="L36" i="33"/>
  <c r="L31" i="33" s="1"/>
  <c r="K36" i="33"/>
  <c r="J36" i="33"/>
  <c r="I36" i="33"/>
  <c r="I31" i="33" s="1"/>
  <c r="H36" i="33"/>
  <c r="H31" i="33" s="1"/>
  <c r="G36" i="33"/>
  <c r="F36" i="33"/>
  <c r="E36" i="33"/>
  <c r="D36" i="33"/>
  <c r="O36" i="33" s="1"/>
  <c r="P36" i="33" s="1"/>
  <c r="C36" i="33"/>
  <c r="Q35" i="33"/>
  <c r="P35" i="33"/>
  <c r="O35" i="33"/>
  <c r="O34" i="33"/>
  <c r="D33" i="33"/>
  <c r="O32" i="33"/>
  <c r="N31" i="33"/>
  <c r="J31" i="33"/>
  <c r="F31" i="33"/>
  <c r="N30" i="33"/>
  <c r="M30" i="33"/>
  <c r="J30" i="33"/>
  <c r="I30" i="33"/>
  <c r="F30" i="33"/>
  <c r="E30" i="33"/>
  <c r="D30" i="33"/>
  <c r="N29" i="33"/>
  <c r="M29" i="33"/>
  <c r="L29" i="33"/>
  <c r="K29" i="33"/>
  <c r="J29" i="33"/>
  <c r="I29" i="33"/>
  <c r="H29" i="33"/>
  <c r="G29" i="33"/>
  <c r="F29" i="33"/>
  <c r="E29" i="33"/>
  <c r="D29" i="33"/>
  <c r="C29" i="33"/>
  <c r="N28" i="33"/>
  <c r="M28" i="33"/>
  <c r="L28" i="33"/>
  <c r="K28" i="33"/>
  <c r="J28" i="33"/>
  <c r="I28" i="33"/>
  <c r="I258" i="33" s="1"/>
  <c r="I269" i="33" s="1"/>
  <c r="H28" i="33"/>
  <c r="G28" i="33"/>
  <c r="F28" i="33"/>
  <c r="E28" i="33"/>
  <c r="O27" i="33"/>
  <c r="Q27" i="33" s="1"/>
  <c r="N26" i="33"/>
  <c r="M26" i="33"/>
  <c r="L26" i="33"/>
  <c r="K26" i="33"/>
  <c r="J26" i="33"/>
  <c r="I26" i="33"/>
  <c r="H26" i="33"/>
  <c r="G26" i="33"/>
  <c r="F26" i="33"/>
  <c r="E26" i="33"/>
  <c r="D26" i="33"/>
  <c r="O26" i="33" s="1"/>
  <c r="P26" i="33" s="1"/>
  <c r="C26" i="33"/>
  <c r="Q25" i="33"/>
  <c r="P25" i="33"/>
  <c r="O25" i="33"/>
  <c r="O24" i="33"/>
  <c r="P24" i="33" s="1"/>
  <c r="D23" i="33"/>
  <c r="O23" i="33" s="1"/>
  <c r="O22" i="33"/>
  <c r="Q22" i="33" s="1"/>
  <c r="N21" i="33"/>
  <c r="M21" i="33"/>
  <c r="L21" i="33"/>
  <c r="K21" i="33"/>
  <c r="J21" i="33"/>
  <c r="I21" i="33"/>
  <c r="H21" i="33"/>
  <c r="G21" i="33"/>
  <c r="F21" i="33"/>
  <c r="E21" i="33"/>
  <c r="D21" i="33"/>
  <c r="C21" i="33"/>
  <c r="Q20" i="33"/>
  <c r="P20" i="33"/>
  <c r="O20" i="33"/>
  <c r="O19" i="33"/>
  <c r="P19" i="33" s="1"/>
  <c r="D18" i="33"/>
  <c r="O18" i="33" s="1"/>
  <c r="O17" i="33"/>
  <c r="Q17" i="33" s="1"/>
  <c r="N16" i="33"/>
  <c r="M16" i="33"/>
  <c r="L16" i="33"/>
  <c r="K16" i="33"/>
  <c r="J16" i="33"/>
  <c r="I16" i="33"/>
  <c r="H16" i="33"/>
  <c r="G16" i="33"/>
  <c r="F16" i="33"/>
  <c r="E16" i="33"/>
  <c r="D16" i="33"/>
  <c r="C16" i="33"/>
  <c r="Q15" i="33"/>
  <c r="P15" i="33"/>
  <c r="O15" i="33"/>
  <c r="O14" i="33"/>
  <c r="P14" i="33" s="1"/>
  <c r="D13" i="33"/>
  <c r="C13" i="33"/>
  <c r="D61" i="10"/>
  <c r="E61" i="10"/>
  <c r="F61" i="10"/>
  <c r="G61" i="10"/>
  <c r="H61" i="10"/>
  <c r="I61" i="10"/>
  <c r="J61" i="10"/>
  <c r="K61" i="10"/>
  <c r="C61" i="10"/>
  <c r="J11" i="10"/>
  <c r="K11" i="10"/>
  <c r="I11" i="10"/>
  <c r="C204" i="7"/>
  <c r="C201" i="7"/>
  <c r="C202" i="7"/>
  <c r="C203" i="7"/>
  <c r="M202" i="7"/>
  <c r="M203" i="7"/>
  <c r="M205" i="7"/>
  <c r="D25" i="11"/>
  <c r="C25" i="11"/>
  <c r="D21" i="11"/>
  <c r="E21" i="11"/>
  <c r="E25" i="11" s="1"/>
  <c r="C21" i="11"/>
  <c r="D102" i="10"/>
  <c r="E102" i="10"/>
  <c r="F102" i="10"/>
  <c r="G102" i="10"/>
  <c r="H102" i="10"/>
  <c r="I102" i="10"/>
  <c r="J102" i="10"/>
  <c r="K102" i="10"/>
  <c r="C102" i="10"/>
  <c r="G100" i="10"/>
  <c r="K99" i="10"/>
  <c r="H99" i="10"/>
  <c r="H98" i="10" s="1"/>
  <c r="E99" i="10"/>
  <c r="E98" i="10" s="1"/>
  <c r="K98" i="10"/>
  <c r="J98" i="10"/>
  <c r="I98" i="10"/>
  <c r="G98" i="10"/>
  <c r="F98" i="10"/>
  <c r="D98" i="10"/>
  <c r="J94" i="10"/>
  <c r="J83" i="10"/>
  <c r="J51" i="10"/>
  <c r="J50" i="10"/>
  <c r="L55" i="10"/>
  <c r="K37" i="10"/>
  <c r="K38" i="10"/>
  <c r="K17" i="10"/>
  <c r="K12" i="10"/>
  <c r="H12" i="10"/>
  <c r="E12" i="10"/>
  <c r="C58" i="6"/>
  <c r="C59" i="6" s="1"/>
  <c r="C60" i="6" s="1"/>
  <c r="O114" i="6"/>
  <c r="O115" i="6"/>
  <c r="C114" i="6"/>
  <c r="D65" i="6"/>
  <c r="E65" i="6"/>
  <c r="F65" i="6"/>
  <c r="G65" i="6"/>
  <c r="H65" i="6"/>
  <c r="I65" i="6"/>
  <c r="J65" i="6"/>
  <c r="K65" i="6"/>
  <c r="L65" i="6"/>
  <c r="M65" i="6"/>
  <c r="N65" i="6"/>
  <c r="D256" i="6"/>
  <c r="F256" i="6"/>
  <c r="H256" i="6"/>
  <c r="L256" i="6"/>
  <c r="N256" i="6"/>
  <c r="D380" i="7"/>
  <c r="E380" i="7"/>
  <c r="F380" i="7"/>
  <c r="G380" i="7"/>
  <c r="K380" i="7"/>
  <c r="L380" i="7"/>
  <c r="D378" i="7"/>
  <c r="E378" i="7"/>
  <c r="F378" i="7"/>
  <c r="G378" i="7"/>
  <c r="K378" i="7"/>
  <c r="L378" i="7"/>
  <c r="D379" i="7"/>
  <c r="E379" i="7"/>
  <c r="F379" i="7"/>
  <c r="G379" i="7"/>
  <c r="H379" i="7"/>
  <c r="I379" i="7"/>
  <c r="J379" i="7"/>
  <c r="K379" i="7"/>
  <c r="L379" i="7"/>
  <c r="C379" i="7"/>
  <c r="C299" i="7"/>
  <c r="E267" i="6"/>
  <c r="D267" i="6"/>
  <c r="F267" i="6"/>
  <c r="G267" i="6"/>
  <c r="H267" i="6"/>
  <c r="I267" i="6"/>
  <c r="J267" i="6"/>
  <c r="K267" i="6"/>
  <c r="L267" i="6"/>
  <c r="M267" i="6"/>
  <c r="N267" i="6"/>
  <c r="D160" i="6"/>
  <c r="E160" i="6"/>
  <c r="F160" i="6"/>
  <c r="G160" i="6"/>
  <c r="H160" i="6"/>
  <c r="I160" i="6"/>
  <c r="J160" i="6"/>
  <c r="K160" i="6"/>
  <c r="L160" i="6"/>
  <c r="M160" i="6"/>
  <c r="N160" i="6"/>
  <c r="D161" i="6"/>
  <c r="E161" i="6"/>
  <c r="F161" i="6"/>
  <c r="H161" i="6"/>
  <c r="I161" i="6"/>
  <c r="J161" i="6"/>
  <c r="L161" i="6"/>
  <c r="M161" i="6"/>
  <c r="N161" i="6"/>
  <c r="M164" i="7"/>
  <c r="M165" i="7"/>
  <c r="M166" i="7"/>
  <c r="M167" i="7"/>
  <c r="M168" i="7"/>
  <c r="M169" i="7"/>
  <c r="M170" i="7"/>
  <c r="M171" i="7"/>
  <c r="C164" i="7"/>
  <c r="C165" i="7"/>
  <c r="C166" i="7"/>
  <c r="C167" i="7"/>
  <c r="C168" i="7"/>
  <c r="C169" i="7"/>
  <c r="C170" i="7"/>
  <c r="C16" i="7"/>
  <c r="C272" i="7"/>
  <c r="C263" i="7"/>
  <c r="M36" i="7"/>
  <c r="C36" i="7"/>
  <c r="C68" i="7"/>
  <c r="M146" i="7"/>
  <c r="M147" i="7"/>
  <c r="C146" i="7"/>
  <c r="C147" i="7"/>
  <c r="M16" i="7"/>
  <c r="D125" i="7"/>
  <c r="D126" i="7" s="1"/>
  <c r="E125" i="7"/>
  <c r="E126" i="7" s="1"/>
  <c r="F125" i="7"/>
  <c r="F126" i="7" s="1"/>
  <c r="G125" i="7"/>
  <c r="G126" i="7" s="1"/>
  <c r="H125" i="7"/>
  <c r="H126" i="7" s="1"/>
  <c r="I125" i="7"/>
  <c r="I126" i="7" s="1"/>
  <c r="J125" i="7"/>
  <c r="J126" i="7" s="1"/>
  <c r="K125" i="7"/>
  <c r="K126" i="7" s="1"/>
  <c r="L125" i="7"/>
  <c r="L126" i="7" s="1"/>
  <c r="C123" i="7"/>
  <c r="C124" i="7"/>
  <c r="M124" i="7"/>
  <c r="M123" i="7"/>
  <c r="D250" i="6"/>
  <c r="E250" i="6"/>
  <c r="E251" i="6" s="1"/>
  <c r="F250" i="6"/>
  <c r="G250" i="6"/>
  <c r="G251" i="6" s="1"/>
  <c r="H250" i="6"/>
  <c r="I250" i="6"/>
  <c r="I251" i="6" s="1"/>
  <c r="J250" i="6"/>
  <c r="K250" i="6"/>
  <c r="K251" i="6" s="1"/>
  <c r="L250" i="6"/>
  <c r="M250" i="6"/>
  <c r="M251" i="6" s="1"/>
  <c r="N250" i="6"/>
  <c r="D251" i="6"/>
  <c r="F251" i="6"/>
  <c r="H251" i="6"/>
  <c r="J251" i="6"/>
  <c r="L251" i="6"/>
  <c r="N251" i="6"/>
  <c r="O240" i="6"/>
  <c r="O241" i="6"/>
  <c r="O242" i="6"/>
  <c r="O243" i="6"/>
  <c r="D244" i="6"/>
  <c r="D245" i="6" s="1"/>
  <c r="E244" i="6"/>
  <c r="F244" i="6"/>
  <c r="F245" i="6" s="1"/>
  <c r="G244" i="6"/>
  <c r="G245" i="6" s="1"/>
  <c r="H244" i="6"/>
  <c r="H245" i="6" s="1"/>
  <c r="J244" i="6"/>
  <c r="J245" i="6" s="1"/>
  <c r="K244" i="6"/>
  <c r="K245" i="6" s="1"/>
  <c r="L244" i="6"/>
  <c r="L245" i="6" s="1"/>
  <c r="M244" i="6"/>
  <c r="M245" i="6" s="1"/>
  <c r="N244" i="6"/>
  <c r="N245" i="6" s="1"/>
  <c r="E245" i="6"/>
  <c r="C243" i="6"/>
  <c r="C241" i="6"/>
  <c r="C242" i="6"/>
  <c r="M346" i="7"/>
  <c r="M349" i="7"/>
  <c r="D347" i="7"/>
  <c r="E347" i="7"/>
  <c r="E348" i="7" s="1"/>
  <c r="F347" i="7"/>
  <c r="G347" i="7"/>
  <c r="G348" i="7" s="1"/>
  <c r="H347" i="7"/>
  <c r="I347" i="7"/>
  <c r="I348" i="7" s="1"/>
  <c r="J347" i="7"/>
  <c r="J348" i="7" s="1"/>
  <c r="K347" i="7"/>
  <c r="K348" i="7" s="1"/>
  <c r="L347" i="7"/>
  <c r="L348" i="7" s="1"/>
  <c r="F348" i="7"/>
  <c r="H348" i="7"/>
  <c r="C346" i="7"/>
  <c r="C347" i="7" s="1"/>
  <c r="O249" i="6"/>
  <c r="C249" i="6"/>
  <c r="C250" i="6" s="1"/>
  <c r="D235" i="6"/>
  <c r="D236" i="6" s="1"/>
  <c r="E235" i="6"/>
  <c r="E236" i="6" s="1"/>
  <c r="F235" i="6"/>
  <c r="G235" i="6"/>
  <c r="G236" i="6" s="1"/>
  <c r="H235" i="6"/>
  <c r="H236" i="6" s="1"/>
  <c r="I235" i="6"/>
  <c r="I236" i="6" s="1"/>
  <c r="J235" i="6"/>
  <c r="K235" i="6"/>
  <c r="K236" i="6" s="1"/>
  <c r="L235" i="6"/>
  <c r="L236" i="6" s="1"/>
  <c r="M235" i="6"/>
  <c r="M236" i="6" s="1"/>
  <c r="N235" i="6"/>
  <c r="F236" i="6"/>
  <c r="J236" i="6"/>
  <c r="N236" i="6"/>
  <c r="O234" i="6"/>
  <c r="C235" i="6"/>
  <c r="C234" i="6"/>
  <c r="M336" i="7"/>
  <c r="D337" i="7"/>
  <c r="D338" i="7" s="1"/>
  <c r="E337" i="7"/>
  <c r="F337" i="7"/>
  <c r="G337" i="7"/>
  <c r="H337" i="7"/>
  <c r="H338" i="7" s="1"/>
  <c r="I337" i="7"/>
  <c r="I338" i="7" s="1"/>
  <c r="J337" i="7"/>
  <c r="J338" i="7" s="1"/>
  <c r="K337" i="7"/>
  <c r="K338" i="7" s="1"/>
  <c r="L337" i="7"/>
  <c r="L338" i="7" s="1"/>
  <c r="E338" i="7"/>
  <c r="F338" i="7"/>
  <c r="G338" i="7"/>
  <c r="C336" i="7"/>
  <c r="O224" i="6"/>
  <c r="D225" i="6"/>
  <c r="D226" i="6" s="1"/>
  <c r="E225" i="6"/>
  <c r="E226" i="6" s="1"/>
  <c r="F225" i="6"/>
  <c r="G225" i="6"/>
  <c r="G226" i="6" s="1"/>
  <c r="H225" i="6"/>
  <c r="I225" i="6"/>
  <c r="I226" i="6" s="1"/>
  <c r="J225" i="6"/>
  <c r="K225" i="6"/>
  <c r="K226" i="6" s="1"/>
  <c r="L225" i="6"/>
  <c r="L226" i="6" s="1"/>
  <c r="M225" i="6"/>
  <c r="M226" i="6" s="1"/>
  <c r="N225" i="6"/>
  <c r="F226" i="6"/>
  <c r="H226" i="6"/>
  <c r="J226" i="6"/>
  <c r="N226" i="6"/>
  <c r="C224" i="6"/>
  <c r="C225" i="6" s="1"/>
  <c r="C313" i="7"/>
  <c r="C311" i="7"/>
  <c r="C312" i="7"/>
  <c r="C314" i="7" s="1"/>
  <c r="M311" i="7"/>
  <c r="M312" i="7"/>
  <c r="M313" i="7"/>
  <c r="D314" i="7"/>
  <c r="D315" i="7" s="1"/>
  <c r="E314" i="7"/>
  <c r="E315" i="7" s="1"/>
  <c r="F314" i="7"/>
  <c r="G314" i="7"/>
  <c r="H314" i="7"/>
  <c r="I314" i="7"/>
  <c r="I315" i="7" s="1"/>
  <c r="J314" i="7"/>
  <c r="K314" i="7"/>
  <c r="K315" i="7" s="1"/>
  <c r="L314" i="7"/>
  <c r="L315" i="7" s="1"/>
  <c r="F315" i="7"/>
  <c r="G315" i="7"/>
  <c r="H315" i="7"/>
  <c r="J315" i="7"/>
  <c r="D306" i="7"/>
  <c r="D307" i="7" s="1"/>
  <c r="E306" i="7"/>
  <c r="F306" i="7"/>
  <c r="G306" i="7"/>
  <c r="H306" i="7"/>
  <c r="H307" i="7" s="1"/>
  <c r="I306" i="7"/>
  <c r="I307" i="7" s="1"/>
  <c r="J306" i="7"/>
  <c r="J307" i="7" s="1"/>
  <c r="K306" i="7"/>
  <c r="L306" i="7"/>
  <c r="L307" i="7" s="1"/>
  <c r="E307" i="7"/>
  <c r="F307" i="7"/>
  <c r="G307" i="7"/>
  <c r="K307" i="7"/>
  <c r="M303" i="7"/>
  <c r="M304" i="7"/>
  <c r="M305" i="7"/>
  <c r="C303" i="7"/>
  <c r="C304" i="7"/>
  <c r="C305" i="7"/>
  <c r="D294" i="7"/>
  <c r="D295" i="7" s="1"/>
  <c r="E294" i="7"/>
  <c r="E295" i="7" s="1"/>
  <c r="F294" i="7"/>
  <c r="G294" i="7"/>
  <c r="H294" i="7"/>
  <c r="H295" i="7" s="1"/>
  <c r="I294" i="7"/>
  <c r="I295" i="7" s="1"/>
  <c r="J294" i="7"/>
  <c r="J295" i="7" s="1"/>
  <c r="K294" i="7"/>
  <c r="L294" i="7"/>
  <c r="L295" i="7" s="1"/>
  <c r="F295" i="7"/>
  <c r="G295" i="7"/>
  <c r="K295" i="7"/>
  <c r="C293" i="7"/>
  <c r="C294" i="7" s="1"/>
  <c r="M293" i="7"/>
  <c r="C289" i="7"/>
  <c r="M271" i="7"/>
  <c r="M273" i="7"/>
  <c r="M274" i="7"/>
  <c r="M275" i="7"/>
  <c r="D276" i="7"/>
  <c r="D277" i="7" s="1"/>
  <c r="E276" i="7"/>
  <c r="F276" i="7"/>
  <c r="G276" i="7"/>
  <c r="H276" i="7"/>
  <c r="H277" i="7" s="1"/>
  <c r="I276" i="7"/>
  <c r="I277" i="7" s="1"/>
  <c r="J276" i="7"/>
  <c r="J277" i="7" s="1"/>
  <c r="K276" i="7"/>
  <c r="K277" i="7" s="1"/>
  <c r="L276" i="7"/>
  <c r="L277" i="7" s="1"/>
  <c r="E277" i="7"/>
  <c r="F277" i="7"/>
  <c r="G277" i="7"/>
  <c r="C271" i="7"/>
  <c r="C273" i="7"/>
  <c r="C274" i="7"/>
  <c r="C275" i="7"/>
  <c r="M262" i="7"/>
  <c r="M264" i="7"/>
  <c r="D266" i="7"/>
  <c r="D267" i="7" s="1"/>
  <c r="E266" i="7"/>
  <c r="E267" i="7" s="1"/>
  <c r="F266" i="7"/>
  <c r="F267" i="7" s="1"/>
  <c r="G266" i="7"/>
  <c r="G267" i="7" s="1"/>
  <c r="H266" i="7"/>
  <c r="H267" i="7" s="1"/>
  <c r="I266" i="7"/>
  <c r="I267" i="7" s="1"/>
  <c r="J266" i="7"/>
  <c r="J267" i="7" s="1"/>
  <c r="K266" i="7"/>
  <c r="L266" i="7"/>
  <c r="L267" i="7" s="1"/>
  <c r="K267" i="7"/>
  <c r="C262" i="7"/>
  <c r="C264" i="7"/>
  <c r="M252" i="7"/>
  <c r="M253" i="7"/>
  <c r="M254" i="7"/>
  <c r="M255" i="7"/>
  <c r="M256" i="7"/>
  <c r="D257" i="7"/>
  <c r="E257" i="7"/>
  <c r="E258" i="7" s="1"/>
  <c r="F257" i="7"/>
  <c r="G257" i="7"/>
  <c r="G258" i="7" s="1"/>
  <c r="H257" i="7"/>
  <c r="H258" i="7" s="1"/>
  <c r="I257" i="7"/>
  <c r="I258" i="7" s="1"/>
  <c r="J257" i="7"/>
  <c r="K257" i="7"/>
  <c r="K258" i="7" s="1"/>
  <c r="L257" i="7"/>
  <c r="L258" i="7" s="1"/>
  <c r="F258" i="7"/>
  <c r="J258" i="7"/>
  <c r="C255" i="7"/>
  <c r="C256" i="7"/>
  <c r="C241" i="7"/>
  <c r="O165" i="6"/>
  <c r="O166" i="6"/>
  <c r="D167" i="6"/>
  <c r="D168" i="6" s="1"/>
  <c r="E167" i="6"/>
  <c r="E168" i="6" s="1"/>
  <c r="F167" i="6"/>
  <c r="G167" i="6"/>
  <c r="G168" i="6" s="1"/>
  <c r="H167" i="6"/>
  <c r="H168" i="6" s="1"/>
  <c r="I167" i="6"/>
  <c r="I168" i="6" s="1"/>
  <c r="J167" i="6"/>
  <c r="K167" i="6"/>
  <c r="K168" i="6" s="1"/>
  <c r="L167" i="6"/>
  <c r="L168" i="6" s="1"/>
  <c r="M167" i="6"/>
  <c r="M168" i="6" s="1"/>
  <c r="N167" i="6"/>
  <c r="F168" i="6"/>
  <c r="J168" i="6"/>
  <c r="N168" i="6"/>
  <c r="C165" i="6"/>
  <c r="C167" i="6" s="1"/>
  <c r="C166" i="6"/>
  <c r="O157" i="6"/>
  <c r="O158" i="6"/>
  <c r="O159" i="6"/>
  <c r="C158" i="6"/>
  <c r="C159" i="6"/>
  <c r="C157" i="6"/>
  <c r="C231" i="7"/>
  <c r="M231" i="7"/>
  <c r="M234" i="7"/>
  <c r="D235" i="7"/>
  <c r="D236" i="7" s="1"/>
  <c r="E235" i="7"/>
  <c r="F235" i="7"/>
  <c r="G235" i="7"/>
  <c r="H235" i="7"/>
  <c r="H236" i="7" s="1"/>
  <c r="I235" i="7"/>
  <c r="I236" i="7" s="1"/>
  <c r="J235" i="7"/>
  <c r="J236" i="7" s="1"/>
  <c r="K235" i="7"/>
  <c r="K236" i="7" s="1"/>
  <c r="L235" i="7"/>
  <c r="L236" i="7" s="1"/>
  <c r="E236" i="7"/>
  <c r="F236" i="7"/>
  <c r="G236" i="7"/>
  <c r="C234" i="7"/>
  <c r="C233" i="7"/>
  <c r="M233" i="7"/>
  <c r="C232" i="7"/>
  <c r="M232" i="7"/>
  <c r="M217" i="7"/>
  <c r="M218" i="7"/>
  <c r="D219" i="7"/>
  <c r="D220" i="7" s="1"/>
  <c r="E219" i="7"/>
  <c r="F219" i="7"/>
  <c r="G219" i="7"/>
  <c r="H219" i="7"/>
  <c r="H220" i="7" s="1"/>
  <c r="I219" i="7"/>
  <c r="I220" i="7" s="1"/>
  <c r="J219" i="7"/>
  <c r="J220" i="7" s="1"/>
  <c r="K219" i="7"/>
  <c r="K220" i="7" s="1"/>
  <c r="L219" i="7"/>
  <c r="L220" i="7" s="1"/>
  <c r="E220" i="7"/>
  <c r="F220" i="7"/>
  <c r="G220" i="7"/>
  <c r="C217" i="7"/>
  <c r="C218" i="7"/>
  <c r="D208" i="7"/>
  <c r="D209" i="7" s="1"/>
  <c r="E208" i="7"/>
  <c r="E209" i="7" s="1"/>
  <c r="F208" i="7"/>
  <c r="G208" i="7"/>
  <c r="H208" i="7"/>
  <c r="I208" i="7"/>
  <c r="I209" i="7" s="1"/>
  <c r="I378" i="7" s="1"/>
  <c r="I380" i="7" s="1"/>
  <c r="J208" i="7"/>
  <c r="J209" i="7" s="1"/>
  <c r="J378" i="7" s="1"/>
  <c r="J380" i="7" s="1"/>
  <c r="K208" i="7"/>
  <c r="K209" i="7" s="1"/>
  <c r="L208" i="7"/>
  <c r="L209" i="7" s="1"/>
  <c r="F209" i="7"/>
  <c r="G209" i="7"/>
  <c r="H209" i="7"/>
  <c r="C205" i="7"/>
  <c r="C206" i="7"/>
  <c r="M201" i="7"/>
  <c r="M206" i="7"/>
  <c r="D194" i="7"/>
  <c r="D195" i="7" s="1"/>
  <c r="E194" i="7"/>
  <c r="E195" i="7" s="1"/>
  <c r="F194" i="7"/>
  <c r="F195" i="7" s="1"/>
  <c r="G194" i="7"/>
  <c r="G195" i="7" s="1"/>
  <c r="H194" i="7"/>
  <c r="H195" i="7" s="1"/>
  <c r="I194" i="7"/>
  <c r="I195" i="7" s="1"/>
  <c r="J194" i="7"/>
  <c r="J195" i="7" s="1"/>
  <c r="K194" i="7"/>
  <c r="K195" i="7" s="1"/>
  <c r="L194" i="7"/>
  <c r="L195" i="7" s="1"/>
  <c r="O133" i="33" l="1"/>
  <c r="P133" i="33" s="1"/>
  <c r="C23" i="33"/>
  <c r="O107" i="33"/>
  <c r="P107" i="33" s="1"/>
  <c r="C92" i="33"/>
  <c r="P92" i="33" s="1"/>
  <c r="O203" i="33"/>
  <c r="P203" i="33" s="1"/>
  <c r="O213" i="33"/>
  <c r="P213" i="33" s="1"/>
  <c r="O223" i="33"/>
  <c r="P223" i="33" s="1"/>
  <c r="O102" i="33"/>
  <c r="C38" i="33"/>
  <c r="P38" i="33" s="1"/>
  <c r="O54" i="33"/>
  <c r="C243" i="33"/>
  <c r="Q243" i="33" s="1"/>
  <c r="O153" i="33"/>
  <c r="P153" i="33" s="1"/>
  <c r="C18" i="33"/>
  <c r="P18" i="33" s="1"/>
  <c r="C71" i="33"/>
  <c r="Q71" i="33" s="1"/>
  <c r="C123" i="33"/>
  <c r="Q123" i="33" s="1"/>
  <c r="O148" i="33"/>
  <c r="P148" i="33" s="1"/>
  <c r="O208" i="33"/>
  <c r="P208" i="33" s="1"/>
  <c r="C246" i="33"/>
  <c r="Q246" i="33" s="1"/>
  <c r="O246" i="33"/>
  <c r="D128" i="33"/>
  <c r="O128" i="33" s="1"/>
  <c r="O97" i="33"/>
  <c r="P97" i="33" s="1"/>
  <c r="O218" i="33"/>
  <c r="P218" i="33" s="1"/>
  <c r="Q238" i="33"/>
  <c r="G256" i="6"/>
  <c r="M256" i="6"/>
  <c r="I256" i="6"/>
  <c r="B29" i="2"/>
  <c r="K260" i="34"/>
  <c r="M110" i="34"/>
  <c r="N110" i="34" s="1"/>
  <c r="M112" i="34"/>
  <c r="N112" i="34" s="1"/>
  <c r="D265" i="34"/>
  <c r="D52" i="34"/>
  <c r="N104" i="34"/>
  <c r="F265" i="34"/>
  <c r="F52" i="34"/>
  <c r="E259" i="34"/>
  <c r="E269" i="34" s="1"/>
  <c r="E272" i="34" s="1"/>
  <c r="E254" i="34"/>
  <c r="G115" i="34"/>
  <c r="K115" i="34"/>
  <c r="K252" i="34"/>
  <c r="K271" i="34" s="1"/>
  <c r="E260" i="34"/>
  <c r="E270" i="34" s="1"/>
  <c r="C257" i="34"/>
  <c r="C268" i="34" s="1"/>
  <c r="I260" i="34"/>
  <c r="M16" i="34"/>
  <c r="N16" i="34" s="1"/>
  <c r="E252" i="34"/>
  <c r="E257" i="34"/>
  <c r="E268" i="34" s="1"/>
  <c r="I252" i="34"/>
  <c r="M28" i="34"/>
  <c r="N28" i="34" s="1"/>
  <c r="I253" i="34"/>
  <c r="I258" i="34"/>
  <c r="M29" i="34"/>
  <c r="N29" i="34" s="1"/>
  <c r="F259" i="34"/>
  <c r="K259" i="34"/>
  <c r="K269" i="34" s="1"/>
  <c r="K272" i="34" s="1"/>
  <c r="K254" i="34"/>
  <c r="D47" i="34"/>
  <c r="M49" i="34"/>
  <c r="N49" i="34" s="1"/>
  <c r="F51" i="34"/>
  <c r="F254" i="34" s="1"/>
  <c r="E52" i="34"/>
  <c r="K265" i="34"/>
  <c r="I58" i="34"/>
  <c r="N60" i="34"/>
  <c r="D64" i="34"/>
  <c r="M64" i="34" s="1"/>
  <c r="N64" i="34" s="1"/>
  <c r="M84" i="34"/>
  <c r="N101" i="34"/>
  <c r="D130" i="34"/>
  <c r="M135" i="34"/>
  <c r="N135" i="34" s="1"/>
  <c r="H130" i="34"/>
  <c r="H115" i="34" s="1"/>
  <c r="L130" i="34"/>
  <c r="L115" i="34" s="1"/>
  <c r="N250" i="34"/>
  <c r="E253" i="34"/>
  <c r="D268" i="34"/>
  <c r="F264" i="34"/>
  <c r="J259" i="34"/>
  <c r="J269" i="34" s="1"/>
  <c r="J254" i="34"/>
  <c r="F260" i="34"/>
  <c r="F270" i="34" s="1"/>
  <c r="F255" i="34"/>
  <c r="J260" i="34"/>
  <c r="J257" i="34"/>
  <c r="J268" i="34" s="1"/>
  <c r="J271" i="34" s="1"/>
  <c r="J252" i="34"/>
  <c r="F258" i="34"/>
  <c r="F253" i="34"/>
  <c r="G254" i="34"/>
  <c r="M30" i="34"/>
  <c r="N30" i="34" s="1"/>
  <c r="H31" i="34"/>
  <c r="H255" i="34" s="1"/>
  <c r="L31" i="34"/>
  <c r="D254" i="34"/>
  <c r="D259" i="34"/>
  <c r="H259" i="34"/>
  <c r="L254" i="34"/>
  <c r="D264" i="34"/>
  <c r="D51" i="34"/>
  <c r="H264" i="34"/>
  <c r="H51" i="34"/>
  <c r="H254" i="34" s="1"/>
  <c r="L264" i="34"/>
  <c r="L51" i="34"/>
  <c r="J58" i="34"/>
  <c r="C76" i="34"/>
  <c r="N76" i="34" s="1"/>
  <c r="N86" i="34"/>
  <c r="M109" i="34"/>
  <c r="N109" i="34" s="1"/>
  <c r="M114" i="34"/>
  <c r="N114" i="34" s="1"/>
  <c r="E115" i="34"/>
  <c r="E255" i="34" s="1"/>
  <c r="I115" i="34"/>
  <c r="M120" i="34"/>
  <c r="N120" i="34" s="1"/>
  <c r="M129" i="34"/>
  <c r="N129" i="34" s="1"/>
  <c r="M140" i="34"/>
  <c r="N140" i="34" s="1"/>
  <c r="J253" i="34"/>
  <c r="I271" i="34"/>
  <c r="G259" i="34"/>
  <c r="G269" i="34" s="1"/>
  <c r="G272" i="34" s="1"/>
  <c r="H265" i="34"/>
  <c r="H52" i="34"/>
  <c r="G260" i="34"/>
  <c r="G257" i="34"/>
  <c r="G268" i="34" s="1"/>
  <c r="G252" i="34"/>
  <c r="G258" i="34"/>
  <c r="G253" i="34"/>
  <c r="K258" i="34"/>
  <c r="K253" i="34"/>
  <c r="M36" i="34"/>
  <c r="N36" i="34" s="1"/>
  <c r="M46" i="34"/>
  <c r="N46" i="34" s="1"/>
  <c r="L47" i="34"/>
  <c r="M57" i="34"/>
  <c r="N57" i="34" s="1"/>
  <c r="L58" i="34"/>
  <c r="N81" i="34"/>
  <c r="C84" i="34"/>
  <c r="C79" i="34" s="1"/>
  <c r="G79" i="34"/>
  <c r="M79" i="34" s="1"/>
  <c r="N79" i="34" s="1"/>
  <c r="K79" i="34"/>
  <c r="K255" i="34" s="1"/>
  <c r="M128" i="34"/>
  <c r="N128" i="34" s="1"/>
  <c r="C245" i="34"/>
  <c r="N245" i="34" s="1"/>
  <c r="N242" i="34"/>
  <c r="F252" i="34"/>
  <c r="F271" i="34" s="1"/>
  <c r="C254" i="34"/>
  <c r="C272" i="34" s="1"/>
  <c r="C258" i="34"/>
  <c r="L259" i="34"/>
  <c r="L269" i="34" s="1"/>
  <c r="L272" i="34" s="1"/>
  <c r="D252" i="34"/>
  <c r="M252" i="34" s="1"/>
  <c r="H252" i="34"/>
  <c r="L252" i="34"/>
  <c r="D253" i="34"/>
  <c r="H253" i="34"/>
  <c r="L253" i="34"/>
  <c r="C58" i="34"/>
  <c r="G58" i="34"/>
  <c r="M235" i="34"/>
  <c r="N235" i="34" s="1"/>
  <c r="N247" i="34"/>
  <c r="D258" i="34"/>
  <c r="C252" i="34"/>
  <c r="L257" i="34"/>
  <c r="L268" i="34" s="1"/>
  <c r="L271" i="34" s="1"/>
  <c r="N172" i="34"/>
  <c r="N177" i="34"/>
  <c r="P177" i="34" s="1"/>
  <c r="Q177" i="34" s="1"/>
  <c r="M190" i="34"/>
  <c r="N190" i="34" s="1"/>
  <c r="M215" i="34"/>
  <c r="N215" i="34" s="1"/>
  <c r="H257" i="34"/>
  <c r="H268" i="34" s="1"/>
  <c r="L258" i="34"/>
  <c r="F266" i="33"/>
  <c r="F52" i="33"/>
  <c r="G258" i="33"/>
  <c r="G269" i="33" s="1"/>
  <c r="G253" i="33"/>
  <c r="P59" i="33"/>
  <c r="Q59" i="33"/>
  <c r="E64" i="33"/>
  <c r="E266" i="33" s="1"/>
  <c r="E51" i="33"/>
  <c r="M64" i="33"/>
  <c r="M51" i="33"/>
  <c r="M116" i="33"/>
  <c r="Q18" i="33"/>
  <c r="P23" i="33"/>
  <c r="I260" i="33"/>
  <c r="P32" i="33"/>
  <c r="Q32" i="33"/>
  <c r="E31" i="33"/>
  <c r="M31" i="33"/>
  <c r="M261" i="33" s="1"/>
  <c r="F51" i="33"/>
  <c r="C60" i="33"/>
  <c r="C64" i="33" s="1"/>
  <c r="C52" i="33" s="1"/>
  <c r="O60" i="33"/>
  <c r="D64" i="33"/>
  <c r="O64" i="33" s="1"/>
  <c r="D265" i="33"/>
  <c r="D85" i="33"/>
  <c r="D88" i="33"/>
  <c r="D259" i="33" s="1"/>
  <c r="O84" i="33"/>
  <c r="P84" i="33" s="1"/>
  <c r="D78" i="33"/>
  <c r="H265" i="33"/>
  <c r="H85" i="33"/>
  <c r="H79" i="33" s="1"/>
  <c r="H256" i="33" s="1"/>
  <c r="H88" i="33"/>
  <c r="H77" i="33" s="1"/>
  <c r="H78" i="33"/>
  <c r="L265" i="33"/>
  <c r="L85" i="33"/>
  <c r="L79" i="33" s="1"/>
  <c r="L256" i="33" s="1"/>
  <c r="L88" i="33"/>
  <c r="L77" i="33" s="1"/>
  <c r="L254" i="33" s="1"/>
  <c r="L78" i="33"/>
  <c r="N116" i="33"/>
  <c r="O16" i="33"/>
  <c r="Q23" i="33"/>
  <c r="O29" i="33"/>
  <c r="H254" i="33"/>
  <c r="C33" i="33"/>
  <c r="C28" i="33" s="1"/>
  <c r="O33" i="33"/>
  <c r="D28" i="33"/>
  <c r="O28" i="33" s="1"/>
  <c r="G47" i="33"/>
  <c r="G31" i="33" s="1"/>
  <c r="G261" i="33" s="1"/>
  <c r="G272" i="33" s="1"/>
  <c r="G30" i="33"/>
  <c r="K47" i="33"/>
  <c r="K31" i="33" s="1"/>
  <c r="K30" i="33"/>
  <c r="O46" i="33"/>
  <c r="P46" i="33" s="1"/>
  <c r="P48" i="33"/>
  <c r="Q48" i="33"/>
  <c r="Q54" i="33"/>
  <c r="P54" i="33"/>
  <c r="O58" i="33"/>
  <c r="H52" i="33"/>
  <c r="M52" i="33"/>
  <c r="P61" i="33"/>
  <c r="Q61" i="33"/>
  <c r="K258" i="33"/>
  <c r="K269" i="33" s="1"/>
  <c r="K253" i="33"/>
  <c r="J58" i="33"/>
  <c r="I64" i="33"/>
  <c r="I52" i="33" s="1"/>
  <c r="I256" i="33" s="1"/>
  <c r="I51" i="33"/>
  <c r="I255" i="33" s="1"/>
  <c r="P65" i="33"/>
  <c r="Q65" i="33"/>
  <c r="E261" i="33"/>
  <c r="I261" i="33"/>
  <c r="O21" i="33"/>
  <c r="Q26" i="33"/>
  <c r="E260" i="33"/>
  <c r="E255" i="33"/>
  <c r="M260" i="33"/>
  <c r="M255" i="33"/>
  <c r="P34" i="33"/>
  <c r="Q34" i="33"/>
  <c r="Q36" i="33"/>
  <c r="D49" i="33"/>
  <c r="O49" i="33" s="1"/>
  <c r="Q50" i="33"/>
  <c r="G52" i="33"/>
  <c r="E52" i="33"/>
  <c r="I266" i="33"/>
  <c r="N266" i="33"/>
  <c r="N52" i="33"/>
  <c r="O63" i="33"/>
  <c r="L52" i="33"/>
  <c r="D90" i="33"/>
  <c r="O90" i="33" s="1"/>
  <c r="O115" i="33"/>
  <c r="P115" i="33" s="1"/>
  <c r="O193" i="33"/>
  <c r="P193" i="33" s="1"/>
  <c r="C193" i="33"/>
  <c r="Q193" i="33" s="1"/>
  <c r="H273" i="33"/>
  <c r="H253" i="33"/>
  <c r="M259" i="33"/>
  <c r="M270" i="33" s="1"/>
  <c r="M274" i="33" s="1"/>
  <c r="M254" i="33"/>
  <c r="J255" i="33"/>
  <c r="E265" i="33"/>
  <c r="E88" i="33"/>
  <c r="E77" i="33" s="1"/>
  <c r="M265" i="33"/>
  <c r="M88" i="33"/>
  <c r="M77" i="33" s="1"/>
  <c r="F131" i="33"/>
  <c r="F116" i="33" s="1"/>
  <c r="F256" i="33" s="1"/>
  <c r="O143" i="33"/>
  <c r="P143" i="33" s="1"/>
  <c r="O158" i="33"/>
  <c r="P158" i="33" s="1"/>
  <c r="C158" i="33"/>
  <c r="Q158" i="33" s="1"/>
  <c r="E131" i="33"/>
  <c r="E116" i="33" s="1"/>
  <c r="I131" i="33"/>
  <c r="I116" i="33" s="1"/>
  <c r="M131" i="33"/>
  <c r="O178" i="33"/>
  <c r="C178" i="33"/>
  <c r="Q178" i="33" s="1"/>
  <c r="E254" i="33"/>
  <c r="O13" i="33"/>
  <c r="P17" i="33"/>
  <c r="P22" i="33"/>
  <c r="P27" i="33"/>
  <c r="E258" i="33"/>
  <c r="E269" i="33" s="1"/>
  <c r="E253" i="33"/>
  <c r="I273" i="33"/>
  <c r="M253" i="33"/>
  <c r="M273" i="33" s="1"/>
  <c r="F259" i="33"/>
  <c r="F270" i="33" s="1"/>
  <c r="J259" i="33"/>
  <c r="J270" i="33" s="1"/>
  <c r="J254" i="33"/>
  <c r="N254" i="33"/>
  <c r="C30" i="33"/>
  <c r="D31" i="33"/>
  <c r="P37" i="33"/>
  <c r="D51" i="33"/>
  <c r="H51" i="33"/>
  <c r="L51" i="33"/>
  <c r="O57" i="33"/>
  <c r="C78" i="33"/>
  <c r="Q78" i="33" s="1"/>
  <c r="G78" i="33"/>
  <c r="K78" i="33"/>
  <c r="C81" i="33"/>
  <c r="C85" i="33" s="1"/>
  <c r="E85" i="33"/>
  <c r="E79" i="33" s="1"/>
  <c r="M85" i="33"/>
  <c r="M79" i="33" s="1"/>
  <c r="P123" i="33"/>
  <c r="O129" i="33"/>
  <c r="P129" i="33" s="1"/>
  <c r="O138" i="33"/>
  <c r="P138" i="33" s="1"/>
  <c r="O163" i="33"/>
  <c r="C163" i="33"/>
  <c r="Q163" i="33" s="1"/>
  <c r="O171" i="33"/>
  <c r="P171" i="33" s="1"/>
  <c r="O183" i="33"/>
  <c r="C183" i="33"/>
  <c r="Q183" i="33" s="1"/>
  <c r="O191" i="33"/>
  <c r="P191" i="33" s="1"/>
  <c r="C233" i="33"/>
  <c r="Q233" i="33" s="1"/>
  <c r="F254" i="33"/>
  <c r="K261" i="33"/>
  <c r="O118" i="33"/>
  <c r="O161" i="33"/>
  <c r="P161" i="33" s="1"/>
  <c r="O173" i="33"/>
  <c r="C173" i="33"/>
  <c r="Q173" i="33" s="1"/>
  <c r="J275" i="33"/>
  <c r="F261" i="33"/>
  <c r="F272" i="33" s="1"/>
  <c r="J261" i="33"/>
  <c r="N261" i="33"/>
  <c r="N272" i="33" s="1"/>
  <c r="N256" i="33"/>
  <c r="L258" i="33"/>
  <c r="L269" i="33" s="1"/>
  <c r="L273" i="33" s="1"/>
  <c r="L253" i="33"/>
  <c r="I254" i="33"/>
  <c r="F260" i="33"/>
  <c r="F271" i="33" s="1"/>
  <c r="F275" i="33" s="1"/>
  <c r="F255" i="33"/>
  <c r="N260" i="33"/>
  <c r="N271" i="33" s="1"/>
  <c r="N255" i="33"/>
  <c r="I265" i="33"/>
  <c r="I88" i="33"/>
  <c r="I77" i="33" s="1"/>
  <c r="C111" i="33"/>
  <c r="Q111" i="33" s="1"/>
  <c r="Q110" i="33"/>
  <c r="O110" i="33"/>
  <c r="P110" i="33" s="1"/>
  <c r="H261" i="33"/>
  <c r="L261" i="33"/>
  <c r="F253" i="33"/>
  <c r="F258" i="33"/>
  <c r="F269" i="33" s="1"/>
  <c r="F273" i="33" s="1"/>
  <c r="J253" i="33"/>
  <c r="J258" i="33"/>
  <c r="J269" i="33" s="1"/>
  <c r="N253" i="33"/>
  <c r="N258" i="33"/>
  <c r="N269" i="33" s="1"/>
  <c r="N273" i="33" s="1"/>
  <c r="G254" i="33"/>
  <c r="G259" i="33"/>
  <c r="G270" i="33" s="1"/>
  <c r="G274" i="33" s="1"/>
  <c r="K254" i="33"/>
  <c r="K259" i="33"/>
  <c r="K270" i="33" s="1"/>
  <c r="D255" i="33"/>
  <c r="D260" i="33"/>
  <c r="H30" i="33"/>
  <c r="L30" i="33"/>
  <c r="D263" i="33"/>
  <c r="O263" i="33" s="1"/>
  <c r="D76" i="33"/>
  <c r="O76" i="33" s="1"/>
  <c r="K265" i="33"/>
  <c r="K85" i="33"/>
  <c r="K79" i="33" s="1"/>
  <c r="K256" i="33" s="1"/>
  <c r="C87" i="33"/>
  <c r="O111" i="33"/>
  <c r="P111" i="33" s="1"/>
  <c r="C118" i="33"/>
  <c r="O121" i="33"/>
  <c r="P121" i="33" s="1"/>
  <c r="O168" i="33"/>
  <c r="C168" i="33"/>
  <c r="Q168" i="33" s="1"/>
  <c r="O176" i="33"/>
  <c r="P176" i="33" s="1"/>
  <c r="O188" i="33"/>
  <c r="C188" i="33"/>
  <c r="Q188" i="33" s="1"/>
  <c r="O196" i="33"/>
  <c r="P196" i="33" s="1"/>
  <c r="O206" i="33"/>
  <c r="P206" i="33" s="1"/>
  <c r="O216" i="33"/>
  <c r="P216" i="33" s="1"/>
  <c r="I253" i="33"/>
  <c r="N259" i="33"/>
  <c r="N270" i="33" s="1"/>
  <c r="N274" i="33" s="1"/>
  <c r="G265" i="33"/>
  <c r="C102" i="33"/>
  <c r="C228" i="33"/>
  <c r="Q228" i="33" s="1"/>
  <c r="O226" i="33"/>
  <c r="P226" i="33" s="1"/>
  <c r="O236" i="33"/>
  <c r="P236" i="33" s="1"/>
  <c r="O238" i="33"/>
  <c r="P238" i="33" s="1"/>
  <c r="D241" i="33"/>
  <c r="O241" i="33" s="1"/>
  <c r="P241" i="33" s="1"/>
  <c r="D251" i="33"/>
  <c r="O251" i="33" s="1"/>
  <c r="C248" i="33"/>
  <c r="M314" i="7"/>
  <c r="M347" i="7"/>
  <c r="K161" i="6"/>
  <c r="G161" i="6"/>
  <c r="M126" i="7"/>
  <c r="M257" i="7"/>
  <c r="M276" i="7"/>
  <c r="M294" i="7"/>
  <c r="M125" i="7"/>
  <c r="C276" i="7"/>
  <c r="M307" i="7"/>
  <c r="D258" i="7"/>
  <c r="C306" i="7"/>
  <c r="D348" i="7"/>
  <c r="M348" i="7" s="1"/>
  <c r="C125" i="7"/>
  <c r="O251" i="6"/>
  <c r="O250" i="6"/>
  <c r="O167" i="6"/>
  <c r="O225" i="6"/>
  <c r="C240" i="6"/>
  <c r="C244" i="6" s="1"/>
  <c r="I244" i="6"/>
  <c r="O235" i="6"/>
  <c r="M306" i="7"/>
  <c r="M258" i="7"/>
  <c r="C257" i="7"/>
  <c r="C219" i="7"/>
  <c r="M220" i="7"/>
  <c r="M219" i="7"/>
  <c r="O127" i="6"/>
  <c r="O128" i="6"/>
  <c r="D129" i="6"/>
  <c r="D130" i="6" s="1"/>
  <c r="E129" i="6"/>
  <c r="E130" i="6" s="1"/>
  <c r="F129" i="6"/>
  <c r="F130" i="6" s="1"/>
  <c r="G129" i="6"/>
  <c r="G130" i="6" s="1"/>
  <c r="H129" i="6"/>
  <c r="H130" i="6" s="1"/>
  <c r="I129" i="6"/>
  <c r="I130" i="6" s="1"/>
  <c r="J129" i="6"/>
  <c r="J130" i="6" s="1"/>
  <c r="K129" i="6"/>
  <c r="K130" i="6" s="1"/>
  <c r="L129" i="6"/>
  <c r="L130" i="6" s="1"/>
  <c r="M129" i="6"/>
  <c r="M130" i="6" s="1"/>
  <c r="N129" i="6"/>
  <c r="N130" i="6" s="1"/>
  <c r="C127" i="6"/>
  <c r="C128" i="6"/>
  <c r="M184" i="7"/>
  <c r="D185" i="7"/>
  <c r="D186" i="7" s="1"/>
  <c r="E185" i="7"/>
  <c r="E186" i="7" s="1"/>
  <c r="F185" i="7"/>
  <c r="F186" i="7" s="1"/>
  <c r="G185" i="7"/>
  <c r="G186" i="7" s="1"/>
  <c r="H185" i="7"/>
  <c r="H186" i="7" s="1"/>
  <c r="I185" i="7"/>
  <c r="I186" i="7" s="1"/>
  <c r="J185" i="7"/>
  <c r="J186" i="7" s="1"/>
  <c r="K185" i="7"/>
  <c r="K186" i="7" s="1"/>
  <c r="L185" i="7"/>
  <c r="L186" i="7" s="1"/>
  <c r="C184" i="7"/>
  <c r="C179" i="7"/>
  <c r="C180" i="7"/>
  <c r="C181" i="7"/>
  <c r="C182" i="7"/>
  <c r="C183" i="7"/>
  <c r="M183" i="7"/>
  <c r="M182" i="7"/>
  <c r="M181" i="7"/>
  <c r="M180" i="7"/>
  <c r="M179" i="7"/>
  <c r="D173" i="7"/>
  <c r="D174" i="7" s="1"/>
  <c r="E173" i="7"/>
  <c r="E174" i="7" s="1"/>
  <c r="F173" i="7"/>
  <c r="F174" i="7" s="1"/>
  <c r="G173" i="7"/>
  <c r="G174" i="7" s="1"/>
  <c r="H173" i="7"/>
  <c r="H174" i="7" s="1"/>
  <c r="H378" i="7" s="1"/>
  <c r="H380" i="7" s="1"/>
  <c r="I173" i="7"/>
  <c r="I174" i="7" s="1"/>
  <c r="J173" i="7"/>
  <c r="J174" i="7" s="1"/>
  <c r="K173" i="7"/>
  <c r="K174" i="7" s="1"/>
  <c r="L173" i="7"/>
  <c r="L174" i="7" s="1"/>
  <c r="C171" i="7"/>
  <c r="C172" i="7"/>
  <c r="M172" i="7"/>
  <c r="C161" i="7"/>
  <c r="M161" i="7"/>
  <c r="O121" i="6"/>
  <c r="D122" i="6"/>
  <c r="E122" i="6"/>
  <c r="E123" i="6" s="1"/>
  <c r="F122" i="6"/>
  <c r="F123" i="6" s="1"/>
  <c r="G122" i="6"/>
  <c r="G123" i="6" s="1"/>
  <c r="H122" i="6"/>
  <c r="I122" i="6"/>
  <c r="I123" i="6" s="1"/>
  <c r="J122" i="6"/>
  <c r="K122" i="6"/>
  <c r="K123" i="6" s="1"/>
  <c r="L122" i="6"/>
  <c r="M122" i="6"/>
  <c r="M123" i="6" s="1"/>
  <c r="N122" i="6"/>
  <c r="N123" i="6" s="1"/>
  <c r="D123" i="6"/>
  <c r="H123" i="6"/>
  <c r="J123" i="6"/>
  <c r="L123" i="6"/>
  <c r="C121" i="6"/>
  <c r="C119" i="6"/>
  <c r="O119" i="6"/>
  <c r="O120" i="6"/>
  <c r="C120" i="6"/>
  <c r="C117" i="6"/>
  <c r="O117" i="6"/>
  <c r="C116" i="6"/>
  <c r="O116" i="6"/>
  <c r="O106" i="6"/>
  <c r="D107" i="6"/>
  <c r="D108" i="6" s="1"/>
  <c r="E107" i="6"/>
  <c r="E108" i="6" s="1"/>
  <c r="F107" i="6"/>
  <c r="G107" i="6"/>
  <c r="G108" i="6" s="1"/>
  <c r="H107" i="6"/>
  <c r="H108" i="6" s="1"/>
  <c r="I107" i="6"/>
  <c r="I108" i="6" s="1"/>
  <c r="J107" i="6"/>
  <c r="K107" i="6"/>
  <c r="K108" i="6" s="1"/>
  <c r="L107" i="6"/>
  <c r="L108" i="6" s="1"/>
  <c r="M107" i="6"/>
  <c r="M108" i="6" s="1"/>
  <c r="N107" i="6"/>
  <c r="F108" i="6"/>
  <c r="J108" i="6"/>
  <c r="N108" i="6"/>
  <c r="C106" i="6"/>
  <c r="C107" i="6" s="1"/>
  <c r="M145" i="7"/>
  <c r="M148" i="7"/>
  <c r="D149" i="7"/>
  <c r="D150" i="7" s="1"/>
  <c r="E149" i="7"/>
  <c r="F149" i="7"/>
  <c r="G149" i="7"/>
  <c r="H149" i="7"/>
  <c r="H150" i="7" s="1"/>
  <c r="I149" i="7"/>
  <c r="I150" i="7" s="1"/>
  <c r="J149" i="7"/>
  <c r="J150" i="7" s="1"/>
  <c r="K149" i="7"/>
  <c r="K150" i="7" s="1"/>
  <c r="L149" i="7"/>
  <c r="L150" i="7" s="1"/>
  <c r="E150" i="7"/>
  <c r="F150" i="7"/>
  <c r="G150" i="7"/>
  <c r="C145" i="7"/>
  <c r="C148" i="7"/>
  <c r="D140" i="7"/>
  <c r="D141" i="7" s="1"/>
  <c r="E140" i="7"/>
  <c r="E141" i="7" s="1"/>
  <c r="F140" i="7"/>
  <c r="F141" i="7" s="1"/>
  <c r="G140" i="7"/>
  <c r="G141" i="7" s="1"/>
  <c r="H140" i="7"/>
  <c r="H141" i="7" s="1"/>
  <c r="I140" i="7"/>
  <c r="I141" i="7" s="1"/>
  <c r="J140" i="7"/>
  <c r="J141" i="7" s="1"/>
  <c r="K140" i="7"/>
  <c r="K141" i="7" s="1"/>
  <c r="L140" i="7"/>
  <c r="L141" i="7" s="1"/>
  <c r="M137" i="7"/>
  <c r="M138" i="7"/>
  <c r="M139" i="7"/>
  <c r="C137" i="7"/>
  <c r="C138" i="7"/>
  <c r="C139" i="7"/>
  <c r="M134" i="7"/>
  <c r="M135" i="7"/>
  <c r="M136" i="7"/>
  <c r="M142" i="7"/>
  <c r="M143" i="7"/>
  <c r="M144" i="7"/>
  <c r="M151" i="7"/>
  <c r="M152" i="7"/>
  <c r="M153" i="7"/>
  <c r="M154" i="7"/>
  <c r="M155" i="7"/>
  <c r="M156" i="7"/>
  <c r="M157" i="7"/>
  <c r="M158" i="7"/>
  <c r="M159" i="7"/>
  <c r="M160" i="7"/>
  <c r="M162" i="7"/>
  <c r="M163" i="7"/>
  <c r="D132" i="7"/>
  <c r="D133" i="7" s="1"/>
  <c r="E132" i="7"/>
  <c r="F132" i="7"/>
  <c r="G132" i="7"/>
  <c r="H132" i="7"/>
  <c r="H133" i="7" s="1"/>
  <c r="I132" i="7"/>
  <c r="I133" i="7" s="1"/>
  <c r="J132" i="7"/>
  <c r="J133" i="7" s="1"/>
  <c r="K132" i="7"/>
  <c r="K133" i="7" s="1"/>
  <c r="L132" i="7"/>
  <c r="L133" i="7" s="1"/>
  <c r="E133" i="7"/>
  <c r="F133" i="7"/>
  <c r="G133" i="7"/>
  <c r="C131" i="7"/>
  <c r="M131" i="7"/>
  <c r="C130" i="7"/>
  <c r="M130" i="7"/>
  <c r="M116" i="7"/>
  <c r="M117" i="7"/>
  <c r="C116" i="7"/>
  <c r="C117" i="7"/>
  <c r="F118" i="7"/>
  <c r="C118" i="7" s="1"/>
  <c r="M103" i="7"/>
  <c r="M104" i="7"/>
  <c r="D105" i="7"/>
  <c r="D106" i="7" s="1"/>
  <c r="E105" i="7"/>
  <c r="E106" i="7" s="1"/>
  <c r="F105" i="7"/>
  <c r="F106" i="7" s="1"/>
  <c r="G105" i="7"/>
  <c r="G106" i="7" s="1"/>
  <c r="H105" i="7"/>
  <c r="H106" i="7" s="1"/>
  <c r="I105" i="7"/>
  <c r="I106" i="7" s="1"/>
  <c r="J105" i="7"/>
  <c r="J106" i="7" s="1"/>
  <c r="K105" i="7"/>
  <c r="K106" i="7" s="1"/>
  <c r="L105" i="7"/>
  <c r="L106" i="7" s="1"/>
  <c r="C103" i="7"/>
  <c r="C104" i="7"/>
  <c r="C102" i="7"/>
  <c r="M102" i="7"/>
  <c r="M97" i="7"/>
  <c r="M98" i="7"/>
  <c r="M99" i="7"/>
  <c r="M100" i="7"/>
  <c r="M101" i="7"/>
  <c r="C97" i="7"/>
  <c r="C98" i="7"/>
  <c r="C99" i="7"/>
  <c r="C100" i="7"/>
  <c r="C101" i="7"/>
  <c r="M89" i="7"/>
  <c r="M90" i="7"/>
  <c r="M91" i="7"/>
  <c r="D92" i="7"/>
  <c r="D93" i="7" s="1"/>
  <c r="E92" i="7"/>
  <c r="E93" i="7" s="1"/>
  <c r="F92" i="7"/>
  <c r="F93" i="7" s="1"/>
  <c r="G92" i="7"/>
  <c r="G93" i="7" s="1"/>
  <c r="H92" i="7"/>
  <c r="H93" i="7" s="1"/>
  <c r="I92" i="7"/>
  <c r="I93" i="7" s="1"/>
  <c r="J92" i="7"/>
  <c r="J93" i="7" s="1"/>
  <c r="K92" i="7"/>
  <c r="K93" i="7" s="1"/>
  <c r="L92" i="7"/>
  <c r="L93" i="7" s="1"/>
  <c r="C89" i="7"/>
  <c r="C90" i="7"/>
  <c r="C91" i="7"/>
  <c r="M75" i="7"/>
  <c r="M76" i="7"/>
  <c r="M77" i="7"/>
  <c r="D78" i="7"/>
  <c r="D79" i="7" s="1"/>
  <c r="E78" i="7"/>
  <c r="E79" i="7" s="1"/>
  <c r="F78" i="7"/>
  <c r="F79" i="7" s="1"/>
  <c r="G78" i="7"/>
  <c r="G79" i="7" s="1"/>
  <c r="H78" i="7"/>
  <c r="H79" i="7" s="1"/>
  <c r="I78" i="7"/>
  <c r="I79" i="7" s="1"/>
  <c r="J78" i="7"/>
  <c r="J79" i="7" s="1"/>
  <c r="K78" i="7"/>
  <c r="K79" i="7" s="1"/>
  <c r="L78" i="7"/>
  <c r="L79" i="7" s="1"/>
  <c r="C75" i="7"/>
  <c r="C76" i="7"/>
  <c r="C77" i="7"/>
  <c r="O64" i="6"/>
  <c r="O67" i="6"/>
  <c r="D66" i="6"/>
  <c r="F66" i="6"/>
  <c r="G66" i="6"/>
  <c r="I66" i="6"/>
  <c r="J66" i="6"/>
  <c r="K66" i="6"/>
  <c r="M66" i="6"/>
  <c r="N66" i="6"/>
  <c r="H66" i="6"/>
  <c r="L66" i="6"/>
  <c r="C64" i="6"/>
  <c r="C65" i="6" s="1"/>
  <c r="M69" i="7"/>
  <c r="D70" i="7"/>
  <c r="D71" i="7" s="1"/>
  <c r="E70" i="7"/>
  <c r="F70" i="7"/>
  <c r="G70" i="7"/>
  <c r="H70" i="7"/>
  <c r="H71" i="7" s="1"/>
  <c r="I70" i="7"/>
  <c r="I71" i="7" s="1"/>
  <c r="J70" i="7"/>
  <c r="J71" i="7" s="1"/>
  <c r="K70" i="7"/>
  <c r="K71" i="7" s="1"/>
  <c r="L70" i="7"/>
  <c r="L71" i="7" s="1"/>
  <c r="E71" i="7"/>
  <c r="F71" i="7"/>
  <c r="G71" i="7"/>
  <c r="C69" i="7"/>
  <c r="D62" i="7"/>
  <c r="D63" i="7" s="1"/>
  <c r="E62" i="7"/>
  <c r="E63" i="7" s="1"/>
  <c r="F62" i="7"/>
  <c r="F63" i="7" s="1"/>
  <c r="G62" i="7"/>
  <c r="G63" i="7" s="1"/>
  <c r="H62" i="7"/>
  <c r="H63" i="7" s="1"/>
  <c r="I62" i="7"/>
  <c r="I63" i="7" s="1"/>
  <c r="J62" i="7"/>
  <c r="J63" i="7" s="1"/>
  <c r="K62" i="7"/>
  <c r="K63" i="7" s="1"/>
  <c r="L62" i="7"/>
  <c r="L63" i="7" s="1"/>
  <c r="M55" i="7"/>
  <c r="D56" i="7"/>
  <c r="D57" i="7" s="1"/>
  <c r="E56" i="7"/>
  <c r="E57" i="7" s="1"/>
  <c r="F56" i="7"/>
  <c r="F57" i="7" s="1"/>
  <c r="G56" i="7"/>
  <c r="G57" i="7" s="1"/>
  <c r="H56" i="7"/>
  <c r="H57" i="7" s="1"/>
  <c r="I56" i="7"/>
  <c r="I57" i="7" s="1"/>
  <c r="J56" i="7"/>
  <c r="J57" i="7" s="1"/>
  <c r="K56" i="7"/>
  <c r="K57" i="7" s="1"/>
  <c r="L56" i="7"/>
  <c r="L57" i="7" s="1"/>
  <c r="C55" i="7"/>
  <c r="C56" i="7" s="1"/>
  <c r="M48" i="7"/>
  <c r="D50" i="7"/>
  <c r="E50" i="7"/>
  <c r="F50" i="7"/>
  <c r="G50" i="7"/>
  <c r="H50" i="7"/>
  <c r="I50" i="7"/>
  <c r="J50" i="7"/>
  <c r="K50" i="7"/>
  <c r="L50" i="7"/>
  <c r="C48" i="7"/>
  <c r="C49" i="7"/>
  <c r="D39" i="7"/>
  <c r="D40" i="7" s="1"/>
  <c r="E39" i="7"/>
  <c r="F39" i="7"/>
  <c r="G39" i="7"/>
  <c r="H39" i="7"/>
  <c r="H40" i="7" s="1"/>
  <c r="I39" i="7"/>
  <c r="I40" i="7" s="1"/>
  <c r="J39" i="7"/>
  <c r="J40" i="7" s="1"/>
  <c r="K39" i="7"/>
  <c r="K40" i="7" s="1"/>
  <c r="L39" i="7"/>
  <c r="L40" i="7" s="1"/>
  <c r="E40" i="7"/>
  <c r="F40" i="7"/>
  <c r="G40" i="7"/>
  <c r="C38" i="7"/>
  <c r="M38" i="7"/>
  <c r="O32" i="6"/>
  <c r="J33" i="6"/>
  <c r="K33" i="6"/>
  <c r="K34" i="6" s="1"/>
  <c r="C32" i="6"/>
  <c r="O24" i="6"/>
  <c r="O27" i="6"/>
  <c r="O28" i="6"/>
  <c r="O29" i="6"/>
  <c r="D25" i="6"/>
  <c r="D26" i="6" s="1"/>
  <c r="E25" i="6"/>
  <c r="F25" i="6"/>
  <c r="F26" i="6" s="1"/>
  <c r="G25" i="6"/>
  <c r="G26" i="6" s="1"/>
  <c r="H25" i="6"/>
  <c r="H26" i="6" s="1"/>
  <c r="I25" i="6"/>
  <c r="I26" i="6" s="1"/>
  <c r="J25" i="6"/>
  <c r="J26" i="6" s="1"/>
  <c r="K25" i="6"/>
  <c r="K26" i="6" s="1"/>
  <c r="L25" i="6"/>
  <c r="L26" i="6" s="1"/>
  <c r="M25" i="6"/>
  <c r="M26" i="6" s="1"/>
  <c r="N25" i="6"/>
  <c r="N26" i="6"/>
  <c r="C24" i="6"/>
  <c r="C25" i="6" s="1"/>
  <c r="O14" i="6"/>
  <c r="O17" i="6"/>
  <c r="O18" i="6"/>
  <c r="O19" i="6"/>
  <c r="O20" i="6"/>
  <c r="D15" i="6"/>
  <c r="D16" i="6" s="1"/>
  <c r="E15" i="6"/>
  <c r="E16" i="6" s="1"/>
  <c r="F15" i="6"/>
  <c r="F16" i="6" s="1"/>
  <c r="G15" i="6"/>
  <c r="G16" i="6" s="1"/>
  <c r="H15" i="6"/>
  <c r="H16" i="6" s="1"/>
  <c r="I15" i="6"/>
  <c r="I16" i="6" s="1"/>
  <c r="J15" i="6"/>
  <c r="J16" i="6" s="1"/>
  <c r="K15" i="6"/>
  <c r="K16" i="6" s="1"/>
  <c r="L15" i="6"/>
  <c r="L16" i="6" s="1"/>
  <c r="M15" i="6"/>
  <c r="M16" i="6" s="1"/>
  <c r="N15" i="6"/>
  <c r="N16" i="6" s="1"/>
  <c r="C14" i="6"/>
  <c r="C15" i="6" s="1"/>
  <c r="D30" i="7"/>
  <c r="D31" i="7" s="1"/>
  <c r="E30" i="7"/>
  <c r="F30" i="7"/>
  <c r="G30" i="7"/>
  <c r="G31" i="7" s="1"/>
  <c r="H30" i="7"/>
  <c r="H31" i="7" s="1"/>
  <c r="I30" i="7"/>
  <c r="I31" i="7" s="1"/>
  <c r="J30" i="7"/>
  <c r="J31" i="7" s="1"/>
  <c r="K30" i="7"/>
  <c r="K31" i="7" s="1"/>
  <c r="L30" i="7"/>
  <c r="L31" i="7" s="1"/>
  <c r="E31" i="7"/>
  <c r="F31" i="7"/>
  <c r="C29" i="7"/>
  <c r="M29" i="7"/>
  <c r="C28" i="7"/>
  <c r="M28" i="7"/>
  <c r="D19" i="7"/>
  <c r="E19" i="7"/>
  <c r="F19" i="7"/>
  <c r="G19" i="7"/>
  <c r="H19" i="7"/>
  <c r="I19" i="7"/>
  <c r="J19" i="7"/>
  <c r="K19" i="7"/>
  <c r="L19" i="7"/>
  <c r="M15" i="7"/>
  <c r="M17" i="7"/>
  <c r="M18" i="7"/>
  <c r="C15" i="7"/>
  <c r="C17" i="7"/>
  <c r="C18" i="7"/>
  <c r="O33" i="25"/>
  <c r="O34" i="25"/>
  <c r="D35" i="25"/>
  <c r="D36" i="25" s="1"/>
  <c r="O36" i="25" s="1"/>
  <c r="E35" i="25"/>
  <c r="E36" i="25" s="1"/>
  <c r="F35" i="25"/>
  <c r="G35" i="25"/>
  <c r="G36" i="25" s="1"/>
  <c r="H35" i="25"/>
  <c r="H36" i="25" s="1"/>
  <c r="I35" i="25"/>
  <c r="I36" i="25" s="1"/>
  <c r="J35" i="25"/>
  <c r="K35" i="25"/>
  <c r="K36" i="25" s="1"/>
  <c r="L35" i="25"/>
  <c r="L36" i="25" s="1"/>
  <c r="M35" i="25"/>
  <c r="M36" i="25" s="1"/>
  <c r="N35" i="25"/>
  <c r="F36" i="25"/>
  <c r="J36" i="25"/>
  <c r="N36" i="25"/>
  <c r="E16" i="25"/>
  <c r="F16" i="25"/>
  <c r="G16" i="25"/>
  <c r="H16" i="25"/>
  <c r="H17" i="25" s="1"/>
  <c r="I16" i="25"/>
  <c r="J16" i="25"/>
  <c r="K16" i="25"/>
  <c r="L16" i="25"/>
  <c r="L17" i="25" s="1"/>
  <c r="M16" i="25"/>
  <c r="N16" i="25"/>
  <c r="E17" i="25"/>
  <c r="F17" i="25"/>
  <c r="G17" i="25"/>
  <c r="I17" i="25"/>
  <c r="J17" i="25"/>
  <c r="K17" i="25"/>
  <c r="M17" i="25"/>
  <c r="N17" i="25"/>
  <c r="D17" i="25"/>
  <c r="D16" i="25"/>
  <c r="C14" i="25"/>
  <c r="C15" i="25"/>
  <c r="D11" i="29"/>
  <c r="D20" i="29" s="1"/>
  <c r="D14" i="11"/>
  <c r="D12" i="11"/>
  <c r="H101" i="10"/>
  <c r="H100" i="10" s="1"/>
  <c r="F100" i="10"/>
  <c r="H97" i="10"/>
  <c r="H96" i="10" s="1"/>
  <c r="G96" i="10"/>
  <c r="F96" i="10"/>
  <c r="H95" i="10"/>
  <c r="H94" i="10"/>
  <c r="H93" i="10" s="1"/>
  <c r="G93" i="10"/>
  <c r="F93" i="10"/>
  <c r="H92" i="10"/>
  <c r="H91" i="10"/>
  <c r="G90" i="10"/>
  <c r="F90" i="10"/>
  <c r="H89" i="10"/>
  <c r="H88" i="10"/>
  <c r="H87" i="10"/>
  <c r="H86" i="10"/>
  <c r="H85" i="10"/>
  <c r="G84" i="10"/>
  <c r="F84" i="10"/>
  <c r="H83" i="10"/>
  <c r="H82" i="10" s="1"/>
  <c r="G82" i="10"/>
  <c r="F82" i="10"/>
  <c r="H67" i="10"/>
  <c r="H66" i="10"/>
  <c r="G65" i="10"/>
  <c r="G68" i="10" s="1"/>
  <c r="F65" i="10"/>
  <c r="F68" i="10" s="1"/>
  <c r="H63" i="10"/>
  <c r="H62" i="10" s="1"/>
  <c r="H64" i="10" s="1"/>
  <c r="G62" i="10"/>
  <c r="G64" i="10" s="1"/>
  <c r="F62" i="10"/>
  <c r="F64" i="10" s="1"/>
  <c r="H60" i="10"/>
  <c r="H59" i="10"/>
  <c r="G58" i="10"/>
  <c r="F58" i="10"/>
  <c r="H57" i="10"/>
  <c r="H56" i="10" s="1"/>
  <c r="G56" i="10"/>
  <c r="F56" i="10"/>
  <c r="H55" i="10"/>
  <c r="H54" i="10"/>
  <c r="H53" i="10"/>
  <c r="H49" i="10"/>
  <c r="H48" i="10"/>
  <c r="G47" i="10"/>
  <c r="F47" i="10"/>
  <c r="H46" i="10"/>
  <c r="H45" i="10"/>
  <c r="G45" i="10"/>
  <c r="F45" i="10"/>
  <c r="H44" i="10"/>
  <c r="G43" i="10"/>
  <c r="F43" i="10"/>
  <c r="H42" i="10"/>
  <c r="H41" i="10"/>
  <c r="H40" i="10"/>
  <c r="H39" i="10"/>
  <c r="H36" i="10"/>
  <c r="H35" i="10"/>
  <c r="H34" i="10"/>
  <c r="H33" i="10"/>
  <c r="H32" i="10"/>
  <c r="H31" i="10"/>
  <c r="H30" i="10"/>
  <c r="G29" i="10"/>
  <c r="F29" i="10"/>
  <c r="H28" i="10"/>
  <c r="H27" i="10"/>
  <c r="H26" i="10"/>
  <c r="G25" i="10"/>
  <c r="F25" i="10"/>
  <c r="H24" i="10"/>
  <c r="H23" i="10"/>
  <c r="G22" i="10"/>
  <c r="F22" i="10"/>
  <c r="H21" i="10"/>
  <c r="H20" i="10" s="1"/>
  <c r="H19" i="10"/>
  <c r="H18" i="10" s="1"/>
  <c r="G18" i="10"/>
  <c r="F18" i="10"/>
  <c r="H11" i="10"/>
  <c r="G11" i="10"/>
  <c r="F11" i="10"/>
  <c r="D62" i="9"/>
  <c r="D69" i="9" s="1"/>
  <c r="D72" i="9" s="1"/>
  <c r="D33" i="9"/>
  <c r="D31" i="9"/>
  <c r="D29" i="9"/>
  <c r="D27" i="9"/>
  <c r="D24" i="9"/>
  <c r="D22" i="9"/>
  <c r="D15" i="9"/>
  <c r="D13" i="9"/>
  <c r="E57" i="32"/>
  <c r="E40" i="32"/>
  <c r="E29" i="32"/>
  <c r="E12" i="32"/>
  <c r="C176" i="6"/>
  <c r="C175" i="6"/>
  <c r="C174" i="6"/>
  <c r="C254" i="7"/>
  <c r="C253" i="7"/>
  <c r="H250" i="7"/>
  <c r="P173" i="33" l="1"/>
  <c r="Q92" i="33"/>
  <c r="C266" i="33"/>
  <c r="Q266" i="33" s="1"/>
  <c r="C95" i="33"/>
  <c r="Q95" i="33" s="1"/>
  <c r="P102" i="33"/>
  <c r="P188" i="33"/>
  <c r="D113" i="33"/>
  <c r="O113" i="33" s="1"/>
  <c r="D258" i="33"/>
  <c r="P246" i="33"/>
  <c r="P243" i="33"/>
  <c r="P95" i="33"/>
  <c r="D52" i="33"/>
  <c r="C45" i="2" s="1"/>
  <c r="B45" i="2" s="1"/>
  <c r="P168" i="33"/>
  <c r="P118" i="33"/>
  <c r="C49" i="33"/>
  <c r="C128" i="33"/>
  <c r="Q128" i="33" s="1"/>
  <c r="P71" i="33"/>
  <c r="H271" i="34"/>
  <c r="L260" i="34"/>
  <c r="L270" i="34" s="1"/>
  <c r="G265" i="34"/>
  <c r="G52" i="34"/>
  <c r="G255" i="34" s="1"/>
  <c r="G271" i="34"/>
  <c r="C260" i="34"/>
  <c r="M51" i="34"/>
  <c r="N51" i="34" s="1"/>
  <c r="D271" i="34"/>
  <c r="M271" i="34" s="1"/>
  <c r="N271" i="34" s="1"/>
  <c r="M268" i="34"/>
  <c r="N268" i="34" s="1"/>
  <c r="N84" i="34"/>
  <c r="M47" i="34"/>
  <c r="N47" i="34" s="1"/>
  <c r="F269" i="34"/>
  <c r="F272" i="34" s="1"/>
  <c r="C271" i="34"/>
  <c r="C130" i="34"/>
  <c r="C115" i="34" s="1"/>
  <c r="H260" i="34"/>
  <c r="H270" i="34" s="1"/>
  <c r="H273" i="34" s="1"/>
  <c r="M258" i="34"/>
  <c r="N258" i="34" s="1"/>
  <c r="C265" i="34"/>
  <c r="C52" i="34"/>
  <c r="M264" i="34"/>
  <c r="N264" i="34" s="1"/>
  <c r="D269" i="34"/>
  <c r="M259" i="34"/>
  <c r="N259" i="34" s="1"/>
  <c r="D31" i="34"/>
  <c r="J272" i="34"/>
  <c r="E273" i="34"/>
  <c r="L265" i="34"/>
  <c r="L52" i="34"/>
  <c r="L255" i="34" s="1"/>
  <c r="G270" i="34"/>
  <c r="M254" i="34"/>
  <c r="N254" i="34" s="1"/>
  <c r="M130" i="34"/>
  <c r="D115" i="34"/>
  <c r="M115" i="34" s="1"/>
  <c r="N115" i="34" s="1"/>
  <c r="E271" i="34"/>
  <c r="M58" i="34"/>
  <c r="N58" i="34" s="1"/>
  <c r="N252" i="34"/>
  <c r="J52" i="34"/>
  <c r="J255" i="34" s="1"/>
  <c r="J265" i="34"/>
  <c r="J270" i="34" s="1"/>
  <c r="J273" i="34" s="1"/>
  <c r="H269" i="34"/>
  <c r="H272" i="34" s="1"/>
  <c r="F273" i="34"/>
  <c r="M257" i="34"/>
  <c r="N257" i="34" s="1"/>
  <c r="I265" i="34"/>
  <c r="I270" i="34" s="1"/>
  <c r="I273" i="34" s="1"/>
  <c r="I52" i="34"/>
  <c r="I255" i="34" s="1"/>
  <c r="M52" i="34"/>
  <c r="N52" i="34" s="1"/>
  <c r="K270" i="34"/>
  <c r="K273" i="34" s="1"/>
  <c r="M253" i="34"/>
  <c r="N253" i="34" s="1"/>
  <c r="E256" i="33"/>
  <c r="C90" i="33"/>
  <c r="Q87" i="33"/>
  <c r="P57" i="33"/>
  <c r="Q57" i="33"/>
  <c r="D269" i="33"/>
  <c r="O258" i="33"/>
  <c r="P63" i="33"/>
  <c r="Q63" i="33"/>
  <c r="C258" i="33"/>
  <c r="Q64" i="33"/>
  <c r="P64" i="33"/>
  <c r="D271" i="33"/>
  <c r="H272" i="33"/>
  <c r="H276" i="33" s="1"/>
  <c r="F276" i="33"/>
  <c r="O31" i="33"/>
  <c r="E259" i="33"/>
  <c r="E270" i="33" s="1"/>
  <c r="E274" i="33" s="1"/>
  <c r="P90" i="33"/>
  <c r="Q49" i="33"/>
  <c r="P49" i="33"/>
  <c r="E272" i="33"/>
  <c r="H259" i="33"/>
  <c r="H270" i="33" s="1"/>
  <c r="H274" i="33" s="1"/>
  <c r="O88" i="33"/>
  <c r="D77" i="33"/>
  <c r="G273" i="33"/>
  <c r="Q248" i="33"/>
  <c r="C251" i="33"/>
  <c r="P251" i="33" s="1"/>
  <c r="P248" i="33"/>
  <c r="Q102" i="33"/>
  <c r="C105" i="33"/>
  <c r="Q118" i="33"/>
  <c r="C113" i="33"/>
  <c r="Q113" i="33" s="1"/>
  <c r="N275" i="33"/>
  <c r="P163" i="33"/>
  <c r="Q81" i="33"/>
  <c r="P81" i="33"/>
  <c r="C76" i="33"/>
  <c r="Q76" i="33" s="1"/>
  <c r="C260" i="33"/>
  <c r="C255" i="33"/>
  <c r="Q255" i="33" s="1"/>
  <c r="F274" i="33"/>
  <c r="E273" i="33"/>
  <c r="P13" i="33"/>
  <c r="Q13" i="33"/>
  <c r="P178" i="33"/>
  <c r="O47" i="33"/>
  <c r="P47" i="33" s="1"/>
  <c r="I259" i="33"/>
  <c r="I270" i="33" s="1"/>
  <c r="I274" i="33" s="1"/>
  <c r="M256" i="33"/>
  <c r="J266" i="33"/>
  <c r="J52" i="33"/>
  <c r="J256" i="33" s="1"/>
  <c r="P128" i="33"/>
  <c r="D266" i="33"/>
  <c r="P28" i="33"/>
  <c r="Q28" i="33"/>
  <c r="Q29" i="33"/>
  <c r="P29" i="33"/>
  <c r="P16" i="33"/>
  <c r="Q16" i="33"/>
  <c r="O85" i="33"/>
  <c r="P85" i="33" s="1"/>
  <c r="D79" i="33"/>
  <c r="C263" i="33"/>
  <c r="Q263" i="33" s="1"/>
  <c r="P76" i="33"/>
  <c r="H255" i="33"/>
  <c r="H260" i="33"/>
  <c r="H271" i="33" s="1"/>
  <c r="H275" i="33" s="1"/>
  <c r="P21" i="33"/>
  <c r="Q21" i="33"/>
  <c r="O52" i="33"/>
  <c r="D270" i="33"/>
  <c r="G256" i="33"/>
  <c r="G276" i="33" s="1"/>
  <c r="M266" i="33"/>
  <c r="M272" i="33" s="1"/>
  <c r="M276" i="33" s="1"/>
  <c r="N276" i="33"/>
  <c r="D131" i="33"/>
  <c r="J274" i="33"/>
  <c r="E271" i="33"/>
  <c r="E275" i="33" s="1"/>
  <c r="K273" i="33"/>
  <c r="Q58" i="33"/>
  <c r="P58" i="33"/>
  <c r="K260" i="33"/>
  <c r="K271" i="33" s="1"/>
  <c r="K255" i="33"/>
  <c r="O30" i="33"/>
  <c r="Q60" i="33"/>
  <c r="P60" i="33"/>
  <c r="I271" i="33"/>
  <c r="I275" i="33" s="1"/>
  <c r="P87" i="33"/>
  <c r="P228" i="33"/>
  <c r="P233" i="33"/>
  <c r="Q85" i="33"/>
  <c r="L255" i="33"/>
  <c r="L260" i="33"/>
  <c r="L271" i="33" s="1"/>
  <c r="L275" i="33" s="1"/>
  <c r="K274" i="33"/>
  <c r="J273" i="33"/>
  <c r="D261" i="33"/>
  <c r="J272" i="33"/>
  <c r="J276" i="33" s="1"/>
  <c r="P183" i="33"/>
  <c r="C88" i="33"/>
  <c r="L266" i="33"/>
  <c r="L272" i="33" s="1"/>
  <c r="L276" i="33" s="1"/>
  <c r="O51" i="33"/>
  <c r="D253" i="33"/>
  <c r="O253" i="33" s="1"/>
  <c r="M271" i="33"/>
  <c r="M275" i="33" s="1"/>
  <c r="I272" i="33"/>
  <c r="I276" i="33" s="1"/>
  <c r="H266" i="33"/>
  <c r="G260" i="33"/>
  <c r="G271" i="33" s="1"/>
  <c r="G255" i="33"/>
  <c r="O255" i="33" s="1"/>
  <c r="P255" i="33" s="1"/>
  <c r="Q33" i="33"/>
  <c r="P33" i="33"/>
  <c r="L259" i="33"/>
  <c r="L270" i="33" s="1"/>
  <c r="L274" i="33" s="1"/>
  <c r="O78" i="33"/>
  <c r="P78" i="33" s="1"/>
  <c r="O265" i="33"/>
  <c r="P265" i="33" s="1"/>
  <c r="K266" i="33"/>
  <c r="K272" i="33" s="1"/>
  <c r="K276" i="33" s="1"/>
  <c r="H25" i="10"/>
  <c r="H58" i="10"/>
  <c r="H22" i="10"/>
  <c r="H65" i="10"/>
  <c r="H68" i="10" s="1"/>
  <c r="H84" i="10"/>
  <c r="H47" i="10"/>
  <c r="H29" i="10"/>
  <c r="J34" i="6"/>
  <c r="J256" i="6"/>
  <c r="K256" i="6"/>
  <c r="E256" i="6"/>
  <c r="E66" i="6"/>
  <c r="O66" i="6" s="1"/>
  <c r="D20" i="7"/>
  <c r="K20" i="7"/>
  <c r="G20" i="7"/>
  <c r="L20" i="7"/>
  <c r="J20" i="7"/>
  <c r="F20" i="7"/>
  <c r="H20" i="7"/>
  <c r="I20" i="7"/>
  <c r="E20" i="7"/>
  <c r="O25" i="6"/>
  <c r="O107" i="6"/>
  <c r="I245" i="6"/>
  <c r="O245" i="6" s="1"/>
  <c r="O244" i="6"/>
  <c r="C258" i="7"/>
  <c r="C129" i="6"/>
  <c r="C132" i="7"/>
  <c r="O129" i="6"/>
  <c r="O65" i="6"/>
  <c r="M149" i="7"/>
  <c r="M133" i="7"/>
  <c r="M150" i="7"/>
  <c r="M118" i="7"/>
  <c r="M71" i="7"/>
  <c r="M105" i="7"/>
  <c r="M70" i="7"/>
  <c r="M56" i="7"/>
  <c r="M92" i="7"/>
  <c r="M132" i="7"/>
  <c r="M140" i="7"/>
  <c r="C140" i="7"/>
  <c r="C149" i="7"/>
  <c r="M141" i="7"/>
  <c r="M57" i="7"/>
  <c r="M78" i="7"/>
  <c r="C105" i="7"/>
  <c r="C50" i="7"/>
  <c r="C92" i="7"/>
  <c r="C78" i="7"/>
  <c r="O16" i="6"/>
  <c r="O15" i="6"/>
  <c r="E26" i="6"/>
  <c r="O26" i="6" s="1"/>
  <c r="C30" i="7"/>
  <c r="C19" i="7"/>
  <c r="M19" i="7"/>
  <c r="C16" i="25"/>
  <c r="G69" i="10"/>
  <c r="E47" i="32"/>
  <c r="E59" i="32" s="1"/>
  <c r="D51" i="9"/>
  <c r="H43" i="10"/>
  <c r="H90" i="10"/>
  <c r="F69" i="10"/>
  <c r="D16" i="1"/>
  <c r="D13" i="1"/>
  <c r="D10" i="1"/>
  <c r="D28" i="1" s="1"/>
  <c r="P258" i="33" l="1"/>
  <c r="P113" i="33"/>
  <c r="O79" i="33"/>
  <c r="C53" i="2"/>
  <c r="B53" i="2" s="1"/>
  <c r="P88" i="33"/>
  <c r="C253" i="33"/>
  <c r="Q253" i="33" s="1"/>
  <c r="N130" i="34"/>
  <c r="M31" i="34"/>
  <c r="N31" i="34" s="1"/>
  <c r="D255" i="34"/>
  <c r="M255" i="34" s="1"/>
  <c r="N255" i="34" s="1"/>
  <c r="D260" i="34"/>
  <c r="C255" i="34"/>
  <c r="M265" i="34"/>
  <c r="N265" i="34" s="1"/>
  <c r="C270" i="34"/>
  <c r="C273" i="34" s="1"/>
  <c r="L273" i="34"/>
  <c r="G273" i="34"/>
  <c r="D272" i="34"/>
  <c r="M272" i="34" s="1"/>
  <c r="N272" i="34" s="1"/>
  <c r="M269" i="34"/>
  <c r="N269" i="34" s="1"/>
  <c r="O266" i="33"/>
  <c r="P266" i="33" s="1"/>
  <c r="D272" i="33"/>
  <c r="O261" i="33"/>
  <c r="P52" i="33"/>
  <c r="Q52" i="33"/>
  <c r="P253" i="33"/>
  <c r="P263" i="33"/>
  <c r="E276" i="33"/>
  <c r="O260" i="33"/>
  <c r="P260" i="33" s="1"/>
  <c r="C269" i="33"/>
  <c r="C273" i="33" s="1"/>
  <c r="P273" i="33" s="1"/>
  <c r="Q258" i="33"/>
  <c r="D273" i="33"/>
  <c r="O269" i="33"/>
  <c r="O270" i="33"/>
  <c r="Q251" i="33"/>
  <c r="C131" i="33"/>
  <c r="Q88" i="33"/>
  <c r="C77" i="33"/>
  <c r="C259" i="33"/>
  <c r="K275" i="33"/>
  <c r="C271" i="33"/>
  <c r="C275" i="33" s="1"/>
  <c r="Q260" i="33"/>
  <c r="Q105" i="33"/>
  <c r="P105" i="33"/>
  <c r="G275" i="33"/>
  <c r="Q51" i="33"/>
  <c r="P51" i="33"/>
  <c r="C79" i="33"/>
  <c r="P79" i="33" s="1"/>
  <c r="P30" i="33"/>
  <c r="Q30" i="33"/>
  <c r="D116" i="33"/>
  <c r="O131" i="33"/>
  <c r="P131" i="33" s="1"/>
  <c r="O259" i="33"/>
  <c r="P259" i="33" s="1"/>
  <c r="O77" i="33"/>
  <c r="P77" i="33" s="1"/>
  <c r="D254" i="33"/>
  <c r="O254" i="33" s="1"/>
  <c r="Q31" i="33"/>
  <c r="P31" i="33"/>
  <c r="D275" i="33"/>
  <c r="O271" i="33"/>
  <c r="Q90" i="33"/>
  <c r="C261" i="33"/>
  <c r="H69" i="10"/>
  <c r="P269" i="33" l="1"/>
  <c r="O116" i="33"/>
  <c r="C61" i="2"/>
  <c r="B61" i="2" s="1"/>
  <c r="D270" i="34"/>
  <c r="M260" i="34"/>
  <c r="N260" i="34" s="1"/>
  <c r="C272" i="33"/>
  <c r="Q261" i="33"/>
  <c r="Q131" i="33"/>
  <c r="C116" i="33"/>
  <c r="Q116" i="33" s="1"/>
  <c r="P261" i="33"/>
  <c r="P271" i="33"/>
  <c r="C270" i="33"/>
  <c r="P270" i="33" s="1"/>
  <c r="Q259" i="33"/>
  <c r="D274" i="33"/>
  <c r="O272" i="33"/>
  <c r="Q79" i="33"/>
  <c r="Q77" i="33"/>
  <c r="C254" i="33"/>
  <c r="Q254" i="33" s="1"/>
  <c r="D256" i="33"/>
  <c r="O256" i="33" s="1"/>
  <c r="C158" i="7"/>
  <c r="P254" i="33" l="1"/>
  <c r="C256" i="33"/>
  <c r="Q256" i="33" s="1"/>
  <c r="D273" i="34"/>
  <c r="M273" i="34" s="1"/>
  <c r="N273" i="34" s="1"/>
  <c r="M270" i="34"/>
  <c r="N270" i="34" s="1"/>
  <c r="P272" i="33"/>
  <c r="C274" i="33"/>
  <c r="D276" i="33"/>
  <c r="D277" i="33" s="1"/>
  <c r="D279" i="33" s="1"/>
  <c r="P116" i="33"/>
  <c r="D14" i="17"/>
  <c r="E14" i="17"/>
  <c r="F14" i="17"/>
  <c r="G14" i="17"/>
  <c r="H14" i="17"/>
  <c r="C14" i="17"/>
  <c r="D13" i="17"/>
  <c r="E13" i="17"/>
  <c r="F13" i="17"/>
  <c r="G13" i="17"/>
  <c r="C13" i="17"/>
  <c r="D10" i="17"/>
  <c r="D9" i="17" s="1"/>
  <c r="E10" i="17"/>
  <c r="E9" i="17" s="1"/>
  <c r="F10" i="17"/>
  <c r="F9" i="17" s="1"/>
  <c r="G10" i="17"/>
  <c r="G9" i="17" s="1"/>
  <c r="H10" i="17"/>
  <c r="H9" i="17" s="1"/>
  <c r="I10" i="17"/>
  <c r="I9" i="17" s="1"/>
  <c r="J10" i="17"/>
  <c r="J9" i="17" s="1"/>
  <c r="K9" i="17"/>
  <c r="C10" i="17"/>
  <c r="C9" i="17" s="1"/>
  <c r="D28" i="17"/>
  <c r="E28" i="17"/>
  <c r="F28" i="17"/>
  <c r="G28" i="17"/>
  <c r="H28" i="17"/>
  <c r="I28" i="17"/>
  <c r="J28" i="17"/>
  <c r="K28" i="17"/>
  <c r="C28" i="17"/>
  <c r="D27" i="17"/>
  <c r="E27" i="17"/>
  <c r="F27" i="17"/>
  <c r="G27" i="17"/>
  <c r="H27" i="17"/>
  <c r="I27" i="17"/>
  <c r="J27" i="17"/>
  <c r="K27" i="17"/>
  <c r="C27" i="17"/>
  <c r="D26" i="17"/>
  <c r="E26" i="17"/>
  <c r="F26" i="17"/>
  <c r="G26" i="17"/>
  <c r="H26" i="17"/>
  <c r="I26" i="17"/>
  <c r="J26" i="17"/>
  <c r="K26" i="17"/>
  <c r="C26" i="17"/>
  <c r="Q38" i="17"/>
  <c r="D362" i="7"/>
  <c r="E362" i="7"/>
  <c r="F362" i="7"/>
  <c r="G362" i="7"/>
  <c r="H362" i="7"/>
  <c r="I362" i="7"/>
  <c r="J362" i="7"/>
  <c r="K362" i="7"/>
  <c r="L362" i="7"/>
  <c r="D274" i="6"/>
  <c r="E274" i="6"/>
  <c r="F274" i="6"/>
  <c r="G274" i="6"/>
  <c r="H274" i="6"/>
  <c r="I274" i="6"/>
  <c r="J274" i="6"/>
  <c r="K274" i="6"/>
  <c r="L274" i="6"/>
  <c r="M274" i="6"/>
  <c r="N274" i="6"/>
  <c r="C276" i="33" l="1"/>
  <c r="P256" i="33"/>
  <c r="J65" i="10"/>
  <c r="I65" i="10"/>
  <c r="K66" i="10"/>
  <c r="C163" i="7"/>
  <c r="B21" i="2"/>
  <c r="C260" i="6"/>
  <c r="D57" i="32" l="1"/>
  <c r="D45" i="32"/>
  <c r="J96" i="10" l="1"/>
  <c r="I96" i="10"/>
  <c r="K97" i="10"/>
  <c r="K96" i="10" s="1"/>
  <c r="J90" i="10"/>
  <c r="I90" i="10"/>
  <c r="K91" i="10"/>
  <c r="J58" i="10"/>
  <c r="I58" i="10"/>
  <c r="K59" i="10"/>
  <c r="J43" i="10"/>
  <c r="I43" i="10"/>
  <c r="K36" i="10"/>
  <c r="K39" i="10"/>
  <c r="K86" i="10"/>
  <c r="M335" i="7"/>
  <c r="C335" i="7"/>
  <c r="C337" i="7" s="1"/>
  <c r="D291" i="6"/>
  <c r="E291" i="6"/>
  <c r="F291" i="6"/>
  <c r="G291" i="6"/>
  <c r="H291" i="6"/>
  <c r="I291" i="6"/>
  <c r="J291" i="6"/>
  <c r="K291" i="6"/>
  <c r="L291" i="6"/>
  <c r="M291" i="6"/>
  <c r="N291" i="6"/>
  <c r="C17" i="3"/>
  <c r="D17" i="3"/>
  <c r="E17" i="3"/>
  <c r="F17" i="3"/>
  <c r="G17" i="3"/>
  <c r="H17" i="3"/>
  <c r="I17" i="3"/>
  <c r="J17" i="3"/>
  <c r="K17" i="3"/>
  <c r="M14" i="7"/>
  <c r="M20" i="7"/>
  <c r="M21" i="7"/>
  <c r="M22" i="7"/>
  <c r="M23" i="7"/>
  <c r="M24" i="7"/>
  <c r="M25" i="7"/>
  <c r="M26" i="7"/>
  <c r="M27" i="7"/>
  <c r="M31" i="7"/>
  <c r="M32" i="7"/>
  <c r="M33" i="7"/>
  <c r="M34" i="7"/>
  <c r="M35" i="7"/>
  <c r="M37" i="7"/>
  <c r="M41" i="7"/>
  <c r="M42" i="7"/>
  <c r="M43" i="7"/>
  <c r="M44" i="7"/>
  <c r="M45" i="7"/>
  <c r="M46" i="7"/>
  <c r="M47" i="7"/>
  <c r="M49" i="7"/>
  <c r="M52" i="7"/>
  <c r="M53" i="7"/>
  <c r="M54" i="7"/>
  <c r="M58" i="7"/>
  <c r="M59" i="7"/>
  <c r="M60" i="7"/>
  <c r="M61" i="7"/>
  <c r="M64" i="7"/>
  <c r="M65" i="7"/>
  <c r="M66" i="7"/>
  <c r="M67" i="7"/>
  <c r="M72" i="7"/>
  <c r="M73" i="7"/>
  <c r="M74" i="7"/>
  <c r="M79" i="7"/>
  <c r="M80" i="7"/>
  <c r="M81" i="7"/>
  <c r="M82" i="7"/>
  <c r="M83" i="7"/>
  <c r="M86" i="7"/>
  <c r="M87" i="7"/>
  <c r="M88" i="7"/>
  <c r="M93" i="7"/>
  <c r="M94" i="7"/>
  <c r="M95" i="7"/>
  <c r="M96" i="7"/>
  <c r="M107" i="7"/>
  <c r="M108" i="7"/>
  <c r="M109" i="7"/>
  <c r="M110" i="7"/>
  <c r="M113" i="7"/>
  <c r="M114" i="7"/>
  <c r="M115" i="7"/>
  <c r="M119" i="7"/>
  <c r="M120" i="7"/>
  <c r="M121" i="7"/>
  <c r="M122" i="7"/>
  <c r="M127" i="7"/>
  <c r="M128" i="7"/>
  <c r="M129" i="7"/>
  <c r="M175" i="7"/>
  <c r="M176" i="7"/>
  <c r="M177" i="7"/>
  <c r="M178" i="7"/>
  <c r="M187" i="7"/>
  <c r="M188" i="7"/>
  <c r="M189" i="7"/>
  <c r="M190" i="7"/>
  <c r="M191" i="7"/>
  <c r="M192" i="7"/>
  <c r="M193" i="7"/>
  <c r="M196" i="7"/>
  <c r="M197" i="7"/>
  <c r="M198" i="7"/>
  <c r="M199" i="7"/>
  <c r="M200" i="7"/>
  <c r="M207" i="7"/>
  <c r="M210" i="7"/>
  <c r="M211" i="7"/>
  <c r="M212" i="7"/>
  <c r="M213" i="7"/>
  <c r="M214" i="7"/>
  <c r="M215" i="7"/>
  <c r="M216" i="7"/>
  <c r="M221" i="7"/>
  <c r="M222" i="7"/>
  <c r="M223" i="7"/>
  <c r="M224" i="7"/>
  <c r="M225" i="7"/>
  <c r="M226" i="7"/>
  <c r="M227" i="7"/>
  <c r="M228" i="7"/>
  <c r="M229" i="7"/>
  <c r="M230" i="7"/>
  <c r="M237" i="7"/>
  <c r="M238" i="7"/>
  <c r="M239" i="7"/>
  <c r="M240" i="7"/>
  <c r="M242" i="7"/>
  <c r="M243" i="7"/>
  <c r="M246" i="7"/>
  <c r="M247" i="7"/>
  <c r="M248" i="7"/>
  <c r="M249" i="7"/>
  <c r="M259" i="7"/>
  <c r="M260" i="7"/>
  <c r="M261" i="7"/>
  <c r="M265" i="7"/>
  <c r="M268" i="7"/>
  <c r="M269" i="7"/>
  <c r="M270" i="7"/>
  <c r="M277" i="7"/>
  <c r="M278" i="7"/>
  <c r="M279" i="7"/>
  <c r="M280" i="7"/>
  <c r="M281" i="7"/>
  <c r="M282" i="7"/>
  <c r="M283" i="7"/>
  <c r="M284" i="7"/>
  <c r="M285" i="7"/>
  <c r="M286" i="7"/>
  <c r="M287" i="7"/>
  <c r="M288" i="7"/>
  <c r="M290" i="7"/>
  <c r="M291" i="7"/>
  <c r="M292" i="7"/>
  <c r="M295" i="7"/>
  <c r="M296" i="7"/>
  <c r="M297" i="7"/>
  <c r="M298" i="7"/>
  <c r="M300" i="7"/>
  <c r="M301" i="7"/>
  <c r="M302" i="7"/>
  <c r="M308" i="7"/>
  <c r="M309" i="7"/>
  <c r="M310" i="7"/>
  <c r="M315" i="7"/>
  <c r="M316" i="7"/>
  <c r="M317" i="7"/>
  <c r="M318" i="7"/>
  <c r="M319" i="7"/>
  <c r="M320" i="7"/>
  <c r="M321" i="7"/>
  <c r="M322" i="7"/>
  <c r="M323" i="7"/>
  <c r="M324" i="7"/>
  <c r="M325" i="7"/>
  <c r="M326" i="7"/>
  <c r="M327" i="7"/>
  <c r="M328" i="7"/>
  <c r="M329" i="7"/>
  <c r="M330" i="7"/>
  <c r="M331" i="7"/>
  <c r="M332" i="7"/>
  <c r="M333" i="7"/>
  <c r="M334" i="7"/>
  <c r="M339" i="7"/>
  <c r="M340" i="7"/>
  <c r="M341" i="7"/>
  <c r="M342" i="7"/>
  <c r="M343" i="7"/>
  <c r="M344" i="7"/>
  <c r="M345" i="7"/>
  <c r="M63" i="7" l="1"/>
  <c r="M62" i="7"/>
  <c r="M337" i="7"/>
  <c r="M338" i="7"/>
  <c r="C264" i="6"/>
  <c r="D30" i="25"/>
  <c r="E30" i="25"/>
  <c r="E31" i="25" s="1"/>
  <c r="F30" i="25"/>
  <c r="G30" i="25"/>
  <c r="H30" i="25"/>
  <c r="I30" i="25"/>
  <c r="J30" i="25"/>
  <c r="K30" i="25"/>
  <c r="L30" i="25"/>
  <c r="M30" i="25"/>
  <c r="N30" i="25"/>
  <c r="D31" i="25"/>
  <c r="F31" i="25"/>
  <c r="H31" i="25"/>
  <c r="I31" i="25"/>
  <c r="J31" i="25"/>
  <c r="L31" i="25"/>
  <c r="N31" i="25"/>
  <c r="C28" i="25"/>
  <c r="C34" i="25" s="1"/>
  <c r="C17" i="25"/>
  <c r="C156" i="6"/>
  <c r="C160" i="6" s="1"/>
  <c r="D139" i="6"/>
  <c r="D140" i="6" s="1"/>
  <c r="E139" i="6"/>
  <c r="E140" i="6" s="1"/>
  <c r="F139" i="6"/>
  <c r="F140" i="6" s="1"/>
  <c r="G139" i="6"/>
  <c r="G140" i="6" s="1"/>
  <c r="H139" i="6"/>
  <c r="I139" i="6"/>
  <c r="I140" i="6" s="1"/>
  <c r="J139" i="6"/>
  <c r="J140" i="6" s="1"/>
  <c r="K139" i="6"/>
  <c r="K140" i="6" s="1"/>
  <c r="L139" i="6"/>
  <c r="L140" i="6" s="1"/>
  <c r="M139" i="6"/>
  <c r="M140" i="6" s="1"/>
  <c r="N139" i="6"/>
  <c r="N140" i="6" s="1"/>
  <c r="H140" i="6"/>
  <c r="C134" i="6"/>
  <c r="O13" i="6"/>
  <c r="O21" i="6"/>
  <c r="O22" i="6"/>
  <c r="O23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51" i="6"/>
  <c r="O52" i="6"/>
  <c r="O53" i="6"/>
  <c r="O54" i="6"/>
  <c r="O55" i="6"/>
  <c r="O56" i="6"/>
  <c r="O57" i="6"/>
  <c r="O60" i="6"/>
  <c r="O61" i="6"/>
  <c r="O62" i="6"/>
  <c r="O63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O82" i="6"/>
  <c r="O83" i="6"/>
  <c r="O84" i="6"/>
  <c r="O85" i="6"/>
  <c r="O86" i="6"/>
  <c r="O87" i="6"/>
  <c r="O88" i="6"/>
  <c r="O89" i="6"/>
  <c r="O90" i="6"/>
  <c r="O91" i="6"/>
  <c r="O92" i="6"/>
  <c r="O93" i="6"/>
  <c r="O94" i="6"/>
  <c r="O95" i="6"/>
  <c r="O96" i="6"/>
  <c r="O97" i="6"/>
  <c r="O98" i="6"/>
  <c r="O99" i="6"/>
  <c r="O100" i="6"/>
  <c r="O101" i="6"/>
  <c r="O102" i="6"/>
  <c r="O103" i="6"/>
  <c r="O104" i="6"/>
  <c r="O105" i="6"/>
  <c r="O108" i="6"/>
  <c r="O109" i="6"/>
  <c r="O110" i="6"/>
  <c r="O111" i="6"/>
  <c r="O112" i="6"/>
  <c r="O113" i="6"/>
  <c r="O118" i="6"/>
  <c r="O124" i="6"/>
  <c r="O125" i="6"/>
  <c r="O126" i="6"/>
  <c r="O130" i="6"/>
  <c r="O131" i="6"/>
  <c r="O132" i="6"/>
  <c r="O133" i="6"/>
  <c r="O134" i="6"/>
  <c r="O135" i="6"/>
  <c r="O136" i="6"/>
  <c r="O137" i="6"/>
  <c r="O138" i="6"/>
  <c r="O141" i="6"/>
  <c r="O142" i="6"/>
  <c r="O143" i="6"/>
  <c r="O144" i="6"/>
  <c r="O145" i="6"/>
  <c r="O146" i="6"/>
  <c r="O147" i="6"/>
  <c r="O148" i="6"/>
  <c r="O149" i="6"/>
  <c r="O150" i="6"/>
  <c r="O151" i="6"/>
  <c r="O152" i="6"/>
  <c r="O153" i="6"/>
  <c r="O154" i="6"/>
  <c r="O155" i="6"/>
  <c r="O156" i="6"/>
  <c r="O162" i="6"/>
  <c r="O163" i="6"/>
  <c r="O164" i="6"/>
  <c r="O168" i="6"/>
  <c r="O169" i="6"/>
  <c r="O170" i="6"/>
  <c r="O171" i="6"/>
  <c r="O172" i="6"/>
  <c r="O177" i="6"/>
  <c r="O178" i="6"/>
  <c r="O179" i="6"/>
  <c r="O180" i="6"/>
  <c r="O181" i="6"/>
  <c r="O182" i="6"/>
  <c r="O183" i="6"/>
  <c r="O184" i="6"/>
  <c r="O185" i="6"/>
  <c r="O186" i="6"/>
  <c r="O187" i="6"/>
  <c r="O188" i="6"/>
  <c r="O189" i="6"/>
  <c r="O190" i="6"/>
  <c r="O191" i="6"/>
  <c r="O192" i="6"/>
  <c r="O193" i="6"/>
  <c r="O194" i="6"/>
  <c r="O195" i="6"/>
  <c r="O196" i="6"/>
  <c r="O197" i="6"/>
  <c r="O198" i="6"/>
  <c r="O199" i="6"/>
  <c r="O200" i="6"/>
  <c r="O201" i="6"/>
  <c r="O202" i="6"/>
  <c r="O203" i="6"/>
  <c r="O204" i="6"/>
  <c r="O205" i="6"/>
  <c r="O206" i="6"/>
  <c r="O207" i="6"/>
  <c r="O208" i="6"/>
  <c r="O209" i="6"/>
  <c r="O210" i="6"/>
  <c r="O211" i="6"/>
  <c r="O212" i="6"/>
  <c r="O213" i="6"/>
  <c r="O214" i="6"/>
  <c r="O215" i="6"/>
  <c r="O216" i="6"/>
  <c r="O217" i="6"/>
  <c r="O218" i="6"/>
  <c r="O219" i="6"/>
  <c r="O220" i="6"/>
  <c r="O221" i="6"/>
  <c r="O222" i="6"/>
  <c r="O223" i="6"/>
  <c r="O226" i="6"/>
  <c r="O227" i="6"/>
  <c r="O228" i="6"/>
  <c r="O229" i="6"/>
  <c r="O230" i="6"/>
  <c r="O231" i="6"/>
  <c r="O232" i="6"/>
  <c r="O233" i="6"/>
  <c r="O237" i="6"/>
  <c r="O238" i="6"/>
  <c r="O239" i="6"/>
  <c r="O246" i="6"/>
  <c r="O247" i="6"/>
  <c r="O248" i="6"/>
  <c r="O252" i="6"/>
  <c r="O257" i="6"/>
  <c r="O258" i="6"/>
  <c r="O259" i="6"/>
  <c r="O260" i="6"/>
  <c r="O261" i="6"/>
  <c r="O262" i="6"/>
  <c r="O263" i="6"/>
  <c r="O264" i="6"/>
  <c r="O265" i="6"/>
  <c r="O273" i="6"/>
  <c r="O274" i="6"/>
  <c r="O276" i="6"/>
  <c r="O277" i="6"/>
  <c r="E49" i="6"/>
  <c r="E50" i="6" s="1"/>
  <c r="F49" i="6"/>
  <c r="F50" i="6" s="1"/>
  <c r="G49" i="6"/>
  <c r="G50" i="6" s="1"/>
  <c r="H49" i="6"/>
  <c r="H50" i="6" s="1"/>
  <c r="I49" i="6"/>
  <c r="I50" i="6" s="1"/>
  <c r="J49" i="6"/>
  <c r="K49" i="6"/>
  <c r="L49" i="6"/>
  <c r="L50" i="6" s="1"/>
  <c r="M49" i="6"/>
  <c r="M50" i="6" s="1"/>
  <c r="N49" i="6"/>
  <c r="N50" i="6" s="1"/>
  <c r="C38" i="6"/>
  <c r="C20" i="6"/>
  <c r="C29" i="26"/>
  <c r="C25" i="26"/>
  <c r="C21" i="26"/>
  <c r="D16" i="26"/>
  <c r="D17" i="26" s="1"/>
  <c r="E16" i="26"/>
  <c r="E17" i="26" s="1"/>
  <c r="F16" i="26"/>
  <c r="F33" i="26" s="1"/>
  <c r="G16" i="26"/>
  <c r="G33" i="26" s="1"/>
  <c r="H16" i="26"/>
  <c r="H33" i="26" s="1"/>
  <c r="I16" i="26"/>
  <c r="I17" i="26" s="1"/>
  <c r="J16" i="26"/>
  <c r="J33" i="26" s="1"/>
  <c r="K16" i="26"/>
  <c r="K33" i="26" s="1"/>
  <c r="L16" i="26"/>
  <c r="L33" i="26" s="1"/>
  <c r="G17" i="26"/>
  <c r="J17" i="26"/>
  <c r="D250" i="7"/>
  <c r="E250" i="7"/>
  <c r="F250" i="7"/>
  <c r="F251" i="7" s="1"/>
  <c r="G250" i="7"/>
  <c r="I250" i="7"/>
  <c r="I251" i="7" s="1"/>
  <c r="J250" i="7"/>
  <c r="J251" i="7" s="1"/>
  <c r="K250" i="7"/>
  <c r="K251" i="7" s="1"/>
  <c r="L250" i="7"/>
  <c r="L251" i="7" s="1"/>
  <c r="D251" i="7"/>
  <c r="H251" i="7"/>
  <c r="D244" i="7"/>
  <c r="D245" i="7" s="1"/>
  <c r="E244" i="7"/>
  <c r="E245" i="7" s="1"/>
  <c r="F244" i="7"/>
  <c r="F245" i="7" s="1"/>
  <c r="G244" i="7"/>
  <c r="G245" i="7" s="1"/>
  <c r="H244" i="7"/>
  <c r="H245" i="7" s="1"/>
  <c r="I244" i="7"/>
  <c r="I245" i="7" s="1"/>
  <c r="J244" i="7"/>
  <c r="J245" i="7" s="1"/>
  <c r="K244" i="7"/>
  <c r="K245" i="7" s="1"/>
  <c r="L244" i="7"/>
  <c r="L245" i="7" s="1"/>
  <c r="C213" i="7"/>
  <c r="C119" i="7"/>
  <c r="D111" i="7"/>
  <c r="D112" i="7" s="1"/>
  <c r="E111" i="7"/>
  <c r="E112" i="7" s="1"/>
  <c r="F111" i="7"/>
  <c r="F112" i="7" s="1"/>
  <c r="G111" i="7"/>
  <c r="G112" i="7" s="1"/>
  <c r="H111" i="7"/>
  <c r="H112" i="7" s="1"/>
  <c r="I111" i="7"/>
  <c r="I112" i="7" s="1"/>
  <c r="J111" i="7"/>
  <c r="J112" i="7" s="1"/>
  <c r="K111" i="7"/>
  <c r="K112" i="7" s="1"/>
  <c r="L111" i="7"/>
  <c r="L112" i="7" s="1"/>
  <c r="C110" i="7"/>
  <c r="C111" i="7" s="1"/>
  <c r="D84" i="7"/>
  <c r="E84" i="7"/>
  <c r="F84" i="7"/>
  <c r="G84" i="7"/>
  <c r="H84" i="7"/>
  <c r="I84" i="7"/>
  <c r="J84" i="7"/>
  <c r="K84" i="7"/>
  <c r="L84" i="7"/>
  <c r="E85" i="7"/>
  <c r="F85" i="7"/>
  <c r="G85" i="7"/>
  <c r="G352" i="7" l="1"/>
  <c r="G353" i="7" s="1"/>
  <c r="L85" i="7"/>
  <c r="L352" i="7"/>
  <c r="L353" i="7" s="1"/>
  <c r="K85" i="7"/>
  <c r="K352" i="7"/>
  <c r="K353" i="7" s="1"/>
  <c r="J85" i="7"/>
  <c r="J352" i="7"/>
  <c r="J353" i="7" s="1"/>
  <c r="F352" i="7"/>
  <c r="F353" i="7" s="1"/>
  <c r="H85" i="7"/>
  <c r="H352" i="7"/>
  <c r="H353" i="7" s="1"/>
  <c r="G18" i="3" s="1"/>
  <c r="D85" i="7"/>
  <c r="D352" i="7"/>
  <c r="D353" i="7" s="1"/>
  <c r="I352" i="7"/>
  <c r="I353" i="7" s="1"/>
  <c r="E352" i="7"/>
  <c r="E353" i="7" s="1"/>
  <c r="H17" i="26"/>
  <c r="K17" i="26"/>
  <c r="F17" i="26"/>
  <c r="M208" i="7"/>
  <c r="M289" i="7"/>
  <c r="L17" i="26"/>
  <c r="E33" i="26"/>
  <c r="M31" i="25"/>
  <c r="M111" i="7"/>
  <c r="M266" i="7"/>
  <c r="D33" i="26"/>
  <c r="N45" i="25"/>
  <c r="M25" i="2"/>
  <c r="M112" i="7"/>
  <c r="M267" i="7"/>
  <c r="M250" i="7"/>
  <c r="G251" i="7"/>
  <c r="E251" i="7"/>
  <c r="M245" i="7"/>
  <c r="M244" i="7"/>
  <c r="M235" i="7"/>
  <c r="M236" i="7"/>
  <c r="M209" i="7"/>
  <c r="M195" i="7"/>
  <c r="M194" i="7"/>
  <c r="M186" i="7"/>
  <c r="M185" i="7"/>
  <c r="M106" i="7"/>
  <c r="I85" i="7"/>
  <c r="M84" i="7"/>
  <c r="I33" i="26"/>
  <c r="K50" i="6"/>
  <c r="K290" i="6"/>
  <c r="J50" i="6"/>
  <c r="O50" i="6" s="1"/>
  <c r="J290" i="6"/>
  <c r="O291" i="6"/>
  <c r="M173" i="7"/>
  <c r="K31" i="25"/>
  <c r="G31" i="25"/>
  <c r="O161" i="6"/>
  <c r="O160" i="6"/>
  <c r="O122" i="6"/>
  <c r="O123" i="6"/>
  <c r="O49" i="6"/>
  <c r="M85" i="7" l="1"/>
  <c r="D45" i="25"/>
  <c r="C25" i="2"/>
  <c r="M251" i="7"/>
  <c r="M39" i="7"/>
  <c r="J268" i="6"/>
  <c r="J271" i="6" s="1"/>
  <c r="I17" i="2"/>
  <c r="K268" i="6"/>
  <c r="K271" i="6" s="1"/>
  <c r="J17" i="2"/>
  <c r="M174" i="7"/>
  <c r="H373" i="7" l="1"/>
  <c r="G373" i="7"/>
  <c r="E373" i="7"/>
  <c r="M40" i="7"/>
  <c r="L373" i="7"/>
  <c r="D373" i="7"/>
  <c r="K373" i="7"/>
  <c r="J373" i="7"/>
  <c r="I373" i="7"/>
  <c r="M299" i="7"/>
  <c r="C37" i="7"/>
  <c r="F373" i="7" l="1"/>
  <c r="C193" i="7"/>
  <c r="C342" i="7" l="1"/>
  <c r="C331" i="7"/>
  <c r="C327" i="7"/>
  <c r="C323" i="7"/>
  <c r="C319" i="7"/>
  <c r="C281" i="7"/>
  <c r="C228" i="7"/>
  <c r="C229" i="7"/>
  <c r="C230" i="7"/>
  <c r="C224" i="7"/>
  <c r="C199" i="7"/>
  <c r="C200" i="7"/>
  <c r="C207" i="7"/>
  <c r="C190" i="7"/>
  <c r="C191" i="7"/>
  <c r="C192" i="7"/>
  <c r="C67" i="7"/>
  <c r="C70" i="7" s="1"/>
  <c r="C24" i="7"/>
  <c r="C44" i="7"/>
  <c r="C265" i="7"/>
  <c r="C266" i="7" s="1"/>
  <c r="C240" i="7"/>
  <c r="C242" i="7"/>
  <c r="C243" i="7"/>
  <c r="C249" i="7"/>
  <c r="C235" i="7" l="1"/>
  <c r="C194" i="7"/>
  <c r="C250" i="7"/>
  <c r="C244" i="7"/>
  <c r="C208" i="7"/>
  <c r="C48" i="6"/>
  <c r="C43" i="6" l="1"/>
  <c r="F51" i="7" l="1"/>
  <c r="F372" i="7" s="1"/>
  <c r="J51" i="7"/>
  <c r="J372" i="7" s="1"/>
  <c r="E51" i="7"/>
  <c r="E372" i="7" s="1"/>
  <c r="K51" i="7"/>
  <c r="K372" i="7" s="1"/>
  <c r="G51" i="7"/>
  <c r="G372" i="7" s="1"/>
  <c r="I51" i="7"/>
  <c r="I372" i="7" s="1"/>
  <c r="H51" i="7"/>
  <c r="H372" i="7" s="1"/>
  <c r="D51" i="7"/>
  <c r="D372" i="7" s="1"/>
  <c r="L51" i="7"/>
  <c r="L372" i="7" s="1"/>
  <c r="M50" i="7"/>
  <c r="D40" i="32"/>
  <c r="D29" i="32"/>
  <c r="D20" i="32"/>
  <c r="D12" i="32"/>
  <c r="C57" i="32"/>
  <c r="C45" i="32"/>
  <c r="C40" i="32"/>
  <c r="C29" i="32"/>
  <c r="C12" i="32"/>
  <c r="C20" i="32" s="1"/>
  <c r="I356" i="7" l="1"/>
  <c r="D356" i="7"/>
  <c r="K356" i="7"/>
  <c r="D47" i="32"/>
  <c r="D59" i="32" s="1"/>
  <c r="H356" i="7"/>
  <c r="G356" i="7"/>
  <c r="E356" i="7"/>
  <c r="F356" i="7"/>
  <c r="J356" i="7"/>
  <c r="C47" i="32"/>
  <c r="C59" i="32" s="1"/>
  <c r="M51" i="7"/>
  <c r="L356" i="7"/>
  <c r="E11" i="29"/>
  <c r="E20" i="29" s="1"/>
  <c r="E14" i="11"/>
  <c r="E12" i="11"/>
  <c r="K101" i="10"/>
  <c r="K100" i="10" s="1"/>
  <c r="J100" i="10"/>
  <c r="I100" i="10"/>
  <c r="K95" i="10"/>
  <c r="K94" i="10"/>
  <c r="J93" i="10"/>
  <c r="I93" i="10"/>
  <c r="K92" i="10"/>
  <c r="K90" i="10" s="1"/>
  <c r="K89" i="10"/>
  <c r="K88" i="10"/>
  <c r="K87" i="10"/>
  <c r="K85" i="10"/>
  <c r="K84" i="10" s="1"/>
  <c r="J84" i="10"/>
  <c r="I84" i="10"/>
  <c r="K83" i="10"/>
  <c r="K82" i="10" s="1"/>
  <c r="J82" i="10"/>
  <c r="I82" i="10"/>
  <c r="K67" i="10"/>
  <c r="J68" i="10"/>
  <c r="I68" i="10"/>
  <c r="K63" i="10"/>
  <c r="K62" i="10" s="1"/>
  <c r="K64" i="10" s="1"/>
  <c r="J62" i="10"/>
  <c r="J64" i="10" s="1"/>
  <c r="I62" i="10"/>
  <c r="I64" i="10" s="1"/>
  <c r="K60" i="10"/>
  <c r="K58" i="10"/>
  <c r="K57" i="10"/>
  <c r="K56" i="10" s="1"/>
  <c r="J56" i="10"/>
  <c r="I56" i="10"/>
  <c r="K55" i="10"/>
  <c r="K54" i="10"/>
  <c r="K53" i="10"/>
  <c r="K49" i="10"/>
  <c r="K48" i="10"/>
  <c r="J47" i="10"/>
  <c r="I47" i="10"/>
  <c r="K46" i="10"/>
  <c r="K45" i="10" s="1"/>
  <c r="J45" i="10"/>
  <c r="I45" i="10"/>
  <c r="K44" i="10"/>
  <c r="K43" i="10"/>
  <c r="K42" i="10"/>
  <c r="K41" i="10"/>
  <c r="K40" i="10"/>
  <c r="K35" i="10"/>
  <c r="K34" i="10"/>
  <c r="K33" i="10"/>
  <c r="K32" i="10"/>
  <c r="K30" i="10"/>
  <c r="J29" i="10"/>
  <c r="I29" i="10"/>
  <c r="K28" i="10"/>
  <c r="K27" i="10"/>
  <c r="K26" i="10"/>
  <c r="J25" i="10"/>
  <c r="I25" i="10"/>
  <c r="K23" i="10"/>
  <c r="J22" i="10"/>
  <c r="I22" i="10"/>
  <c r="K21" i="10"/>
  <c r="K20" i="10" s="1"/>
  <c r="K19" i="10"/>
  <c r="K18" i="10" s="1"/>
  <c r="J18" i="10"/>
  <c r="I18" i="10"/>
  <c r="K13" i="10"/>
  <c r="E62" i="9"/>
  <c r="E69" i="9" s="1"/>
  <c r="E72" i="9" s="1"/>
  <c r="E33" i="9"/>
  <c r="E31" i="9"/>
  <c r="E29" i="9"/>
  <c r="E27" i="9"/>
  <c r="E24" i="9"/>
  <c r="E47" i="9" s="1"/>
  <c r="E22" i="9"/>
  <c r="E15" i="9"/>
  <c r="E13" i="9"/>
  <c r="E42" i="26"/>
  <c r="F42" i="26"/>
  <c r="G42" i="26"/>
  <c r="H42" i="26"/>
  <c r="I42" i="26"/>
  <c r="J42" i="26"/>
  <c r="K42" i="26"/>
  <c r="L42" i="26"/>
  <c r="D42" i="26"/>
  <c r="E32" i="26"/>
  <c r="F32" i="26"/>
  <c r="G32" i="26"/>
  <c r="H32" i="26"/>
  <c r="I32" i="26"/>
  <c r="J32" i="26"/>
  <c r="K32" i="26"/>
  <c r="L32" i="26"/>
  <c r="D32" i="26"/>
  <c r="C28" i="26"/>
  <c r="C24" i="26"/>
  <c r="C20" i="26"/>
  <c r="D361" i="7"/>
  <c r="E361" i="7"/>
  <c r="F361" i="7"/>
  <c r="G361" i="7"/>
  <c r="H361" i="7"/>
  <c r="I361" i="7"/>
  <c r="J361" i="7"/>
  <c r="K361" i="7"/>
  <c r="L361" i="7"/>
  <c r="D358" i="7"/>
  <c r="E358" i="7"/>
  <c r="F358" i="7"/>
  <c r="G358" i="7"/>
  <c r="H358" i="7"/>
  <c r="I358" i="7"/>
  <c r="J358" i="7"/>
  <c r="K358" i="7"/>
  <c r="L358" i="7"/>
  <c r="F368" i="7"/>
  <c r="G368" i="7"/>
  <c r="H368" i="7"/>
  <c r="I368" i="7"/>
  <c r="C351" i="7"/>
  <c r="B17" i="3" s="1"/>
  <c r="L366" i="7"/>
  <c r="C310" i="7"/>
  <c r="C315" i="7" s="1"/>
  <c r="C302" i="7"/>
  <c r="C307" i="7" s="1"/>
  <c r="C298" i="7"/>
  <c r="C288" i="7"/>
  <c r="C285" i="7"/>
  <c r="C227" i="7"/>
  <c r="C236" i="7" s="1"/>
  <c r="C212" i="7"/>
  <c r="C138" i="6"/>
  <c r="C139" i="6" s="1"/>
  <c r="C34" i="7"/>
  <c r="C14" i="7"/>
  <c r="D16" i="2"/>
  <c r="E16" i="2"/>
  <c r="H16" i="2"/>
  <c r="I16" i="2"/>
  <c r="J16" i="2"/>
  <c r="K16" i="2"/>
  <c r="L16" i="2"/>
  <c r="M16" i="2"/>
  <c r="M24" i="2"/>
  <c r="C25" i="25"/>
  <c r="C21" i="25"/>
  <c r="C239" i="6"/>
  <c r="C245" i="6" s="1"/>
  <c r="C229" i="6"/>
  <c r="C230" i="6"/>
  <c r="C220" i="6"/>
  <c r="C216" i="6"/>
  <c r="C212" i="6"/>
  <c r="C208" i="6"/>
  <c r="C204" i="6"/>
  <c r="C200" i="6"/>
  <c r="C196" i="6"/>
  <c r="C192" i="6"/>
  <c r="C188" i="6"/>
  <c r="C184" i="6"/>
  <c r="C180" i="6"/>
  <c r="C172" i="6"/>
  <c r="C152" i="6"/>
  <c r="C148" i="6"/>
  <c r="C144" i="6"/>
  <c r="C111" i="6"/>
  <c r="C102" i="6"/>
  <c r="C98" i="6"/>
  <c r="C94" i="6"/>
  <c r="C90" i="6"/>
  <c r="C86" i="6"/>
  <c r="C82" i="6"/>
  <c r="C78" i="6"/>
  <c r="C74" i="6"/>
  <c r="C70" i="6"/>
  <c r="E16" i="1"/>
  <c r="E13" i="1"/>
  <c r="E10" i="1"/>
  <c r="J69" i="10" l="1"/>
  <c r="K22" i="10"/>
  <c r="K355" i="7"/>
  <c r="G355" i="7"/>
  <c r="C361" i="7"/>
  <c r="C20" i="7"/>
  <c r="C362" i="7" s="1"/>
  <c r="C21" i="3"/>
  <c r="D34" i="26"/>
  <c r="D21" i="3"/>
  <c r="E34" i="26"/>
  <c r="I69" i="10"/>
  <c r="I21" i="3"/>
  <c r="J34" i="26"/>
  <c r="K21" i="3"/>
  <c r="L34" i="26"/>
  <c r="G21" i="3"/>
  <c r="H34" i="26"/>
  <c r="K25" i="10"/>
  <c r="E21" i="3"/>
  <c r="F34" i="26"/>
  <c r="J21" i="3"/>
  <c r="K34" i="26"/>
  <c r="F21" i="3"/>
  <c r="G34" i="26"/>
  <c r="L18" i="3"/>
  <c r="H21" i="3"/>
  <c r="I34" i="26"/>
  <c r="C32" i="26"/>
  <c r="E28" i="1"/>
  <c r="K65" i="10"/>
  <c r="K68" i="10" s="1"/>
  <c r="K93" i="10"/>
  <c r="K47" i="10"/>
  <c r="K29" i="10"/>
  <c r="E51" i="9"/>
  <c r="O140" i="6"/>
  <c r="O139" i="6"/>
  <c r="C42" i="26"/>
  <c r="I355" i="7"/>
  <c r="J355" i="7"/>
  <c r="L355" i="7"/>
  <c r="H355" i="7"/>
  <c r="D355" i="7"/>
  <c r="F355" i="7"/>
  <c r="E355" i="7"/>
  <c r="M351" i="7"/>
  <c r="D30" i="17"/>
  <c r="E30" i="17"/>
  <c r="F30" i="17"/>
  <c r="G30" i="17"/>
  <c r="H30" i="17"/>
  <c r="I30" i="17"/>
  <c r="J30" i="17"/>
  <c r="K30" i="17"/>
  <c r="L30" i="17"/>
  <c r="C30" i="17"/>
  <c r="C55" i="13"/>
  <c r="D55" i="13"/>
  <c r="E55" i="13"/>
  <c r="B55" i="13"/>
  <c r="F58" i="13"/>
  <c r="G43" i="26" l="1"/>
  <c r="F22" i="3"/>
  <c r="F62" i="3" s="1"/>
  <c r="D43" i="26"/>
  <c r="C22" i="3"/>
  <c r="C62" i="3" s="1"/>
  <c r="F43" i="26"/>
  <c r="E22" i="3"/>
  <c r="E62" i="3" s="1"/>
  <c r="H43" i="26"/>
  <c r="G22" i="3"/>
  <c r="G62" i="3" s="1"/>
  <c r="L43" i="26"/>
  <c r="K22" i="3"/>
  <c r="K62" i="3" s="1"/>
  <c r="E49" i="1" s="1"/>
  <c r="K69" i="10"/>
  <c r="K43" i="26"/>
  <c r="J22" i="3"/>
  <c r="J62" i="3" s="1"/>
  <c r="J43" i="26"/>
  <c r="I22" i="3"/>
  <c r="I62" i="3" s="1"/>
  <c r="E43" i="26"/>
  <c r="D22" i="3"/>
  <c r="D62" i="3" s="1"/>
  <c r="I43" i="26"/>
  <c r="H22" i="3"/>
  <c r="H62" i="3" s="1"/>
  <c r="B21" i="3"/>
  <c r="C61" i="7"/>
  <c r="C62" i="7" s="1"/>
  <c r="E41" i="1" l="1"/>
  <c r="E42" i="1"/>
  <c r="E40" i="1"/>
  <c r="E48" i="1"/>
  <c r="E47" i="1"/>
  <c r="E43" i="1"/>
  <c r="E39" i="1"/>
  <c r="E46" i="1"/>
  <c r="L62" i="3"/>
  <c r="D54" i="1"/>
  <c r="C273" i="6"/>
  <c r="C276" i="6"/>
  <c r="C133" i="6" l="1"/>
  <c r="C239" i="7"/>
  <c r="C245" i="7" s="1"/>
  <c r="C29" i="9"/>
  <c r="E45" i="10"/>
  <c r="C259" i="6"/>
  <c r="C263" i="6"/>
  <c r="D368" i="7"/>
  <c r="J368" i="7"/>
  <c r="K368" i="7"/>
  <c r="L368" i="7"/>
  <c r="E368" i="7"/>
  <c r="C47" i="6"/>
  <c r="D49" i="6" l="1"/>
  <c r="D50" i="6" s="1"/>
  <c r="B20" i="2"/>
  <c r="B60" i="2"/>
  <c r="B56" i="2"/>
  <c r="B52" i="2"/>
  <c r="B48" i="2"/>
  <c r="B44" i="2"/>
  <c r="B40" i="2"/>
  <c r="B36" i="2"/>
  <c r="B32" i="2"/>
  <c r="B28" i="2"/>
  <c r="B57" i="3"/>
  <c r="B53" i="3"/>
  <c r="B49" i="3"/>
  <c r="B45" i="3"/>
  <c r="B41" i="3"/>
  <c r="B37" i="3"/>
  <c r="C261" i="7" l="1"/>
  <c r="C267" i="7" s="1"/>
  <c r="C284" i="7"/>
  <c r="C270" i="7"/>
  <c r="C277" i="7" s="1"/>
  <c r="C162" i="7" l="1"/>
  <c r="C155" i="6"/>
  <c r="C161" i="6" s="1"/>
  <c r="E101" i="10"/>
  <c r="E100" i="10" s="1"/>
  <c r="D100" i="10"/>
  <c r="C100" i="10"/>
  <c r="C159" i="7" l="1"/>
  <c r="C248" i="6" l="1"/>
  <c r="C251" i="6" s="1"/>
  <c r="C233" i="6"/>
  <c r="C236" i="6" s="1"/>
  <c r="C223" i="6"/>
  <c r="C226" i="6" s="1"/>
  <c r="C219" i="6"/>
  <c r="C215" i="6"/>
  <c r="C211" i="6"/>
  <c r="C207" i="6"/>
  <c r="C203" i="6"/>
  <c r="C199" i="6"/>
  <c r="C195" i="6"/>
  <c r="C191" i="6"/>
  <c r="C187" i="6"/>
  <c r="C183" i="6"/>
  <c r="C179" i="6"/>
  <c r="C171" i="6"/>
  <c r="C164" i="6"/>
  <c r="C151" i="6"/>
  <c r="C147" i="6"/>
  <c r="C143" i="6"/>
  <c r="C137" i="6"/>
  <c r="C140" i="6" s="1"/>
  <c r="C126" i="6"/>
  <c r="C130" i="6" s="1"/>
  <c r="C105" i="6"/>
  <c r="C108" i="6" s="1"/>
  <c r="C101" i="6"/>
  <c r="C97" i="6"/>
  <c r="C93" i="6"/>
  <c r="C89" i="6"/>
  <c r="C92" i="6"/>
  <c r="C85" i="6"/>
  <c r="C81" i="6"/>
  <c r="C77" i="6"/>
  <c r="C73" i="6"/>
  <c r="C69" i="6"/>
  <c r="C63" i="6"/>
  <c r="C66" i="6" s="1"/>
  <c r="C53" i="6"/>
  <c r="C41" i="6"/>
  <c r="C42" i="6"/>
  <c r="C44" i="6"/>
  <c r="C45" i="6"/>
  <c r="C37" i="6"/>
  <c r="C23" i="6"/>
  <c r="C26" i="6" s="1"/>
  <c r="C19" i="6"/>
  <c r="C13" i="6"/>
  <c r="C16" i="6" s="1"/>
  <c r="C277" i="6" s="1"/>
  <c r="C345" i="7"/>
  <c r="C348" i="7" s="1"/>
  <c r="C341" i="7"/>
  <c r="C334" i="7"/>
  <c r="C338" i="7" s="1"/>
  <c r="C330" i="7"/>
  <c r="C326" i="7"/>
  <c r="C322" i="7"/>
  <c r="C318" i="7"/>
  <c r="C292" i="7"/>
  <c r="C295" i="7" s="1"/>
  <c r="C280" i="7"/>
  <c r="C248" i="7"/>
  <c r="C251" i="7" s="1"/>
  <c r="C223" i="7"/>
  <c r="C216" i="7"/>
  <c r="C220" i="7" s="1"/>
  <c r="C198" i="7"/>
  <c r="C209" i="7" s="1"/>
  <c r="C177" i="7"/>
  <c r="C178" i="7"/>
  <c r="C185" i="7" s="1"/>
  <c r="C144" i="7"/>
  <c r="C150" i="7" s="1"/>
  <c r="C136" i="7"/>
  <c r="C141" i="7" s="1"/>
  <c r="C129" i="7"/>
  <c r="C133" i="7" s="1"/>
  <c r="C122" i="7"/>
  <c r="C126" i="7" s="1"/>
  <c r="C115" i="7"/>
  <c r="C88" i="7"/>
  <c r="C93" i="7" s="1"/>
  <c r="C74" i="7"/>
  <c r="C79" i="7" s="1"/>
  <c r="C66" i="7"/>
  <c r="C71" i="7" s="1"/>
  <c r="C60" i="7"/>
  <c r="C63" i="7" s="1"/>
  <c r="C54" i="7"/>
  <c r="C57" i="7" s="1"/>
  <c r="C47" i="7"/>
  <c r="C51" i="7" s="1"/>
  <c r="C43" i="7"/>
  <c r="C35" i="7"/>
  <c r="C39" i="7" s="1"/>
  <c r="C27" i="7"/>
  <c r="C31" i="7" s="1"/>
  <c r="C23" i="7"/>
  <c r="C153" i="7"/>
  <c r="C154" i="7"/>
  <c r="C155" i="7"/>
  <c r="C156" i="7"/>
  <c r="C157" i="7"/>
  <c r="C160" i="7"/>
  <c r="C24" i="25"/>
  <c r="C20" i="25"/>
  <c r="C13" i="25"/>
  <c r="C29" i="25"/>
  <c r="C30" i="25" s="1"/>
  <c r="C35" i="25" s="1"/>
  <c r="C109" i="7"/>
  <c r="C112" i="7" s="1"/>
  <c r="C96" i="7"/>
  <c r="C106" i="7" s="1"/>
  <c r="C15" i="26"/>
  <c r="C14" i="26"/>
  <c r="C291" i="6" l="1"/>
  <c r="C168" i="6"/>
  <c r="C186" i="7"/>
  <c r="C173" i="7"/>
  <c r="C174" i="7" s="1"/>
  <c r="C373" i="7"/>
  <c r="C40" i="7"/>
  <c r="C36" i="25"/>
  <c r="C31" i="25"/>
  <c r="C358" i="7"/>
  <c r="C355" i="7" s="1"/>
  <c r="C16" i="26"/>
  <c r="C33" i="26" s="1"/>
  <c r="C34" i="26" s="1"/>
  <c r="C189" i="7"/>
  <c r="C195" i="7" s="1"/>
  <c r="C112" i="6"/>
  <c r="C113" i="6"/>
  <c r="C115" i="6"/>
  <c r="C118" i="6"/>
  <c r="C122" i="6" l="1"/>
  <c r="C123" i="6" s="1"/>
  <c r="C45" i="25"/>
  <c r="B25" i="2"/>
  <c r="B22" i="3"/>
  <c r="C43" i="26"/>
  <c r="C17" i="26"/>
  <c r="C368" i="7"/>
  <c r="M358" i="7"/>
  <c r="M352" i="7"/>
  <c r="C57" i="6"/>
  <c r="D30" i="6"/>
  <c r="E30" i="6"/>
  <c r="F30" i="6"/>
  <c r="G30" i="6"/>
  <c r="H30" i="6"/>
  <c r="I30" i="6"/>
  <c r="L30" i="6"/>
  <c r="M30" i="6"/>
  <c r="N30" i="6"/>
  <c r="C29" i="6"/>
  <c r="N31" i="6" l="1"/>
  <c r="N33" i="6" s="1"/>
  <c r="N34" i="6" s="1"/>
  <c r="C254" i="6"/>
  <c r="C30" i="6"/>
  <c r="O254" i="6"/>
  <c r="G16" i="2"/>
  <c r="O30" i="6"/>
  <c r="M361" i="7"/>
  <c r="F31" i="6"/>
  <c r="F33" i="6" s="1"/>
  <c r="F34" i="6" s="1"/>
  <c r="M31" i="6"/>
  <c r="M290" i="6" s="1"/>
  <c r="I31" i="6"/>
  <c r="I290" i="6" s="1"/>
  <c r="L31" i="6"/>
  <c r="L290" i="6" s="1"/>
  <c r="H31" i="6"/>
  <c r="H290" i="6" s="1"/>
  <c r="D31" i="6"/>
  <c r="D33" i="6" s="1"/>
  <c r="D34" i="6" s="1"/>
  <c r="G31" i="6"/>
  <c r="G290" i="6" s="1"/>
  <c r="E31" i="6"/>
  <c r="E290" i="6" s="1"/>
  <c r="C82" i="7"/>
  <c r="C83" i="7"/>
  <c r="C84" i="7" s="1"/>
  <c r="C352" i="7" s="1"/>
  <c r="C267" i="6" l="1"/>
  <c r="H33" i="6"/>
  <c r="H34" i="6" s="1"/>
  <c r="G33" i="6"/>
  <c r="G34" i="6" s="1"/>
  <c r="M33" i="6"/>
  <c r="M34" i="6" s="1"/>
  <c r="E33" i="6"/>
  <c r="L33" i="6"/>
  <c r="L34" i="6" s="1"/>
  <c r="I33" i="6"/>
  <c r="I34" i="6" s="1"/>
  <c r="F290" i="6"/>
  <c r="D290" i="6"/>
  <c r="N290" i="6"/>
  <c r="C353" i="7"/>
  <c r="B18" i="3" s="1"/>
  <c r="O31" i="6"/>
  <c r="O290" i="6" s="1"/>
  <c r="F16" i="2"/>
  <c r="C16" i="2"/>
  <c r="C31" i="6"/>
  <c r="C33" i="6" s="1"/>
  <c r="C85" i="7"/>
  <c r="C372" i="7" l="1"/>
  <c r="C374" i="7" s="1"/>
  <c r="C378" i="7"/>
  <c r="C380" i="7" s="1"/>
  <c r="C34" i="6"/>
  <c r="O33" i="6"/>
  <c r="E34" i="6"/>
  <c r="O267" i="6"/>
  <c r="B62" i="3"/>
  <c r="D50" i="1" s="1"/>
  <c r="C356" i="7"/>
  <c r="B16" i="2"/>
  <c r="O34" i="6"/>
  <c r="D190" i="6"/>
  <c r="C190" i="6" s="1"/>
  <c r="C132" i="6"/>
  <c r="C283" i="7"/>
  <c r="C188" i="7"/>
  <c r="D268" i="6" l="1"/>
  <c r="D271" i="6" s="1"/>
  <c r="C17" i="2"/>
  <c r="C65" i="2" s="1"/>
  <c r="G268" i="6"/>
  <c r="G271" i="6" s="1"/>
  <c r="F17" i="2"/>
  <c r="I268" i="6"/>
  <c r="I271" i="6" s="1"/>
  <c r="H17" i="2"/>
  <c r="F268" i="6"/>
  <c r="F271" i="6" s="1"/>
  <c r="E17" i="2"/>
  <c r="O255" i="6"/>
  <c r="M268" i="6"/>
  <c r="M271" i="6" s="1"/>
  <c r="L17" i="2"/>
  <c r="H268" i="6"/>
  <c r="H271" i="6" s="1"/>
  <c r="G17" i="2"/>
  <c r="L268" i="6"/>
  <c r="L271" i="6" s="1"/>
  <c r="K17" i="2"/>
  <c r="N268" i="6"/>
  <c r="N271" i="6" s="1"/>
  <c r="M17" i="2"/>
  <c r="M65" i="2" s="1"/>
  <c r="E268" i="6"/>
  <c r="D17" i="2"/>
  <c r="O256" i="6"/>
  <c r="E271" i="6" l="1"/>
  <c r="O271" i="6" s="1"/>
  <c r="O268" i="6"/>
  <c r="O36" i="17" l="1"/>
  <c r="D36" i="17"/>
  <c r="E36" i="17"/>
  <c r="F36" i="17"/>
  <c r="G36" i="17"/>
  <c r="H36" i="17"/>
  <c r="I36" i="17"/>
  <c r="J36" i="17"/>
  <c r="K36" i="17"/>
  <c r="L36" i="17"/>
  <c r="M36" i="17"/>
  <c r="N36" i="17"/>
  <c r="C36" i="17"/>
  <c r="O16" i="17"/>
  <c r="B36" i="17" l="1"/>
  <c r="C18" i="17"/>
  <c r="D18" i="17"/>
  <c r="E18" i="17"/>
  <c r="F18" i="17"/>
  <c r="G18" i="17"/>
  <c r="H18" i="17"/>
  <c r="I18" i="17"/>
  <c r="J18" i="17"/>
  <c r="K18" i="17"/>
  <c r="M18" i="17"/>
  <c r="N18" i="17"/>
  <c r="D21" i="17"/>
  <c r="E21" i="17"/>
  <c r="F21" i="17"/>
  <c r="G21" i="17"/>
  <c r="C21" i="17"/>
  <c r="B19" i="17"/>
  <c r="B20" i="17"/>
  <c r="N23" i="17" l="1"/>
  <c r="J23" i="17"/>
  <c r="F23" i="17"/>
  <c r="M23" i="17"/>
  <c r="E23" i="17"/>
  <c r="L23" i="17"/>
  <c r="H23" i="17"/>
  <c r="D23" i="17"/>
  <c r="I23" i="17"/>
  <c r="K23" i="17"/>
  <c r="G23" i="17"/>
  <c r="C23" i="17"/>
  <c r="B18" i="17"/>
  <c r="B11" i="17"/>
  <c r="B10" i="17"/>
  <c r="B9" i="17" l="1"/>
  <c r="D218" i="6" l="1"/>
  <c r="C218" i="6" s="1"/>
  <c r="C321" i="7"/>
  <c r="E272" i="6" l="1"/>
  <c r="F272" i="6"/>
  <c r="G272" i="6"/>
  <c r="H272" i="6"/>
  <c r="J272" i="6"/>
  <c r="K272" i="6"/>
  <c r="L272" i="6"/>
  <c r="M272" i="6"/>
  <c r="N272" i="6"/>
  <c r="D357" i="7"/>
  <c r="E357" i="7"/>
  <c r="F357" i="7"/>
  <c r="G357" i="7"/>
  <c r="H357" i="7"/>
  <c r="I357" i="7"/>
  <c r="J357" i="7"/>
  <c r="K357" i="7"/>
  <c r="L357" i="7"/>
  <c r="O272" i="6" l="1"/>
  <c r="M357" i="7"/>
  <c r="E67" i="10"/>
  <c r="E35" i="10"/>
  <c r="C16" i="1" l="1"/>
  <c r="C13" i="1"/>
  <c r="C10" i="1"/>
  <c r="C14" i="11"/>
  <c r="D365" i="7"/>
  <c r="D350" i="7" s="1"/>
  <c r="E365" i="7"/>
  <c r="F365" i="7"/>
  <c r="G365" i="7"/>
  <c r="H365" i="7"/>
  <c r="I365" i="7"/>
  <c r="J365" i="7"/>
  <c r="K365" i="7"/>
  <c r="L365" i="7"/>
  <c r="K350" i="7" l="1"/>
  <c r="J366" i="7"/>
  <c r="J350" i="7"/>
  <c r="I366" i="7"/>
  <c r="F350" i="7"/>
  <c r="E366" i="7"/>
  <c r="G350" i="7"/>
  <c r="F366" i="7"/>
  <c r="I350" i="7"/>
  <c r="H366" i="7"/>
  <c r="E350" i="7"/>
  <c r="D366" i="7"/>
  <c r="L350" i="7"/>
  <c r="K366" i="7"/>
  <c r="H350" i="7"/>
  <c r="G366" i="7"/>
  <c r="E61" i="3"/>
  <c r="E43" i="10"/>
  <c r="D56" i="10"/>
  <c r="C56" i="10"/>
  <c r="E92" i="10"/>
  <c r="E11" i="10"/>
  <c r="D11" i="10"/>
  <c r="C11" i="10"/>
  <c r="E58" i="10"/>
  <c r="D93" i="10"/>
  <c r="C93" i="10"/>
  <c r="E94" i="10"/>
  <c r="E57" i="10"/>
  <c r="E49" i="10"/>
  <c r="E53" i="10"/>
  <c r="E54" i="10"/>
  <c r="E55" i="10"/>
  <c r="E44" i="10"/>
  <c r="E40" i="10"/>
  <c r="E34" i="10"/>
  <c r="E32" i="10"/>
  <c r="E31" i="10"/>
  <c r="D25" i="10"/>
  <c r="C25" i="10"/>
  <c r="E28" i="10"/>
  <c r="E26" i="10"/>
  <c r="D84" i="10"/>
  <c r="C84" i="10"/>
  <c r="E87" i="10"/>
  <c r="E85" i="10"/>
  <c r="M350" i="7" l="1"/>
  <c r="C61" i="3"/>
  <c r="K61" i="3"/>
  <c r="H61" i="3"/>
  <c r="I61" i="3"/>
  <c r="F61" i="3"/>
  <c r="J61" i="3"/>
  <c r="G61" i="3"/>
  <c r="M353" i="7"/>
  <c r="D61" i="3"/>
  <c r="E56" i="10"/>
  <c r="M355" i="7" l="1"/>
  <c r="L61" i="3"/>
  <c r="L17" i="3"/>
  <c r="J16" i="3"/>
  <c r="C16" i="3"/>
  <c r="D16" i="3"/>
  <c r="F16" i="3"/>
  <c r="E16" i="3"/>
  <c r="G16" i="3"/>
  <c r="H16" i="3"/>
  <c r="I16" i="3"/>
  <c r="F280" i="6"/>
  <c r="F253" i="6" s="1"/>
  <c r="G280" i="6"/>
  <c r="G253" i="6" s="1"/>
  <c r="H280" i="6"/>
  <c r="H253" i="6" s="1"/>
  <c r="I280" i="6"/>
  <c r="I253" i="6" s="1"/>
  <c r="J280" i="6"/>
  <c r="J253" i="6" s="1"/>
  <c r="K280" i="6"/>
  <c r="K253" i="6" s="1"/>
  <c r="L280" i="6"/>
  <c r="L253" i="6" s="1"/>
  <c r="M280" i="6"/>
  <c r="M253" i="6" s="1"/>
  <c r="N280" i="6"/>
  <c r="N253" i="6" s="1"/>
  <c r="E50" i="1" l="1"/>
  <c r="D55" i="1"/>
  <c r="N270" i="6"/>
  <c r="I15" i="2"/>
  <c r="E15" i="2"/>
  <c r="L15" i="2"/>
  <c r="H15" i="2"/>
  <c r="K15" i="2"/>
  <c r="G15" i="2"/>
  <c r="J15" i="2"/>
  <c r="F15" i="2"/>
  <c r="M15" i="2"/>
  <c r="K16" i="3"/>
  <c r="E33" i="25"/>
  <c r="F33" i="25"/>
  <c r="G33" i="25"/>
  <c r="H33" i="25"/>
  <c r="I33" i="25"/>
  <c r="J33" i="25"/>
  <c r="K33" i="25"/>
  <c r="L33" i="25"/>
  <c r="M33" i="25"/>
  <c r="N33" i="25"/>
  <c r="E31" i="26"/>
  <c r="D20" i="3" s="1"/>
  <c r="F31" i="26"/>
  <c r="E20" i="3" s="1"/>
  <c r="G31" i="26"/>
  <c r="F20" i="3" s="1"/>
  <c r="H31" i="26"/>
  <c r="G20" i="3" s="1"/>
  <c r="I31" i="26"/>
  <c r="H20" i="3" s="1"/>
  <c r="J31" i="26"/>
  <c r="I20" i="3" s="1"/>
  <c r="K31" i="26"/>
  <c r="J20" i="3" s="1"/>
  <c r="L31" i="26"/>
  <c r="K20" i="3" s="1"/>
  <c r="H23" i="2" l="1"/>
  <c r="H63" i="2" s="1"/>
  <c r="I34" i="25"/>
  <c r="G23" i="2"/>
  <c r="G63" i="2" s="1"/>
  <c r="H34" i="25"/>
  <c r="J23" i="2"/>
  <c r="J63" i="2" s="1"/>
  <c r="K34" i="25"/>
  <c r="F23" i="2"/>
  <c r="F63" i="2" s="1"/>
  <c r="G34" i="25"/>
  <c r="L23" i="2"/>
  <c r="L63" i="2" s="1"/>
  <c r="M34" i="25"/>
  <c r="K23" i="2"/>
  <c r="K63" i="2" s="1"/>
  <c r="L34" i="25"/>
  <c r="M23" i="2"/>
  <c r="M63" i="2" s="1"/>
  <c r="I23" i="2"/>
  <c r="J34" i="25"/>
  <c r="E23" i="2"/>
  <c r="E63" i="2" s="1"/>
  <c r="F34" i="25"/>
  <c r="D23" i="2"/>
  <c r="E34" i="25"/>
  <c r="I63" i="2"/>
  <c r="G270" i="6"/>
  <c r="H270" i="6"/>
  <c r="I270" i="6"/>
  <c r="J270" i="6"/>
  <c r="K270" i="6"/>
  <c r="L270" i="6"/>
  <c r="M270" i="6"/>
  <c r="C262" i="6"/>
  <c r="C258" i="6"/>
  <c r="C247" i="6"/>
  <c r="C238" i="6"/>
  <c r="C232" i="6"/>
  <c r="C222" i="6"/>
  <c r="C163" i="6"/>
  <c r="C154" i="6"/>
  <c r="C136" i="6"/>
  <c r="C125" i="6"/>
  <c r="C110" i="6"/>
  <c r="C104" i="6"/>
  <c r="C62" i="6"/>
  <c r="C40" i="6"/>
  <c r="C28" i="6"/>
  <c r="C22" i="6"/>
  <c r="K24" i="2" l="1"/>
  <c r="F24" i="2"/>
  <c r="F64" i="2" s="1"/>
  <c r="G24" i="2"/>
  <c r="D24" i="2"/>
  <c r="I24" i="2"/>
  <c r="L24" i="2"/>
  <c r="L64" i="2" s="1"/>
  <c r="J24" i="2"/>
  <c r="H24" i="2"/>
  <c r="H64" i="2" s="1"/>
  <c r="E24" i="2"/>
  <c r="E44" i="25"/>
  <c r="H44" i="25"/>
  <c r="J44" i="25"/>
  <c r="I64" i="2"/>
  <c r="L44" i="25"/>
  <c r="G44" i="25"/>
  <c r="F44" i="25"/>
  <c r="N44" i="25"/>
  <c r="M64" i="2"/>
  <c r="M44" i="25"/>
  <c r="K44" i="25"/>
  <c r="J64" i="2"/>
  <c r="I44" i="25"/>
  <c r="K64" i="2"/>
  <c r="G64" i="2"/>
  <c r="J43" i="25"/>
  <c r="I43" i="25"/>
  <c r="C27" i="25"/>
  <c r="C12" i="25"/>
  <c r="I45" i="25" l="1"/>
  <c r="H25" i="2"/>
  <c r="H65" i="2" s="1"/>
  <c r="M45" i="25"/>
  <c r="L25" i="2"/>
  <c r="L65" i="2" s="1"/>
  <c r="E45" i="25"/>
  <c r="D25" i="2"/>
  <c r="D65" i="2" s="1"/>
  <c r="G45" i="25"/>
  <c r="F25" i="2"/>
  <c r="F65" i="2" s="1"/>
  <c r="F45" i="25"/>
  <c r="E25" i="2"/>
  <c r="E65" i="2" s="1"/>
  <c r="K45" i="25"/>
  <c r="J25" i="2"/>
  <c r="J65" i="2" s="1"/>
  <c r="J45" i="25"/>
  <c r="I25" i="2"/>
  <c r="I65" i="2" s="1"/>
  <c r="H45" i="25"/>
  <c r="G25" i="2"/>
  <c r="G65" i="2" s="1"/>
  <c r="L45" i="25"/>
  <c r="K25" i="2"/>
  <c r="K65" i="2" s="1"/>
  <c r="C43" i="25"/>
  <c r="D228" i="6"/>
  <c r="C228" i="6" s="1"/>
  <c r="N65" i="2" l="1"/>
  <c r="C67" i="13"/>
  <c r="D67" i="13"/>
  <c r="E67" i="13"/>
  <c r="B67" i="13"/>
  <c r="F53" i="13"/>
  <c r="B52" i="13"/>
  <c r="F54" i="13"/>
  <c r="D65" i="10"/>
  <c r="C65" i="10"/>
  <c r="E41" i="10"/>
  <c r="C31" i="9"/>
  <c r="C27" i="9"/>
  <c r="F14" i="13" l="1"/>
  <c r="F15" i="13"/>
  <c r="F16" i="13"/>
  <c r="F17" i="13"/>
  <c r="F18" i="13"/>
  <c r="F19" i="13"/>
  <c r="F20" i="13"/>
  <c r="F21" i="13"/>
  <c r="F22" i="13"/>
  <c r="F12" i="13"/>
  <c r="C11" i="29"/>
  <c r="E60" i="10"/>
  <c r="D47" i="10"/>
  <c r="C47" i="10"/>
  <c r="E24" i="10"/>
  <c r="E21" i="10"/>
  <c r="E20" i="10" s="1"/>
  <c r="E19" i="10"/>
  <c r="E18" i="10" s="1"/>
  <c r="D18" i="10"/>
  <c r="C18" i="10"/>
  <c r="C329" i="7"/>
  <c r="C238" i="7"/>
  <c r="F34" i="13"/>
  <c r="F35" i="13"/>
  <c r="F36" i="13"/>
  <c r="F37" i="13"/>
  <c r="F38" i="13"/>
  <c r="F39" i="13"/>
  <c r="F33" i="13"/>
  <c r="D40" i="13"/>
  <c r="D13" i="13" s="1"/>
  <c r="E40" i="13"/>
  <c r="E13" i="13" s="1"/>
  <c r="B287" i="6"/>
  <c r="B289" i="6" s="1"/>
  <c r="C13" i="9"/>
  <c r="D90" i="10"/>
  <c r="C90" i="10"/>
  <c r="E25" i="10"/>
  <c r="E90" i="10" l="1"/>
  <c r="C60" i="13" l="1"/>
  <c r="D60" i="13"/>
  <c r="E60" i="13"/>
  <c r="B60" i="13"/>
  <c r="F65" i="13"/>
  <c r="F64" i="13"/>
  <c r="C340" i="7"/>
  <c r="C53" i="7"/>
  <c r="C42" i="7"/>
  <c r="F266" i="6"/>
  <c r="G266" i="6"/>
  <c r="I266" i="6"/>
  <c r="I269" i="6" s="1"/>
  <c r="K266" i="6"/>
  <c r="M266" i="6"/>
  <c r="D214" i="6"/>
  <c r="C214" i="6" s="1"/>
  <c r="D194" i="6"/>
  <c r="C194" i="6" s="1"/>
  <c r="D142" i="6"/>
  <c r="C142" i="6" s="1"/>
  <c r="D80" i="6"/>
  <c r="D52" i="6"/>
  <c r="C52" i="6" s="1"/>
  <c r="D36" i="6"/>
  <c r="C36" i="6" s="1"/>
  <c r="D18" i="6"/>
  <c r="C18" i="6" s="1"/>
  <c r="C287" i="7"/>
  <c r="C279" i="7"/>
  <c r="C269" i="7"/>
  <c r="C211" i="7"/>
  <c r="C215" i="7"/>
  <c r="D186" i="6"/>
  <c r="C186" i="6" s="1"/>
  <c r="D182" i="6"/>
  <c r="C182" i="6" s="1"/>
  <c r="O23" i="17"/>
  <c r="O24" i="17" s="1"/>
  <c r="O32" i="17"/>
  <c r="O38" i="17" s="1"/>
  <c r="D360" i="7"/>
  <c r="E360" i="7"/>
  <c r="F360" i="7"/>
  <c r="G360" i="7"/>
  <c r="H360" i="7"/>
  <c r="I360" i="7"/>
  <c r="J360" i="7"/>
  <c r="K360" i="7"/>
  <c r="L360" i="7"/>
  <c r="C33" i="9"/>
  <c r="C22" i="9"/>
  <c r="C15" i="9"/>
  <c r="E95" i="10"/>
  <c r="E93" i="10" s="1"/>
  <c r="D29" i="10"/>
  <c r="C29" i="10"/>
  <c r="E42" i="10"/>
  <c r="E30" i="10"/>
  <c r="M13" i="7"/>
  <c r="M360" i="7" l="1"/>
  <c r="C80" i="6"/>
  <c r="C366" i="7"/>
  <c r="K354" i="7"/>
  <c r="I354" i="7"/>
  <c r="G354" i="7"/>
  <c r="E354" i="7"/>
  <c r="L354" i="7"/>
  <c r="J354" i="7"/>
  <c r="H354" i="7"/>
  <c r="D354" i="7"/>
  <c r="F354" i="7"/>
  <c r="H266" i="6"/>
  <c r="N266" i="6"/>
  <c r="L266" i="6"/>
  <c r="J266" i="6"/>
  <c r="E29" i="10"/>
  <c r="M354" i="7" l="1"/>
  <c r="C344" i="7"/>
  <c r="C333" i="7"/>
  <c r="C95" i="7"/>
  <c r="C22" i="7"/>
  <c r="F275" i="6" l="1"/>
  <c r="F269" i="6" s="1"/>
  <c r="G275" i="6"/>
  <c r="G269" i="6" s="1"/>
  <c r="H275" i="6"/>
  <c r="H269" i="6" s="1"/>
  <c r="J275" i="6"/>
  <c r="J269" i="6" s="1"/>
  <c r="K275" i="6"/>
  <c r="K269" i="6" s="1"/>
  <c r="L275" i="6"/>
  <c r="L269" i="6" s="1"/>
  <c r="M275" i="6"/>
  <c r="M269" i="6" s="1"/>
  <c r="N275" i="6"/>
  <c r="N269" i="6" s="1"/>
  <c r="B35" i="17"/>
  <c r="D22" i="10" l="1"/>
  <c r="C22" i="10"/>
  <c r="E23" i="10"/>
  <c r="C20" i="29"/>
  <c r="B27" i="2"/>
  <c r="D68" i="10"/>
  <c r="C68" i="10"/>
  <c r="E65" i="10"/>
  <c r="E68" i="10" l="1"/>
  <c r="E84" i="10"/>
  <c r="E48" i="10"/>
  <c r="E47" i="10" s="1"/>
  <c r="C301" i="7"/>
  <c r="C114" i="7"/>
  <c r="D88" i="6"/>
  <c r="C88" i="6" s="1"/>
  <c r="D23" i="25" l="1"/>
  <c r="C23" i="25" s="1"/>
  <c r="C23" i="26"/>
  <c r="C291" i="7"/>
  <c r="D210" i="6"/>
  <c r="C210" i="6" s="1"/>
  <c r="D198" i="6"/>
  <c r="C198" i="6" s="1"/>
  <c r="D206" i="6"/>
  <c r="C206" i="6" s="1"/>
  <c r="B31" i="17"/>
  <c r="D16" i="17"/>
  <c r="D24" i="17" s="1"/>
  <c r="E16" i="17"/>
  <c r="E24" i="17" s="1"/>
  <c r="F16" i="17"/>
  <c r="F24" i="17" s="1"/>
  <c r="G16" i="17"/>
  <c r="G24" i="17" s="1"/>
  <c r="H16" i="17"/>
  <c r="H24" i="17" s="1"/>
  <c r="I16" i="17"/>
  <c r="I24" i="17" s="1"/>
  <c r="J16" i="17"/>
  <c r="J24" i="17" s="1"/>
  <c r="K16" i="17"/>
  <c r="K24" i="17" s="1"/>
  <c r="L16" i="17"/>
  <c r="L24" i="17" s="1"/>
  <c r="M16" i="17"/>
  <c r="M24" i="17" s="1"/>
  <c r="N16" i="17"/>
  <c r="N24" i="17" s="1"/>
  <c r="C16" i="17"/>
  <c r="C24" i="17" s="1"/>
  <c r="B12" i="17"/>
  <c r="B15" i="17"/>
  <c r="B17" i="17"/>
  <c r="B22" i="17"/>
  <c r="B33" i="17"/>
  <c r="B34" i="17"/>
  <c r="B37" i="17"/>
  <c r="D23" i="13"/>
  <c r="B40" i="13"/>
  <c r="B13" i="13" s="1"/>
  <c r="B23" i="13" s="1"/>
  <c r="C40" i="13"/>
  <c r="C13" i="13" s="1"/>
  <c r="C23" i="13" s="1"/>
  <c r="F49" i="13"/>
  <c r="F50" i="13"/>
  <c r="F51" i="13"/>
  <c r="F52" i="13"/>
  <c r="B71" i="13"/>
  <c r="E71" i="13"/>
  <c r="F56" i="13"/>
  <c r="F55" i="13" s="1"/>
  <c r="F57" i="13"/>
  <c r="F59" i="13"/>
  <c r="F61" i="13"/>
  <c r="F62" i="13"/>
  <c r="F63" i="13"/>
  <c r="F66" i="13"/>
  <c r="F68" i="13"/>
  <c r="F69" i="13"/>
  <c r="F70" i="13"/>
  <c r="E22" i="10"/>
  <c r="C62" i="10"/>
  <c r="D62" i="10"/>
  <c r="E63" i="10"/>
  <c r="C82" i="10"/>
  <c r="D82" i="10"/>
  <c r="E83" i="10"/>
  <c r="C24" i="9"/>
  <c r="C62" i="9"/>
  <c r="C13" i="26"/>
  <c r="C19" i="26"/>
  <c r="D27" i="26"/>
  <c r="D31" i="26" s="1"/>
  <c r="C20" i="3" s="1"/>
  <c r="C38" i="26"/>
  <c r="D41" i="26"/>
  <c r="E41" i="26"/>
  <c r="F41" i="26"/>
  <c r="G41" i="26"/>
  <c r="H41" i="26"/>
  <c r="I41" i="26"/>
  <c r="J41" i="26"/>
  <c r="K41" i="26"/>
  <c r="L41" i="26"/>
  <c r="C13" i="7"/>
  <c r="C26" i="7"/>
  <c r="C33" i="7"/>
  <c r="C46" i="7"/>
  <c r="C59" i="7"/>
  <c r="C65" i="7"/>
  <c r="C73" i="7"/>
  <c r="C81" i="7"/>
  <c r="C87" i="7"/>
  <c r="C108" i="7"/>
  <c r="C128" i="7"/>
  <c r="C135" i="7"/>
  <c r="C143" i="7"/>
  <c r="C152" i="7"/>
  <c r="C176" i="7"/>
  <c r="C197" i="7"/>
  <c r="C222" i="7"/>
  <c r="C226" i="7"/>
  <c r="C247" i="7"/>
  <c r="C260" i="7"/>
  <c r="C297" i="7"/>
  <c r="C309" i="7"/>
  <c r="C317" i="7"/>
  <c r="C325" i="7"/>
  <c r="B24" i="3"/>
  <c r="B36" i="3"/>
  <c r="B52" i="3"/>
  <c r="D19" i="25"/>
  <c r="D33" i="25" s="1"/>
  <c r="E37" i="25"/>
  <c r="C37" i="25" s="1"/>
  <c r="D40" i="25"/>
  <c r="C40" i="25" s="1"/>
  <c r="E12" i="6"/>
  <c r="E280" i="6" s="1"/>
  <c r="E253" i="6" s="1"/>
  <c r="C56" i="6"/>
  <c r="D68" i="6"/>
  <c r="C68" i="6" s="1"/>
  <c r="D72" i="6"/>
  <c r="C72" i="6" s="1"/>
  <c r="D76" i="6"/>
  <c r="C76" i="6" s="1"/>
  <c r="D84" i="6"/>
  <c r="C84" i="6" s="1"/>
  <c r="D96" i="6"/>
  <c r="C96" i="6" s="1"/>
  <c r="D100" i="6"/>
  <c r="C100" i="6" s="1"/>
  <c r="D146" i="6"/>
  <c r="C146" i="6" s="1"/>
  <c r="D150" i="6"/>
  <c r="D170" i="6"/>
  <c r="C170" i="6" s="1"/>
  <c r="D178" i="6"/>
  <c r="D202" i="6"/>
  <c r="C202" i="6" s="1"/>
  <c r="B19" i="2"/>
  <c r="C43" i="1"/>
  <c r="B44" i="3"/>
  <c r="B40" i="3"/>
  <c r="B32" i="3"/>
  <c r="B48" i="3"/>
  <c r="B28" i="3"/>
  <c r="E270" i="6" l="1"/>
  <c r="O253" i="6"/>
  <c r="C357" i="7"/>
  <c r="C23" i="2"/>
  <c r="B23" i="2" s="1"/>
  <c r="D64" i="2"/>
  <c r="C369" i="7"/>
  <c r="E266" i="6"/>
  <c r="O266" i="6" s="1"/>
  <c r="C178" i="6"/>
  <c r="C150" i="6"/>
  <c r="D272" i="6"/>
  <c r="C272" i="6" s="1"/>
  <c r="B24" i="17"/>
  <c r="B16" i="17"/>
  <c r="C69" i="9"/>
  <c r="C72" i="9" s="1"/>
  <c r="C365" i="7"/>
  <c r="D15" i="2"/>
  <c r="D63" i="2" s="1"/>
  <c r="C19" i="25"/>
  <c r="C33" i="25" s="1"/>
  <c r="N32" i="17"/>
  <c r="N38" i="17" s="1"/>
  <c r="J32" i="17"/>
  <c r="J38" i="17" s="1"/>
  <c r="F32" i="17"/>
  <c r="F38" i="17" s="1"/>
  <c r="K32" i="17"/>
  <c r="K38" i="17" s="1"/>
  <c r="G32" i="17"/>
  <c r="G38" i="17" s="1"/>
  <c r="F67" i="13"/>
  <c r="I32" i="17"/>
  <c r="I38" i="17" s="1"/>
  <c r="C28" i="1"/>
  <c r="C54" i="1" s="1"/>
  <c r="B14" i="17"/>
  <c r="L32" i="17"/>
  <c r="L38" i="17" s="1"/>
  <c r="M32" i="17"/>
  <c r="M38" i="17" s="1"/>
  <c r="E32" i="17"/>
  <c r="E38" i="17" s="1"/>
  <c r="D32" i="17"/>
  <c r="D38" i="17" s="1"/>
  <c r="D281" i="6"/>
  <c r="B13" i="17"/>
  <c r="B26" i="17"/>
  <c r="H32" i="17"/>
  <c r="H38" i="17" s="1"/>
  <c r="C27" i="26"/>
  <c r="B28" i="17"/>
  <c r="B29" i="17"/>
  <c r="B30" i="17"/>
  <c r="C360" i="7"/>
  <c r="F60" i="13"/>
  <c r="O12" i="6"/>
  <c r="O280" i="6" s="1"/>
  <c r="D60" i="3"/>
  <c r="B27" i="17"/>
  <c r="C71" i="13"/>
  <c r="C51" i="9"/>
  <c r="D12" i="6"/>
  <c r="D280" i="6" s="1"/>
  <c r="E275" i="6"/>
  <c r="O275" i="6" s="1"/>
  <c r="B23" i="17"/>
  <c r="C32" i="17"/>
  <c r="C38" i="17" s="1"/>
  <c r="E23" i="13"/>
  <c r="D71" i="13"/>
  <c r="D64" i="10"/>
  <c r="C64" i="10"/>
  <c r="C69" i="10" s="1"/>
  <c r="E82" i="10"/>
  <c r="E62" i="10"/>
  <c r="C41" i="26"/>
  <c r="F60" i="3"/>
  <c r="H60" i="3"/>
  <c r="C46" i="1" s="1"/>
  <c r="B59" i="2"/>
  <c r="K60" i="3"/>
  <c r="J60" i="3"/>
  <c r="B55" i="2"/>
  <c r="B51" i="2"/>
  <c r="B43" i="2"/>
  <c r="B35" i="2"/>
  <c r="B47" i="2"/>
  <c r="B39" i="2"/>
  <c r="B31" i="2"/>
  <c r="C35" i="26"/>
  <c r="C370" i="7" l="1"/>
  <c r="B24" i="2"/>
  <c r="B64" i="2" s="1"/>
  <c r="C44" i="25"/>
  <c r="D44" i="25"/>
  <c r="C24" i="2"/>
  <c r="E269" i="6"/>
  <c r="O269" i="6" s="1"/>
  <c r="D253" i="6"/>
  <c r="C40" i="1"/>
  <c r="C49" i="1"/>
  <c r="C48" i="1"/>
  <c r="C42" i="1"/>
  <c r="B38" i="17"/>
  <c r="C350" i="7"/>
  <c r="C12" i="6"/>
  <c r="C280" i="6" s="1"/>
  <c r="C253" i="6" s="1"/>
  <c r="P253" i="6"/>
  <c r="B32" i="17"/>
  <c r="D275" i="6"/>
  <c r="C275" i="6" s="1"/>
  <c r="D69" i="10"/>
  <c r="F71" i="13"/>
  <c r="E64" i="10"/>
  <c r="E69" i="10" s="1"/>
  <c r="C31" i="26"/>
  <c r="B20" i="3" s="1"/>
  <c r="B56" i="3"/>
  <c r="E60" i="3"/>
  <c r="G60" i="3"/>
  <c r="I60" i="3"/>
  <c r="C64" i="2" l="1"/>
  <c r="D270" i="6"/>
  <c r="B16" i="3"/>
  <c r="B60" i="3" s="1"/>
  <c r="C15" i="2"/>
  <c r="C63" i="2" s="1"/>
  <c r="N63" i="2" s="1"/>
  <c r="C41" i="1"/>
  <c r="C47" i="1"/>
  <c r="C354" i="7"/>
  <c r="C60" i="3"/>
  <c r="L60" i="3" s="1"/>
  <c r="B61" i="3" l="1"/>
  <c r="B15" i="2"/>
  <c r="C266" i="6"/>
  <c r="C269" i="6" s="1"/>
  <c r="D266" i="6"/>
  <c r="C39" i="1"/>
  <c r="C50" i="1" s="1"/>
  <c r="C55" i="1" s="1"/>
  <c r="C56" i="1" s="1"/>
  <c r="F40" i="13"/>
  <c r="F13" i="13" s="1"/>
  <c r="F23" i="13" s="1"/>
  <c r="B63" i="2" l="1"/>
  <c r="D269" i="6"/>
  <c r="C46" i="6"/>
  <c r="C49" i="6" s="1"/>
  <c r="C256" i="6" s="1"/>
  <c r="C50" i="6" l="1"/>
  <c r="C290" i="6"/>
  <c r="C292" i="6" s="1"/>
  <c r="C270" i="6"/>
  <c r="C268" i="6" l="1"/>
  <c r="C271" i="6" s="1"/>
  <c r="B17" i="2"/>
  <c r="B65" i="2" s="1"/>
  <c r="F270" i="6"/>
  <c r="O270" i="6" s="1"/>
  <c r="E64" i="2"/>
  <c r="N64" i="2" s="1"/>
  <c r="O236" i="6"/>
</calcChain>
</file>

<file path=xl/sharedStrings.xml><?xml version="1.0" encoding="utf-8"?>
<sst xmlns="http://schemas.openxmlformats.org/spreadsheetml/2006/main" count="2321" uniqueCount="881">
  <si>
    <t xml:space="preserve">                                    Dorog Város Önkormányzat</t>
  </si>
  <si>
    <t xml:space="preserve">                                             pénzügyi mérleg</t>
  </si>
  <si>
    <t>BEVÉTELEK</t>
  </si>
  <si>
    <t xml:space="preserve">Adatok: ezer forintban </t>
  </si>
  <si>
    <t>Sor-</t>
  </si>
  <si>
    <t>Megnevezés</t>
  </si>
  <si>
    <t>Összesen</t>
  </si>
  <si>
    <t>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</si>
  <si>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</si>
  <si>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</si>
  <si>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</si>
  <si>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</si>
  <si>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</si>
  <si>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</si>
  <si>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</si>
  <si>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</si>
  <si>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</si>
  <si>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</si>
  <si>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</si>
  <si>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</si>
  <si>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KIADÁSOK</t>
  </si>
  <si>
    <t xml:space="preserve">    Adatok: ezer forintban </t>
  </si>
  <si>
    <t>KIADÁSOK FŐÖSSZEGE</t>
  </si>
  <si>
    <t>BEVÉTEL</t>
  </si>
  <si>
    <t>KIADÁS</t>
  </si>
  <si>
    <t>Egyenleg</t>
  </si>
  <si>
    <t>Dorog Város Önkormányzat</t>
  </si>
  <si>
    <t>Bevételi összesítő</t>
  </si>
  <si>
    <t>Adatok: ezer forintban</t>
  </si>
  <si>
    <t xml:space="preserve">     Eredeti előirányzat</t>
  </si>
  <si>
    <t xml:space="preserve">          Eredeti előirányzat</t>
  </si>
  <si>
    <t>Polgármesteri Hivatal</t>
  </si>
  <si>
    <t xml:space="preserve">       Eredeti előirányzat</t>
  </si>
  <si>
    <t>Kiadási összesítő</t>
  </si>
  <si>
    <t>Költségvetési cím és</t>
  </si>
  <si>
    <t>Működési kiadás</t>
  </si>
  <si>
    <t>Felhalmozási kiadás</t>
  </si>
  <si>
    <t>alcím megnevezés</t>
  </si>
  <si>
    <t>Felújítás</t>
  </si>
  <si>
    <t>Beruházás</t>
  </si>
  <si>
    <t xml:space="preserve">         Eredeti előirányzat</t>
  </si>
  <si>
    <t xml:space="preserve">        Eredeti előirányzat</t>
  </si>
  <si>
    <t>1. cím költségvetési főösszege</t>
  </si>
  <si>
    <t>Intézményfinanszírozás</t>
  </si>
  <si>
    <t>2. cím költségvetési főösszege</t>
  </si>
  <si>
    <t xml:space="preserve">                 Dorog Város Önkormányzat</t>
  </si>
  <si>
    <t xml:space="preserve">        Működésre átadott pénzeszközök és</t>
  </si>
  <si>
    <t xml:space="preserve">                        egyéb támogatások</t>
  </si>
  <si>
    <t xml:space="preserve">                                                            Adatok: ezer forintban</t>
  </si>
  <si>
    <t>Cím és</t>
  </si>
  <si>
    <t>alcím</t>
  </si>
  <si>
    <t>Működésre átadott pénzeszk. és támogatás össz.</t>
  </si>
  <si>
    <t xml:space="preserve">                          Dorog Város Önkormányzat </t>
  </si>
  <si>
    <t xml:space="preserve">                                                               Adatok: ezer forintban</t>
  </si>
  <si>
    <t>I.</t>
  </si>
  <si>
    <t>II.</t>
  </si>
  <si>
    <t>III.</t>
  </si>
  <si>
    <t>Alap</t>
  </si>
  <si>
    <t>ÁFA</t>
  </si>
  <si>
    <t xml:space="preserve">                                                      Adatok: ezer forintban</t>
  </si>
  <si>
    <t>Felhalmozási célú pénzeszköz átadás össz.</t>
  </si>
  <si>
    <t>Rendszeres sze-</t>
  </si>
  <si>
    <t>Részfoglalko-</t>
  </si>
  <si>
    <t>mélyi juttatásban</t>
  </si>
  <si>
    <t>zásúak</t>
  </si>
  <si>
    <t>részesülők</t>
  </si>
  <si>
    <t>2. Polgármesteri Hivatal</t>
  </si>
  <si>
    <t>Jegyző, aljegyző</t>
  </si>
  <si>
    <t>Osztályvezető</t>
  </si>
  <si>
    <t>Szervezési Osztály</t>
  </si>
  <si>
    <t>Pénzügyi Osztály</t>
  </si>
  <si>
    <t>Műszaki Osztály</t>
  </si>
  <si>
    <t>Személyi juttatások</t>
  </si>
  <si>
    <t>Munkaadókat terhelő járulékok</t>
  </si>
  <si>
    <t>Előirányzat felhasználási terv</t>
  </si>
  <si>
    <t>01. hó</t>
  </si>
  <si>
    <t>02. hó</t>
  </si>
  <si>
    <t>03. hó</t>
  </si>
  <si>
    <t>04. hó</t>
  </si>
  <si>
    <t>05. hó</t>
  </si>
  <si>
    <t>06. hó</t>
  </si>
  <si>
    <t>07. hó</t>
  </si>
  <si>
    <t>08. hó</t>
  </si>
  <si>
    <t>09. hó</t>
  </si>
  <si>
    <t>10. hó</t>
  </si>
  <si>
    <t>11. hó</t>
  </si>
  <si>
    <t>12. hó</t>
  </si>
  <si>
    <t xml:space="preserve">Önkormányzati bevételek </t>
  </si>
  <si>
    <t>Önkormányzati kiadások</t>
  </si>
  <si>
    <t>IV.</t>
  </si>
  <si>
    <t>V.</t>
  </si>
  <si>
    <t>VI.</t>
  </si>
  <si>
    <t>VII.</t>
  </si>
  <si>
    <t>Dologi kiadások</t>
  </si>
  <si>
    <t>Felújítások</t>
  </si>
  <si>
    <t>Beruházások</t>
  </si>
  <si>
    <t xml:space="preserve">                Önkormányzat által folyósított ellátások</t>
  </si>
  <si>
    <t>Összesen:</t>
  </si>
  <si>
    <t>Intézmények</t>
  </si>
  <si>
    <t xml:space="preserve">   Adatok: ezer forintban</t>
  </si>
  <si>
    <t>12. Személyi juttatás</t>
  </si>
  <si>
    <t>13. Munkaadói járulék</t>
  </si>
  <si>
    <t>14. Dologi kiadás</t>
  </si>
  <si>
    <t>19. Beruházás</t>
  </si>
  <si>
    <t>20. Felújítás</t>
  </si>
  <si>
    <t>21. Felhalmozási pénzeszköz átadás</t>
  </si>
  <si>
    <t>Köztemetés</t>
  </si>
  <si>
    <t>Város, községgazdálkodási szolgáltatás</t>
  </si>
  <si>
    <t xml:space="preserve">  - Idősek Otthona "A"</t>
  </si>
  <si>
    <t xml:space="preserve">  - Idősek Otthona "B"</t>
  </si>
  <si>
    <t>Közhasznú</t>
  </si>
  <si>
    <t>foglalkoztatottak</t>
  </si>
  <si>
    <t>Civil szervezetek támogatása</t>
  </si>
  <si>
    <t>Bérlakás felújítás</t>
  </si>
  <si>
    <t>Segédképletek</t>
  </si>
  <si>
    <t>Helyi önkormányzat</t>
  </si>
  <si>
    <t>Helyi Önkormányzat</t>
  </si>
  <si>
    <t>2. cím költségvetési főösszeg</t>
  </si>
  <si>
    <t>1. Önkormányzat</t>
  </si>
  <si>
    <t>Önkormányzat összesen</t>
  </si>
  <si>
    <t>Önkormányzati Hivatal finanszírozás</t>
  </si>
  <si>
    <t xml:space="preserve">     Intézményfinanszírozás</t>
  </si>
  <si>
    <t>Közfoglalkoz- tatottak</t>
  </si>
  <si>
    <t>1-7. cím összesen</t>
  </si>
  <si>
    <t xml:space="preserve">    -Védőnői Szolgálat</t>
  </si>
  <si>
    <t>VIII.</t>
  </si>
  <si>
    <t>ellenőrzés</t>
  </si>
  <si>
    <t>Út, autópálya építése</t>
  </si>
  <si>
    <t>Dorog Város Egyesített Sportintézménye</t>
  </si>
  <si>
    <t xml:space="preserve"> - Uszoda</t>
  </si>
  <si>
    <t xml:space="preserve"> - Stadion</t>
  </si>
  <si>
    <t xml:space="preserve">  - Kincstári Szervezet</t>
  </si>
  <si>
    <t>Emberi Erőforrás Osztály</t>
  </si>
  <si>
    <t>Munkaszerződés</t>
  </si>
  <si>
    <t xml:space="preserve">        Eredeti előirányzat bérlakás</t>
  </si>
  <si>
    <t>Ell.</t>
  </si>
  <si>
    <t>Kincstár öszz.</t>
  </si>
  <si>
    <t>Közhatalmi bevételek</t>
  </si>
  <si>
    <t>Egyéb szociális pénzbeli ellátások</t>
  </si>
  <si>
    <t>Homlokzatfelújítási pályázat</t>
  </si>
  <si>
    <t>Sportlétesítmények működtetése és fejlesztése</t>
  </si>
  <si>
    <t xml:space="preserve">        Eredeti előirányzat </t>
  </si>
  <si>
    <t>KÖT</t>
  </si>
  <si>
    <t>ÖNK</t>
  </si>
  <si>
    <t>ÁLLIG</t>
  </si>
  <si>
    <t>Kötelező összesen</t>
  </si>
  <si>
    <t>Önkéntes összesen</t>
  </si>
  <si>
    <t>Államigazgatási összesen</t>
  </si>
  <si>
    <t>Működési célú támogatások államháztartáson belülről</t>
  </si>
  <si>
    <t xml:space="preserve">II. </t>
  </si>
  <si>
    <t>Felhalmozási célú támogatások államháztartáson belülről</t>
  </si>
  <si>
    <t>ebből - gépjárműadó</t>
  </si>
  <si>
    <t xml:space="preserve">         - építményadó</t>
  </si>
  <si>
    <t xml:space="preserve">         - iparűzési adó</t>
  </si>
  <si>
    <t xml:space="preserve">         - egyéb közhatalmi bevételek</t>
  </si>
  <si>
    <t>Működési bevételek</t>
  </si>
  <si>
    <t xml:space="preserve">V. </t>
  </si>
  <si>
    <t>Felhalmozási bevételek</t>
  </si>
  <si>
    <t>VI</t>
  </si>
  <si>
    <t>Működési célú átvett pénzeszközök</t>
  </si>
  <si>
    <t>Felhalmozási célú átvett pénzeszközök</t>
  </si>
  <si>
    <t>VIII</t>
  </si>
  <si>
    <t>Finanszírozási  bevételek</t>
  </si>
  <si>
    <t>Ellátottak pénzbeli juttatásai</t>
  </si>
  <si>
    <t>Egyéb működési célú kiadások</t>
  </si>
  <si>
    <t xml:space="preserve">           - tartalékok</t>
  </si>
  <si>
    <t xml:space="preserve">VII. </t>
  </si>
  <si>
    <t>Felhalmozási célú pénzeszköz átadás</t>
  </si>
  <si>
    <t>IX.</t>
  </si>
  <si>
    <t>Finanszírozási kiadások</t>
  </si>
  <si>
    <t xml:space="preserve">                           MÉRLEG</t>
  </si>
  <si>
    <t>ebből - hazai forrás</t>
  </si>
  <si>
    <t>BEVÉTELEK FŐÖSSZEGE</t>
  </si>
  <si>
    <t xml:space="preserve">         - Európai Uniós forrás</t>
  </si>
  <si>
    <t>3. Hétszínvirág Óvoda</t>
  </si>
  <si>
    <t>4. Petőfi Sándor Óvoda</t>
  </si>
  <si>
    <t>5. Zrínyi Ilona Óvoda</t>
  </si>
  <si>
    <t>8. Dr. Magyar K. Városi Bölcsőde</t>
  </si>
  <si>
    <t>9. Dorog Város Egyesített Sportin.</t>
  </si>
  <si>
    <t>10. Dorogi József Attila Művelődési Ház</t>
  </si>
  <si>
    <t>11. Kincstári Szervezet</t>
  </si>
  <si>
    <t>Műk.c.támog.áht-n belülről</t>
  </si>
  <si>
    <t>Felhalmozási célú támog.áht-n belülről</t>
  </si>
  <si>
    <t>Műk.c.átvett pénzeszköz</t>
  </si>
  <si>
    <t>Finanszírozási bevételek</t>
  </si>
  <si>
    <t>Önkormányzati támogatás</t>
  </si>
  <si>
    <t>Ellátottak pénzbeli jutttatásai</t>
  </si>
  <si>
    <t>6. Gáty Zoltán Városi Könyvtár és Helytörténeti Múzeium</t>
  </si>
  <si>
    <t>8. Dr. Magyar K. Városi Bölcs.</t>
  </si>
  <si>
    <t>9. Dorog Város Egyes.Sportint.</t>
  </si>
  <si>
    <t xml:space="preserve">6. Gáthy Z. Városi Könyvtár és Helytörténei Múzeum </t>
  </si>
  <si>
    <t>1-1. Önk.és önk.hivatalok jogalkotó és igazgatási feladatok</t>
  </si>
  <si>
    <t>Felhalm.c.pe.átadás</t>
  </si>
  <si>
    <t>Felhalm.c.pe. Átadás</t>
  </si>
  <si>
    <t>2-1. Önk.és önk.hiv.jogalkotó és igazgat.feladatok</t>
  </si>
  <si>
    <t>2-2. Orsz.gy.,önk.és európai parlamenti képviselőváll.</t>
  </si>
  <si>
    <t>3-4. Gáthy Z. Városi Könyvtár és Helytört.Múzeum</t>
  </si>
  <si>
    <t>3-8. Dorogi József Attila Művelődési Ház</t>
  </si>
  <si>
    <t xml:space="preserve"> 1-27</t>
  </si>
  <si>
    <t>3-1. Hétszínvirág Óvoda</t>
  </si>
  <si>
    <t>3-2. Petőfi Sándor Óvoda</t>
  </si>
  <si>
    <t>3-3. Zrínyi Ilona Óvoda</t>
  </si>
  <si>
    <t>3-6. Dr. Magyar Károly Városi Bölcsőde</t>
  </si>
  <si>
    <t>3-7. Dorog Város Egyesített Sportintézménye</t>
  </si>
  <si>
    <t>3-9. Kincstári Szervezet</t>
  </si>
  <si>
    <t xml:space="preserve">   - Intézmény működtetés</t>
  </si>
  <si>
    <t>Települési támogatás</t>
  </si>
  <si>
    <t>Idősek karácsonya természetbeni támogatás</t>
  </si>
  <si>
    <t>Önkormányzati vagyonnal való gazdálk.kapcs.fel.</t>
  </si>
  <si>
    <t>Közművelődés-közösségi és társadalmi részvétel fejl.</t>
  </si>
  <si>
    <t>Önkorm.és önk.hiv. jogalkotó és ált.igazg.feladatok</t>
  </si>
  <si>
    <t xml:space="preserve">Általános tartalék </t>
  </si>
  <si>
    <t>6. Gáthy Z. Városi Könyvtár és Helytört. Múzeum</t>
  </si>
  <si>
    <t>8. Dr. Magyar Károly Városi Bölcsőde</t>
  </si>
  <si>
    <t>9. Dorog Város Egyesített Sportintézménye</t>
  </si>
  <si>
    <t>Felsőoktatási tanulók települési támogatása</t>
  </si>
  <si>
    <t xml:space="preserve">                                                                    Adatok: ezer forintban</t>
  </si>
  <si>
    <t>Általános tartalék</t>
  </si>
  <si>
    <t>Tartalék összesen</t>
  </si>
  <si>
    <t>2-1</t>
  </si>
  <si>
    <t>2. Közhatalmi bevételek</t>
  </si>
  <si>
    <t>3. Működési bevételek</t>
  </si>
  <si>
    <t>4. Működési célú átvett pénzeszközök</t>
  </si>
  <si>
    <t>11 Felhalmozási bevételek összsen</t>
  </si>
  <si>
    <t>15. Ellátottak pénzbeli juttatásai</t>
  </si>
  <si>
    <t>16. Egyéb működési célú kiadások</t>
  </si>
  <si>
    <t xml:space="preserve">17. Likviditási c. hitel törlesztés </t>
  </si>
  <si>
    <t xml:space="preserve">BEVÉTELEK ÖSSZESEN </t>
  </si>
  <si>
    <t>24. KIADÁSOK ÖSSZESEN</t>
  </si>
  <si>
    <t>2-3. Országos és helyi népszavazással kapcsolatos tevékenységek</t>
  </si>
  <si>
    <t>2-4. Támogatási célú finanszírozási műveletek</t>
  </si>
  <si>
    <t>2-3. Országos és helyi népszavazással kapcs.tev.</t>
  </si>
  <si>
    <t xml:space="preserve"> </t>
  </si>
  <si>
    <t>Ebből: - egyéb működési célú támogatás</t>
  </si>
  <si>
    <t>Védőnői Szolgálat</t>
  </si>
  <si>
    <t>Önkormányzat álltal folyósított ellátások összesen</t>
  </si>
  <si>
    <t>Játszóterek fejlesztése</t>
  </si>
  <si>
    <t>Közvillágítás</t>
  </si>
  <si>
    <t>Informatikai és egyéb tárgyi eszköz beszerzés</t>
  </si>
  <si>
    <t>Egyesületi támogatások</t>
  </si>
  <si>
    <t>Kincstári Szervezet összesen</t>
  </si>
  <si>
    <t>3</t>
  </si>
  <si>
    <t>Kincsátri Szervezet és intézmények</t>
  </si>
  <si>
    <t>Polgármesteri Hivatal összesen</t>
  </si>
  <si>
    <t>Kiskértékű tárgyi eszköz beszerzés (informatikai, egyéb)</t>
  </si>
  <si>
    <t>Beruházás 1-3 cím összesen</t>
  </si>
  <si>
    <t>Buzánszky Stadion vásárlási részlet</t>
  </si>
  <si>
    <t>Felhalmozási céltartalék</t>
  </si>
  <si>
    <t>3-7.</t>
  </si>
  <si>
    <t>1</t>
  </si>
  <si>
    <t>Felhalmozási  céltartalék</t>
  </si>
  <si>
    <t>Költségv.kiadási főösszeg</t>
  </si>
  <si>
    <t>1-2. Adó, vám és jövedéki igazgatás</t>
  </si>
  <si>
    <t>1-2. Adó, vám és jövedékigazgatás</t>
  </si>
  <si>
    <t xml:space="preserve">         - telekadó</t>
  </si>
  <si>
    <t xml:space="preserve">         - idegenforgalmi adó</t>
  </si>
  <si>
    <t>ell</t>
  </si>
  <si>
    <t>Önk. És Önk. Hivatalok jogalk. És ált.igazgatási tevékenység</t>
  </si>
  <si>
    <t>Turizmus fejlesztési támogatások és tevékenységek</t>
  </si>
  <si>
    <t>Város és községgazdálkodási egyéb szolgáltatások</t>
  </si>
  <si>
    <t>Támogatási célú finanszírozási műveletek</t>
  </si>
  <si>
    <t>Normatív támogatás átadása DTKT-nak</t>
  </si>
  <si>
    <t>Turizmusfejlesztési támogatások és tevékenységek</t>
  </si>
  <si>
    <t>TDM támogatása</t>
  </si>
  <si>
    <t xml:space="preserve">Szolidaritási hozzájárulás </t>
  </si>
  <si>
    <t>1-3. Köztemető-fenntartás és működtetés</t>
  </si>
  <si>
    <t>1-1</t>
  </si>
  <si>
    <t>22. Finanszírozási kiadások</t>
  </si>
  <si>
    <t xml:space="preserve"> - Sportiroda</t>
  </si>
  <si>
    <t xml:space="preserve"> - Birkózócsarnok</t>
  </si>
  <si>
    <t>1-18</t>
  </si>
  <si>
    <t>1-19</t>
  </si>
  <si>
    <t>Zöldterület kezelés</t>
  </si>
  <si>
    <t>1-20</t>
  </si>
  <si>
    <t>Színházi öltozők felújítása</t>
  </si>
  <si>
    <t>1-8</t>
  </si>
  <si>
    <t>Központi költségvetési befizetések</t>
  </si>
  <si>
    <t>köznevelési normatíva</t>
  </si>
  <si>
    <t xml:space="preserve">szoc.normatíva </t>
  </si>
  <si>
    <t>szünidei normativa</t>
  </si>
  <si>
    <t>kulturális normatíva</t>
  </si>
  <si>
    <t>kincstáré</t>
  </si>
  <si>
    <t>Előző évi normatíva elszámolás DTKT-nak</t>
  </si>
  <si>
    <t>Passzív állomány</t>
  </si>
  <si>
    <t>Mosonyi Gondozási Központ</t>
  </si>
  <si>
    <t>1-13</t>
  </si>
  <si>
    <t>Közművelődé TOP és CLLD projekt</t>
  </si>
  <si>
    <t>Identitás</t>
  </si>
  <si>
    <t>Uszoda</t>
  </si>
  <si>
    <t xml:space="preserve">Stadion </t>
  </si>
  <si>
    <t>1-21</t>
  </si>
  <si>
    <t>Járóbetegellátás</t>
  </si>
  <si>
    <t>Kórház támogatás</t>
  </si>
  <si>
    <t>Közművelődés TOP és CLLD projektek</t>
  </si>
  <si>
    <t>CLLD projekt megvalósításához nyújtott kölcsön</t>
  </si>
  <si>
    <t>Szoc.ágazati pótlék, bérkompenzáció</t>
  </si>
  <si>
    <t xml:space="preserve">       Reimann Miniverzum</t>
  </si>
  <si>
    <t xml:space="preserve">       Könyvtár</t>
  </si>
  <si>
    <t>Költségvetési bevételi főösszeg</t>
  </si>
  <si>
    <t>hazai forrás</t>
  </si>
  <si>
    <t>EU-s forrás</t>
  </si>
  <si>
    <t>Költségvetési cím és megnevezés</t>
  </si>
  <si>
    <t>Felhalmozási c. átvett pénzeszk</t>
  </si>
  <si>
    <t>2020. évi előirányzat</t>
  </si>
  <si>
    <t>2020. évi létszám összesítő</t>
  </si>
  <si>
    <t>2020. évi létszám alakulása</t>
  </si>
  <si>
    <t>1-4. Önkotm.vagyonnal való gazd.kapcs.feladatok</t>
  </si>
  <si>
    <t>1-5. Informatikai fejlesztése, szolgáltatások</t>
  </si>
  <si>
    <t>1-6. Önkorm.elszámolasai a központi költségvetéssel</t>
  </si>
  <si>
    <t>1-7. Központi költségvetési befizetések</t>
  </si>
  <si>
    <t>1-8. Támogatási célú fianszírozási műveletek</t>
  </si>
  <si>
    <t>1-9. Hosszabb időtartamú közfoglalkoztatás</t>
  </si>
  <si>
    <t>1-10. Állat egészségügy</t>
  </si>
  <si>
    <t>1-11. Út, autópálya építése</t>
  </si>
  <si>
    <t>1-12. Közutak, hidak,alagutak üzemeltet.fenntart.</t>
  </si>
  <si>
    <t>1-13. Turizmus fejlesztési támogatások és tevékenységek</t>
  </si>
  <si>
    <t>1-14. Nem veszélyes hulladék begyűjtsée</t>
  </si>
  <si>
    <t>1-15. Nem veszélyes hulladék kezelése és ártalmatlanítása</t>
  </si>
  <si>
    <t>1-5. Informatikai fejlesztések, szolgáltatások</t>
  </si>
  <si>
    <t>1-15 Nem veszélyes hulladék kezelése és ártalmatlanítása</t>
  </si>
  <si>
    <t>Informatikai, egyé tárgyi eszköz beszerzés</t>
  </si>
  <si>
    <t>Béla Király u. útburkolat felújítás</t>
  </si>
  <si>
    <t>Erőmű u. út és járdafelújítás</t>
  </si>
  <si>
    <t>Reiman miniverzum zárás</t>
  </si>
  <si>
    <t>Patakmeder rekultiváció tanulmányi terv</t>
  </si>
  <si>
    <t>Fortuna buszmegálló rendezés</t>
  </si>
  <si>
    <t>Munkásszáló kivitelei tervek</t>
  </si>
  <si>
    <t>Csolnoiki úti lakópark tervezés</t>
  </si>
  <si>
    <t>Mária u. 2020 tervezés</t>
  </si>
  <si>
    <t>Mária u. 2020 üzleti terv és akcióterv</t>
  </si>
  <si>
    <t>Mária u. 2020 kivitelezés</t>
  </si>
  <si>
    <t>Járóbetegek gyógyító szakellátása</t>
  </si>
  <si>
    <t>Buzánszky Stadion rekonstrukció I. ütem</t>
  </si>
  <si>
    <t>Uszoda bővítés tervezés</t>
  </si>
  <si>
    <t>Uszoda beléptető rendzser kiépítése</t>
  </si>
  <si>
    <t>Uszoda hőcserélő csere</t>
  </si>
  <si>
    <t>Közművelődés -közösségi részvétel fejlesztése</t>
  </si>
  <si>
    <t>Tekepálya kialakítása</t>
  </si>
  <si>
    <t>Színházterem és előtér felújítása</t>
  </si>
  <si>
    <t>Eszközbeszerzés hangszer</t>
  </si>
  <si>
    <t xml:space="preserve">Esztergomi úti parkoló </t>
  </si>
  <si>
    <t>Eszközbeszerzés gyermekorvosi rendelő</t>
  </si>
  <si>
    <t>Baba-Mama csomag</t>
  </si>
  <si>
    <t>Munkásszállás</t>
  </si>
  <si>
    <t>1-7</t>
  </si>
  <si>
    <t>1-39</t>
  </si>
  <si>
    <t>1-11</t>
  </si>
  <si>
    <t>1-4</t>
  </si>
  <si>
    <t>Dorogi Német Nemz.Kulturális Egyesület Bányász Fúvószenekar</t>
  </si>
  <si>
    <t>Polgárőrség</t>
  </si>
  <si>
    <t>civil szervezetek támogatása</t>
  </si>
  <si>
    <t>Orgonafelújítás támogatása</t>
  </si>
  <si>
    <t>Szent József plébányi bővítésének támogatása</t>
  </si>
  <si>
    <t>Városi hulladékgyújtő edényzet</t>
  </si>
  <si>
    <t>Városfejlesztési alap</t>
  </si>
  <si>
    <t>Cantilena Gyermekkórus (Tehetség el nem vész alapítvány)</t>
  </si>
  <si>
    <t>Esztergomi úti közvilágítás fejlesztés tervezés</t>
  </si>
  <si>
    <t>Rákóczi u. közvil.oszlopok kiváltása tervezés</t>
  </si>
  <si>
    <t xml:space="preserve">Zöldfelület fejlesztés </t>
  </si>
  <si>
    <t>Magyar Máltai Szeetetszolgálat</t>
  </si>
  <si>
    <t>Önkormányzati vagyonnal való gazd.kapcs.feladatok</t>
  </si>
  <si>
    <t>Pince vásárlás</t>
  </si>
  <si>
    <t>Bérlakás lemondás térítése lakosságnak</t>
  </si>
  <si>
    <t xml:space="preserve">    - hazai forrás</t>
  </si>
  <si>
    <t xml:space="preserve">    - EU-s forrás</t>
  </si>
  <si>
    <t>1. Működési célú támogatások államháztarton belülről</t>
  </si>
  <si>
    <t>5. Likviditási c. hitel felvét</t>
  </si>
  <si>
    <t>8. Felhalmozási c. támogat.áht-n belülről</t>
  </si>
  <si>
    <t>9. Felhalmozási bevétel</t>
  </si>
  <si>
    <t xml:space="preserve">10. Felhalmozási c. átvett pénzeszköz </t>
  </si>
  <si>
    <t xml:space="preserve">18. Működési kiadások összesen </t>
  </si>
  <si>
    <t>6. Működési bevételek összesen</t>
  </si>
  <si>
    <t>7. Finanszírozási bevételek</t>
  </si>
  <si>
    <t>22. Felhalmozási kiadások összesen</t>
  </si>
  <si>
    <t xml:space="preserve"> - Kézilabdacsarnok</t>
  </si>
  <si>
    <t xml:space="preserve">2020. évi </t>
  </si>
  <si>
    <t>eredeti előirányzat</t>
  </si>
  <si>
    <t>előirányzat</t>
  </si>
  <si>
    <t>FELÚJÍTÁS</t>
  </si>
  <si>
    <t xml:space="preserve"> Felhalmozási kiadások</t>
  </si>
  <si>
    <t xml:space="preserve"> Dorog Város Önkormányzat</t>
  </si>
  <si>
    <t xml:space="preserve">  BERUHÁZÁS</t>
  </si>
  <si>
    <t>Felhalmozásra átadott pénzeszközök és egyéb támogatások</t>
  </si>
  <si>
    <t xml:space="preserve"> Tartalék</t>
  </si>
  <si>
    <t xml:space="preserve">          Módosítás összesen</t>
  </si>
  <si>
    <t xml:space="preserve">        Módosítás összesen</t>
  </si>
  <si>
    <t xml:space="preserve">        finanszírozás változás</t>
  </si>
  <si>
    <t xml:space="preserve">         Módosítás összesen</t>
  </si>
  <si>
    <t>1-16 Veszélyes hulladék begyűjtése, szállítása</t>
  </si>
  <si>
    <t>1-17. Szennyvíz gyűjtése, tisztítása, elhelyezése</t>
  </si>
  <si>
    <t>1-18. Közvilágítás</t>
  </si>
  <si>
    <t>1-19. Zöldterület-kezelés</t>
  </si>
  <si>
    <t>1-20. Város és községgazd.egyéb szolgáltatások</t>
  </si>
  <si>
    <t>1-21. Járóbetegek gyógyító szakellátsa</t>
  </si>
  <si>
    <t>1-22. Fertőző megbetegedések megelőzése, járványügyi ellátás</t>
  </si>
  <si>
    <t>1-23. Sportlétesítmények működtetése és fejlesztése</t>
  </si>
  <si>
    <t>1-24. Versenysport tevékenység támogatása</t>
  </si>
  <si>
    <t>1-25. Iskolai, diáksport-tevéeknység és támogatása</t>
  </si>
  <si>
    <t>1-26 Szabadidősport tevékenység támogatása</t>
  </si>
  <si>
    <t>1-27. Közművelődés-közösségi részvétel fejl.</t>
  </si>
  <si>
    <t>1-28. Közművelődés TOP és CLLD projektek</t>
  </si>
  <si>
    <t>1-29. Civil szervezetek működési támogatása</t>
  </si>
  <si>
    <t>1-25. Iskolai, diáksport-tevékenység és támogatása</t>
  </si>
  <si>
    <t>1-26. Szabadidősport tevékenység támogatása</t>
  </si>
  <si>
    <t xml:space="preserve">       Módosítás összesen</t>
  </si>
  <si>
    <t>Rendőrkapitányság támogatása</t>
  </si>
  <si>
    <t>Köztársaság út felújítása</t>
  </si>
  <si>
    <t>Bölcsőde-Demens Otthon bekötőút felújítása</t>
  </si>
  <si>
    <t>Gimnázium és szakközépiskola működtetési feladatok</t>
  </si>
  <si>
    <t>1-22</t>
  </si>
  <si>
    <t>Bécsi úti zöldfelület fejlesztés</t>
  </si>
  <si>
    <t>Fetőző betegségek megelőzése, járványügyi ellátás</t>
  </si>
  <si>
    <t>1-23</t>
  </si>
  <si>
    <t>1-27</t>
  </si>
  <si>
    <t>1-28</t>
  </si>
  <si>
    <t>vizesblokk és csatorna felújítás</t>
  </si>
  <si>
    <t>önkormányzati bérlakás lemondás térítése</t>
  </si>
  <si>
    <t>1-29.</t>
  </si>
  <si>
    <t>mód 1-27</t>
  </si>
  <si>
    <t>mód 28-45</t>
  </si>
  <si>
    <t>ellenőrzések</t>
  </si>
  <si>
    <t xml:space="preserve"> 1-27 eredeti</t>
  </si>
  <si>
    <t>féléves</t>
  </si>
  <si>
    <t>félév 1-27</t>
  </si>
  <si>
    <t>félév 28-45</t>
  </si>
  <si>
    <t xml:space="preserve">Céltartalék képzés bevételkiesésre </t>
  </si>
  <si>
    <t>Dorogi Futtbal Szolgáltató Kft támogatása</t>
  </si>
  <si>
    <t>1-24</t>
  </si>
  <si>
    <t>Versenysport támogatása</t>
  </si>
  <si>
    <t xml:space="preserve">  - Családsegítő és Gyermekjóléti Szolgálat</t>
  </si>
  <si>
    <t>7. Dorogi Szociális Szolgáltató Központ</t>
  </si>
  <si>
    <t>3-5. Dorogi Szociális Szolgáltató Központ</t>
  </si>
  <si>
    <t>III. n.évi módosított</t>
  </si>
  <si>
    <t xml:space="preserve">     III. n. évi mód.előirányzat</t>
  </si>
  <si>
    <t>2020.  évi költségvetésének III. negyedévi módosítása</t>
  </si>
  <si>
    <t xml:space="preserve">        III. n.évi mód.előirányzat</t>
  </si>
  <si>
    <t xml:space="preserve">          Módosított előirányzat</t>
  </si>
  <si>
    <t xml:space="preserve">        III. n.évi módosított előirányzat</t>
  </si>
  <si>
    <t xml:space="preserve">         III. n. évi mód.előirányzat</t>
  </si>
  <si>
    <t xml:space="preserve">          III.n. évi mód. előirányzat</t>
  </si>
  <si>
    <t>Kötelező III.n.évi mód.előirányzat</t>
  </si>
  <si>
    <t>III.n.évi mód. előirányzat</t>
  </si>
  <si>
    <t>III. n. évi módosított előirányzat</t>
  </si>
  <si>
    <t>III. n.évi módosított előirányzat</t>
  </si>
  <si>
    <t xml:space="preserve"> 2020. évi normatív állami hozzájárulás</t>
  </si>
  <si>
    <t>Jogcím</t>
  </si>
  <si>
    <t>Mutató</t>
  </si>
  <si>
    <t>Összeg Ft</t>
  </si>
  <si>
    <t>A helyi önkormányzatok működésének általános támogatása</t>
  </si>
  <si>
    <t>I.1.a) Önkormányzati hivatal működésének támogatása</t>
  </si>
  <si>
    <t>I.1.b) Település-üzemelt. kapcs.feladatellátás támogat.össz.</t>
  </si>
  <si>
    <t xml:space="preserve">        - Zöldterület-gazd.kapcs. Feladatok ellát.tám.</t>
  </si>
  <si>
    <t xml:space="preserve">        - Közvilágítás fenntartásának támogatása</t>
  </si>
  <si>
    <t xml:space="preserve">        - Köztemető fenntart.kapcsolatos feladatok támog.</t>
  </si>
  <si>
    <t xml:space="preserve">        - Közutak fenntartásának támogatása</t>
  </si>
  <si>
    <t>I.1.c) Egyéb önkormányzati feladatok támogatása</t>
  </si>
  <si>
    <t>I.1.d.) Lakott külterülettel kapcsolatos feladatok támogatása</t>
  </si>
  <si>
    <t xml:space="preserve"> Beszámítás összege</t>
  </si>
  <si>
    <t>Nem teljesült szolidaritási hozozzájárulás alapja</t>
  </si>
  <si>
    <t xml:space="preserve">I. Települési önk.  működésének ált.támogatása beszámítás után </t>
  </si>
  <si>
    <t>A települési önk.egyes köznevelési és gyermekétkeztetési feladatainak támogatása</t>
  </si>
  <si>
    <t xml:space="preserve">II.1. Óvodapedagógusok elismert létszáma </t>
  </si>
  <si>
    <t>35,7 fő</t>
  </si>
  <si>
    <t xml:space="preserve">II.1.(2) Óvodapedagógusok munk.segítők száma </t>
  </si>
  <si>
    <t>23 fő</t>
  </si>
  <si>
    <t xml:space="preserve">II.2. (1) Óvodaműködés támogatása </t>
  </si>
  <si>
    <t>389,3fő</t>
  </si>
  <si>
    <t>II.4 (a1) Kiegészítő támog.óvodaped.minősítéséből adódó többletkiad.</t>
  </si>
  <si>
    <t>14 fő</t>
  </si>
  <si>
    <t>II.4 (a2) Kiegészítő támog.óvodaped.minősítéséből adódó többletkiad.</t>
  </si>
  <si>
    <t>4 fő</t>
  </si>
  <si>
    <t>II. jogcímen önkormányzati támogatás összesen</t>
  </si>
  <si>
    <t>A települési önkormányzatok szociális és gyermekjóléti feladatainak támogatása</t>
  </si>
  <si>
    <t>III.3 a (1) Bölcsődei szakmai felsőfokú dolg.bértámogatása</t>
  </si>
  <si>
    <t>1 fő</t>
  </si>
  <si>
    <t>III. 3 a (2)Bölcsődei szakmai középfokú dolg.bértámogatása</t>
  </si>
  <si>
    <t>7,8 fő</t>
  </si>
  <si>
    <t>III. 3 b Bölcsőde üzemeltetési támogatás</t>
  </si>
  <si>
    <t>III.4. a)Kötelezően foglalk.szakmai dolg.bértám.idősekorúak ellátása</t>
  </si>
  <si>
    <t>20 fő</t>
  </si>
  <si>
    <t>III.4.b.) Intézményüzemeltetés támogatása időskorúak ellátása</t>
  </si>
  <si>
    <t>III.5.a Gyermekétkeztetés támogatása</t>
  </si>
  <si>
    <t>III.5 a Gyermekétkeztetés üzemeltetési támogatása</t>
  </si>
  <si>
    <t>III.5.b  Rászoruló gyermekek szünidei étkeztetésének támogatása</t>
  </si>
  <si>
    <t>III. jogcímen ökormányzati támogatás összesen</t>
  </si>
  <si>
    <t>Települési önkormányzatok kulturális feladatainak támogatása</t>
  </si>
  <si>
    <t>IV.1.d.) Tel.önk.támogatása a nyilvános könyvtári ellátás és közműv.feladat.</t>
  </si>
  <si>
    <t>IV. jogcímen ökormányzati támogatás összesen</t>
  </si>
  <si>
    <t>Helyi önkormányzat támogatása összesen</t>
  </si>
  <si>
    <t>Dorogi Többcéli Kistérségi Társulás számára igényelt normatív támogatás</t>
  </si>
  <si>
    <t>2020. évi normatív támogatás összesen</t>
  </si>
  <si>
    <t>Szolidaritási hozzájárulási befizetés</t>
  </si>
  <si>
    <t>2020. évre jóváhagyott támogatás előirányzat</t>
  </si>
  <si>
    <t>feladott</t>
  </si>
  <si>
    <t xml:space="preserve">        Közfoglalkoztatás bér, járulék csökk.</t>
  </si>
  <si>
    <t xml:space="preserve">        Identitás rendezvények</t>
  </si>
  <si>
    <t xml:space="preserve">        Államháztartáson belüli megelőlegezés</t>
  </si>
  <si>
    <t xml:space="preserve">        Módosítás összesen:</t>
  </si>
  <si>
    <t xml:space="preserve">          Tekepálya létrehoz támogatása unios forrás </t>
  </si>
  <si>
    <t>III, n.év</t>
  </si>
  <si>
    <t>összesen</t>
  </si>
  <si>
    <t>mód 28-</t>
  </si>
  <si>
    <t>Bérintézkedések támogatása DTKT-nak</t>
  </si>
  <si>
    <t>Tekepálya</t>
  </si>
  <si>
    <t>Mária u. 2020</t>
  </si>
  <si>
    <t>Civil szerv.és magánszemélyek támogatása (Utalvány)</t>
  </si>
  <si>
    <t>Támogatás (Utalvány)</t>
  </si>
  <si>
    <t>Esztergom u. parkoló</t>
  </si>
  <si>
    <t>1515. hrsz.ingatlan vétel Fortuna)</t>
  </si>
  <si>
    <t>021. hrsz.ingatlan vétel</t>
  </si>
  <si>
    <t>Vírus elleni védekezéshez  eszközök besz.,rendelő kialakítás</t>
  </si>
  <si>
    <t>Informatikai eszközbeszerzés</t>
  </si>
  <si>
    <t>Sportcsarnok gazdagodás értéke</t>
  </si>
  <si>
    <t>1-30</t>
  </si>
  <si>
    <t>Óvodai nevelés, ellátás működtetési feladatok</t>
  </si>
  <si>
    <t>Hétszínvirág óvoda energetikai felúj.tervktg.</t>
  </si>
  <si>
    <t>Felhalm.c.tám.reform.egyházközösségnek</t>
  </si>
  <si>
    <t>Felhalm.c.pe.átadás lakosságnak járdaépítés</t>
  </si>
  <si>
    <t>III.2. Család és gyermekjóléti Szolgálat</t>
  </si>
  <si>
    <t>III.2.c Szociális étkeztetés</t>
  </si>
  <si>
    <t>III.2 d. Házi segítségnyújtás</t>
  </si>
  <si>
    <t>III.2 f. Időskorúak nappali intézményi ellátása</t>
  </si>
  <si>
    <t>III.2.g. Demens személyek nappali elltása</t>
  </si>
  <si>
    <t>III.2. Társulás által történő feladatellátás összesen</t>
  </si>
  <si>
    <t xml:space="preserve">Szoftver beszerzés </t>
  </si>
  <si>
    <t>Szénmedence kultúrájárért Alapítvány támogatása</t>
  </si>
  <si>
    <t>Kulturális közalapítvány műk.támogatása</t>
  </si>
  <si>
    <t>Kötelező III. n. évi mód.előirányzat</t>
  </si>
  <si>
    <t>III.n.évi módelőirányzat</t>
  </si>
  <si>
    <t>1-30. Egyházak közösségi és hittételi támogatása</t>
  </si>
  <si>
    <t>1-31. Óvodai nevelés, ellátás működtetési feladatok</t>
  </si>
  <si>
    <t>1-32 Köznevelési int.1-4évf.tanulók nev.okt.műk.fel.</t>
  </si>
  <si>
    <t>1-33. Köznevelési int.5-8. évf.tanulók nev.okt.műk.fel.</t>
  </si>
  <si>
    <t>1-34. Alapfokú művészetoktatás</t>
  </si>
  <si>
    <t>1-35. Gimnázium és szakközépiskola működtetési felad.</t>
  </si>
  <si>
    <t>1-36. Gyermekétkeztetés köznevelési intézményben</t>
  </si>
  <si>
    <t>1-37. Időskorúak tartós bentlakásos ellátása</t>
  </si>
  <si>
    <t>1-38. Demens betegek tartós bentlakásos ellátása</t>
  </si>
  <si>
    <t>1-39. Gyermekek bölcsődei elltása</t>
  </si>
  <si>
    <t>1-40  Intézményen Kívüli gyermekétkeztetés</t>
  </si>
  <si>
    <t>1-41. Család és gyermekjóléti szolgáltatások</t>
  </si>
  <si>
    <t>1-42. Lakóingatlan szociális célú bérbeadása, üzemeltetése</t>
  </si>
  <si>
    <t>1-43. Lakhatással összefüggő ellátások</t>
  </si>
  <si>
    <t>1-44. Egyéb szoc.pénzbeli és termb.ellátások, támog.</t>
  </si>
  <si>
    <t xml:space="preserve">1-45. Önkormányzatok funkcióra nem sorolható bevételei </t>
  </si>
  <si>
    <t>1-46. Forgatási célú és befektetési célú finanszírozási műveletek</t>
  </si>
  <si>
    <t xml:space="preserve">                                       2020. évi költségvetésének IV. negyedévi módosítása</t>
  </si>
  <si>
    <t>IV. n.évi módosított</t>
  </si>
  <si>
    <t xml:space="preserve">                                       2020. évi költségvetésének IV. negyedévi  módosítása</t>
  </si>
  <si>
    <t>2020. évi költségvetésének IV.negyedévi  módosítása</t>
  </si>
  <si>
    <t xml:space="preserve">     IV. n. évi mód.előirányzat</t>
  </si>
  <si>
    <t xml:space="preserve">        IV. n.évi mód.előirányzat</t>
  </si>
  <si>
    <t xml:space="preserve">         IV.n.évi mód. előirányzat</t>
  </si>
  <si>
    <t xml:space="preserve">        III.m.évi módosított előirányzat</t>
  </si>
  <si>
    <t>Kötelező IV. n. évi mód. előirányzat</t>
  </si>
  <si>
    <t>Önkéntes III.n. évi módosított előirányzat</t>
  </si>
  <si>
    <t>Önkéntes IV.n. évi mód. előirányzat</t>
  </si>
  <si>
    <t>Államigazgatási III.n.évi módosított összesen</t>
  </si>
  <si>
    <t>Államigazgatési IV. n. évi mód. előirányzat</t>
  </si>
  <si>
    <t xml:space="preserve">         III.n.évi ódosított előirányzat</t>
  </si>
  <si>
    <t xml:space="preserve">          III.n.évi módosított előirányzat</t>
  </si>
  <si>
    <t xml:space="preserve">        III.n.v módosított előirányzat</t>
  </si>
  <si>
    <t>2020. évi költségvetésének IV. negyedévi módosítása</t>
  </si>
  <si>
    <t xml:space="preserve">        III.n.évi módosított előirányzat</t>
  </si>
  <si>
    <t xml:space="preserve">        IV. n.évi módosított előirányzat</t>
  </si>
  <si>
    <t>Kötelező IV. n. évi mód.előirányzat</t>
  </si>
  <si>
    <t>Önkéntes III.n.évi  módosított előirányzat</t>
  </si>
  <si>
    <t>Önkéntes IV. n. évi mód.előirányzat</t>
  </si>
  <si>
    <t>Államigazgatási III.n.évi mmódosított előirányzat</t>
  </si>
  <si>
    <t>Államigazgatási IV. n.évi mód. előirányzat</t>
  </si>
  <si>
    <t xml:space="preserve">      III. n.évi módosított előirányzat</t>
  </si>
  <si>
    <t xml:space="preserve">      IV.n.évi mód.előirányzat</t>
  </si>
  <si>
    <t xml:space="preserve">        IV.n. évi mód.előirányzat</t>
  </si>
  <si>
    <t>1-31 Óvodai nevelés, ellátás működtetési feladatok</t>
  </si>
  <si>
    <t>1-32. Köznevelési int. 1-4 évf.tanulók nev.okt.műk.feladatok</t>
  </si>
  <si>
    <t>1-33. Köznevelési int. 5-8 évf.tanulók nev.okt.műk.feladatok</t>
  </si>
  <si>
    <t>1-35. Gimnázium és szakközépiskola működtetési feladatok</t>
  </si>
  <si>
    <t>1-36. Gyermekétkezetetés köznevelési intézményben</t>
  </si>
  <si>
    <t>1-39. Gyermekek bölcsődei ellátása</t>
  </si>
  <si>
    <t>1-40. Intézményen kívüli gyermekétkeztetés</t>
  </si>
  <si>
    <t>1-44. Egyéb szoc.pénzbeli és termb.ellátások támog.</t>
  </si>
  <si>
    <t xml:space="preserve">         III.n.évi módosított előirányzat</t>
  </si>
  <si>
    <t xml:space="preserve">        III. n. évi módosított előirányzat</t>
  </si>
  <si>
    <t xml:space="preserve">          III. n.évi módosított előirányzat</t>
  </si>
  <si>
    <t xml:space="preserve">        IV. n. évi mód. előirányzat</t>
  </si>
  <si>
    <t xml:space="preserve">          IV. n.évi mód. előirányzat</t>
  </si>
  <si>
    <t xml:space="preserve">        IV.n. évi mód. előirányzat</t>
  </si>
  <si>
    <t xml:space="preserve">        IIV.n. évi mód. előirányzat</t>
  </si>
  <si>
    <t xml:space="preserve">         III. n. évi módosított előirányzat</t>
  </si>
  <si>
    <t xml:space="preserve">        III. n. évi módosítás összesen</t>
  </si>
  <si>
    <t xml:space="preserve">         III. n.évi módosított előirányzat</t>
  </si>
  <si>
    <t>Kötelező III.n.évi módosított előirányzat</t>
  </si>
  <si>
    <t>Kötelező IV.n.évi mód.előirányzat</t>
  </si>
  <si>
    <t>Önkéntes III. n.évi módosított előirányzat</t>
  </si>
  <si>
    <t>Önkéntes IV.n.évi mód. Előirányzat</t>
  </si>
  <si>
    <t xml:space="preserve">Államigazgatási III. n.évi módosított előirányzat </t>
  </si>
  <si>
    <t>Államigazgatási IV. n.évi mód.előirányzat</t>
  </si>
  <si>
    <t>2020. évi költségvetésének IV. negyedévi  módosítása</t>
  </si>
  <si>
    <t xml:space="preserve">          IV. negyedévi mód.előirányzat</t>
  </si>
  <si>
    <t>Kötlező III. n.évi módosított előirányzat összesen</t>
  </si>
  <si>
    <t>Kötelező IV. n. évi mód.előirányzat összesen</t>
  </si>
  <si>
    <t>Önkéntes III. n. évi módosított előirányzat összesen</t>
  </si>
  <si>
    <t>Önkéntes IV. n. évi mód.előirányzat összesen</t>
  </si>
  <si>
    <t>Államigazgatási III. n. évi módosított előirányzat összesen</t>
  </si>
  <si>
    <t>Államigazgatási IV. n.évi mód.előirányzat összesen</t>
  </si>
  <si>
    <t>IV. n. évi módosított előirányzat</t>
  </si>
  <si>
    <t xml:space="preserve">                     2020. évi költségvetésének VI. negyedévi módosítása</t>
  </si>
  <si>
    <t>IV.n.évi mód. előirányzat</t>
  </si>
  <si>
    <t xml:space="preserve">                     2020. évi költségvetésének IV. negyedévi módosítása</t>
  </si>
  <si>
    <t>IV. n.évi módosított előirányzat</t>
  </si>
  <si>
    <t xml:space="preserve"> 2020. évi költségvetésének IV. negyedévi módosítása</t>
  </si>
  <si>
    <t>Önkormányzati vagyonnal való gazd.feladatok</t>
  </si>
  <si>
    <t xml:space="preserve">         dologi kiadások áfa</t>
  </si>
  <si>
    <t xml:space="preserve">        működési bevétel</t>
  </si>
  <si>
    <t xml:space="preserve">        lap-top értékesítés</t>
  </si>
  <si>
    <t xml:space="preserve">        informatikai szolgáltatás</t>
  </si>
  <si>
    <t xml:space="preserve">        karbantartás</t>
  </si>
  <si>
    <t xml:space="preserve">        dologi kiadások áfa</t>
  </si>
  <si>
    <t xml:space="preserve">        kerekítés </t>
  </si>
  <si>
    <t xml:space="preserve">        Temető üzemeltetés bevétel</t>
  </si>
  <si>
    <t xml:space="preserve">        bérbeadásból származó bevétel</t>
  </si>
  <si>
    <t xml:space="preserve">        közterülethaszn.,földbérlet</t>
  </si>
  <si>
    <t xml:space="preserve">        ingatlanértékesítés</t>
  </si>
  <si>
    <t xml:space="preserve">         közüzemi díjak</t>
  </si>
  <si>
    <t xml:space="preserve">         karbantartás</t>
  </si>
  <si>
    <t xml:space="preserve">          dologi kiadások áfa</t>
  </si>
  <si>
    <t xml:space="preserve">           egyéb dologi kiadások</t>
  </si>
  <si>
    <t xml:space="preserve">         bérkompenzáció</t>
  </si>
  <si>
    <t xml:space="preserve">         köznevelési normatíva</t>
  </si>
  <si>
    <t xml:space="preserve">         szociális és gyermekjóléti normatíva</t>
  </si>
  <si>
    <t xml:space="preserve">         gyermekétkeztetési normatíva</t>
  </si>
  <si>
    <t xml:space="preserve">         kulturális feladatok támogatása</t>
  </si>
  <si>
    <t xml:space="preserve">         kiegészítő ámogatások</t>
  </si>
  <si>
    <t xml:space="preserve">         államháztartáson belüli megelőlegezések</t>
  </si>
  <si>
    <t xml:space="preserve">        előző évi normatíva elszámolás</t>
  </si>
  <si>
    <t xml:space="preserve">        szolidaritási hozzájárulás</t>
  </si>
  <si>
    <t xml:space="preserve">        Működési célú támogatás</t>
  </si>
  <si>
    <t xml:space="preserve">        üzemeltetési anyagok</t>
  </si>
  <si>
    <t xml:space="preserve">        közfoglalkoztatás támogatása</t>
  </si>
  <si>
    <t xml:space="preserve">        egyéb szolgáltatás</t>
  </si>
  <si>
    <t xml:space="preserve">        közbeszerzési díj</t>
  </si>
  <si>
    <t xml:space="preserve">       üzemeltetési anyag</t>
  </si>
  <si>
    <t xml:space="preserve">       karbantartás</t>
  </si>
  <si>
    <t xml:space="preserve">       reklám, propaganda</t>
  </si>
  <si>
    <t xml:space="preserve">       dologi kiadások áfa</t>
  </si>
  <si>
    <t xml:space="preserve">       adók, díjak</t>
  </si>
  <si>
    <t xml:space="preserve">       közüzemi díjak</t>
  </si>
  <si>
    <t xml:space="preserve">       miniverzum zárás</t>
  </si>
  <si>
    <t xml:space="preserve">       TDM támogatása</t>
  </si>
  <si>
    <t xml:space="preserve">         hulladékszállítás</t>
  </si>
  <si>
    <t xml:space="preserve">        hulladékhaszn.telep műk.</t>
  </si>
  <si>
    <t xml:space="preserve">        veszélyes hull.szállítás</t>
  </si>
  <si>
    <t xml:space="preserve">        közüzemi díjak</t>
  </si>
  <si>
    <t xml:space="preserve">         egyéb szolgáltatás</t>
  </si>
  <si>
    <t xml:space="preserve">          beruházás</t>
  </si>
  <si>
    <t xml:space="preserve">         zöldfelület karbantartás</t>
  </si>
  <si>
    <t xml:space="preserve">         Zöldfelület gondozás</t>
  </si>
  <si>
    <t xml:space="preserve">        működési c.pe.átvétel</t>
  </si>
  <si>
    <t xml:space="preserve">         szlovák kölcsön visszatérülés</t>
  </si>
  <si>
    <t xml:space="preserve">          bírság</t>
  </si>
  <si>
    <t xml:space="preserve">          kiszámlázott áfa</t>
  </si>
  <si>
    <t xml:space="preserve">          kamatbevétel</t>
  </si>
  <si>
    <t xml:space="preserve">          biztosító kártérítés</t>
  </si>
  <si>
    <t xml:space="preserve">          egyéb működési bevétel</t>
  </si>
  <si>
    <t xml:space="preserve">          működési c.pe.átvétel non-profit g.társ.</t>
  </si>
  <si>
    <t xml:space="preserve">          gépjárműadó túlfizetés korrekció</t>
  </si>
  <si>
    <t xml:space="preserve">          lakossági kölcsön visszatérülés</t>
  </si>
  <si>
    <t xml:space="preserve">          megbízási díj</t>
  </si>
  <si>
    <t xml:space="preserve">          egyéb külső juttatás</t>
  </si>
  <si>
    <t xml:space="preserve">           üzemeltetési anyag</t>
  </si>
  <si>
    <t xml:space="preserve">           informatikai szolg.</t>
  </si>
  <si>
    <t xml:space="preserve">           közüzemi díjak</t>
  </si>
  <si>
    <t xml:space="preserve">           közvetített szolgáltatás</t>
  </si>
  <si>
    <t xml:space="preserve">           karbantartás</t>
  </si>
  <si>
    <t xml:space="preserve">           egyéb üzemeltetési szolgáltatás</t>
  </si>
  <si>
    <t xml:space="preserve">           dologi kiadások áfa</t>
  </si>
  <si>
    <t xml:space="preserve">           adók, díjak egyéb befizetések</t>
  </si>
  <si>
    <t xml:space="preserve">           ingatlan vétel D0292/31 hrsz.</t>
  </si>
  <si>
    <t xml:space="preserve">            tartalék</t>
  </si>
  <si>
    <t xml:space="preserve">          egyéb üzemeltetési szolgáltatás</t>
  </si>
  <si>
    <t xml:space="preserve">          üzemeltetési anyagok</t>
  </si>
  <si>
    <t xml:space="preserve">          informatikai szolgáltatás</t>
  </si>
  <si>
    <t xml:space="preserve">          közüzemi díjak</t>
  </si>
  <si>
    <t xml:space="preserve">          karbantartás</t>
  </si>
  <si>
    <t xml:space="preserve">           Esztergomi kórház támogatása</t>
  </si>
  <si>
    <t xml:space="preserve">        gyermeorvosi praxis támogatása</t>
  </si>
  <si>
    <t xml:space="preserve">        közvetített szolgáltatás</t>
  </si>
  <si>
    <t xml:space="preserve">          orvosi szolgáltatás</t>
  </si>
  <si>
    <t xml:space="preserve">          ingatlanberuházás covid rendelő</t>
  </si>
  <si>
    <t xml:space="preserve">          szakmai szolgáltatás</t>
  </si>
  <si>
    <t xml:space="preserve">          Buzánszky stadion primer távhővezeték</t>
  </si>
  <si>
    <t xml:space="preserve">           Buzánszky stadion tervezés</t>
  </si>
  <si>
    <t xml:space="preserve">          Buzánszky stadion I. ütem</t>
  </si>
  <si>
    <t xml:space="preserve">        kamatbevétel</t>
  </si>
  <si>
    <t xml:space="preserve">        úszásoktatás szállítás</t>
  </si>
  <si>
    <t xml:space="preserve">          egyéb szolgáltatás</t>
  </si>
  <si>
    <t xml:space="preserve">          reprezentáció és adója</t>
  </si>
  <si>
    <t xml:space="preserve">          reklám és propaganda</t>
  </si>
  <si>
    <t xml:space="preserve">         színházterem felújítás</t>
  </si>
  <si>
    <t xml:space="preserve">          közművelődési érdekeltségnövelő támog.</t>
  </si>
  <si>
    <t xml:space="preserve">          könyv, cd értékesítés bevétele</t>
  </si>
  <si>
    <t xml:space="preserve">         értékesítés áfa</t>
  </si>
  <si>
    <t xml:space="preserve">        pályázatok lebony. Támogatása</t>
  </si>
  <si>
    <t xml:space="preserve">        civil szervezeteknak adott kölcsön visszatér.</t>
  </si>
  <si>
    <t xml:space="preserve">        egyéb külső személyi juttatás</t>
  </si>
  <si>
    <t xml:space="preserve">         rendezvények</t>
  </si>
  <si>
    <t xml:space="preserve">        tárgyi eszköz beszerzés</t>
  </si>
  <si>
    <t xml:space="preserve">        civil szervezetek támogatása</t>
  </si>
  <si>
    <t xml:space="preserve">         működési c. támogatás</t>
  </si>
  <si>
    <t xml:space="preserve">         felhalmozási c.támogatás</t>
  </si>
  <si>
    <t xml:space="preserve">        külső személyi juttatás és járulék</t>
  </si>
  <si>
    <t xml:space="preserve">        szakmai szolgáltatás</t>
  </si>
  <si>
    <t xml:space="preserve">       szakértői díj</t>
  </si>
  <si>
    <t xml:space="preserve">        egyéb üzemeltetés</t>
  </si>
  <si>
    <t xml:space="preserve">        lakbérbevétel</t>
  </si>
  <si>
    <t xml:space="preserve">        segélyek</t>
  </si>
  <si>
    <t xml:space="preserve">        köztemetés megtérítése</t>
  </si>
  <si>
    <t xml:space="preserve">        értékpapír és kamatbevétele</t>
  </si>
  <si>
    <t xml:space="preserve">        értékpapír vásárlás</t>
  </si>
  <si>
    <t xml:space="preserve">        iparüzési adó</t>
  </si>
  <si>
    <t xml:space="preserve">        idegenforgalmi adó</t>
  </si>
  <si>
    <t xml:space="preserve">        bírság,pótlék, talajterhelési díj</t>
  </si>
  <si>
    <t xml:space="preserve">        építményadó, telekadó</t>
  </si>
  <si>
    <t xml:space="preserve">        veszélyes hulladék szállítás</t>
  </si>
  <si>
    <t xml:space="preserve">        dologi kiadás áfa</t>
  </si>
  <si>
    <t xml:space="preserve">           egyházi támogatások</t>
  </si>
  <si>
    <t xml:space="preserve">        honlap</t>
  </si>
  <si>
    <t>Rákóczi tervezés</t>
  </si>
  <si>
    <t xml:space="preserve">        Patakmeder rekulticáció</t>
  </si>
  <si>
    <t xml:space="preserve">        Zöldfelület fejlesztés</t>
  </si>
  <si>
    <t xml:space="preserve">           játszóterek fejlesztése</t>
  </si>
  <si>
    <t xml:space="preserve">           Fortuna buszmegálló </t>
  </si>
  <si>
    <t xml:space="preserve">           Csolnoki úti lakópark tervezés</t>
  </si>
  <si>
    <t xml:space="preserve">           Mária u. tervezések</t>
  </si>
  <si>
    <t xml:space="preserve">           Szobor áthelyezés</t>
  </si>
  <si>
    <t xml:space="preserve">        egyéb tárgyi eszköz</t>
  </si>
  <si>
    <t xml:space="preserve">            pince vásárlás</t>
  </si>
  <si>
    <t xml:space="preserve">         bérlakásfelújítás</t>
  </si>
  <si>
    <t xml:space="preserve">        Hétszínvirág energetikai tervezés</t>
  </si>
  <si>
    <t xml:space="preserve">        Zrínyi iskola kerítés pótlása</t>
  </si>
  <si>
    <t>IV,n,év</t>
  </si>
  <si>
    <t xml:space="preserve">          földalapú támogatás</t>
  </si>
  <si>
    <t xml:space="preserve">        Pénzmaradvány korrekció</t>
  </si>
  <si>
    <t>Új honlap fejlesztés</t>
  </si>
  <si>
    <t>1-9</t>
  </si>
  <si>
    <t>Hosszabb időtartamú közfoglalkoztatás</t>
  </si>
  <si>
    <t>Tárgyi eszköz beszerzés</t>
  </si>
  <si>
    <t>Ingatlan vétel hrsz. 1105 (pince)</t>
  </si>
  <si>
    <t>Vasútállomás szobor elhelyezés</t>
  </si>
  <si>
    <t>Ingatlan vétel D292/31hrsz.</t>
  </si>
  <si>
    <t>Stadion öltöző gázkazáncsere</t>
  </si>
  <si>
    <t>Buzánszkiy stadion tervezés</t>
  </si>
  <si>
    <t>Buzánszki stadion primer vezeték</t>
  </si>
  <si>
    <t>Sportcsarnok területén rozsdamentes kapu</t>
  </si>
  <si>
    <t>Egyházak közösségi és hittételi támogatása</t>
  </si>
  <si>
    <t>1-31</t>
  </si>
  <si>
    <t>1-35</t>
  </si>
  <si>
    <t>1-32</t>
  </si>
  <si>
    <t>Köznevelési int. 1-4 évf.tanulók nev.okt.műk.feladatok</t>
  </si>
  <si>
    <t xml:space="preserve">          stadion gázkazáncsere</t>
  </si>
  <si>
    <t xml:space="preserve">          uszoda bővítés tervezés, hőcserélő csere</t>
  </si>
  <si>
    <t xml:space="preserve">          sportcsarnok területén rozsdamentes kapu</t>
  </si>
  <si>
    <t>Kép-Szín-Ház Alapítvány</t>
  </si>
  <si>
    <t>Csolnoki Német Vegyes kórus támogatása</t>
  </si>
  <si>
    <t>Kincstári Szervezet</t>
  </si>
  <si>
    <t>2020. éves költségvetés IV. negyedéves módosítása</t>
  </si>
  <si>
    <t>Költségvetési cím alcím megevezése</t>
  </si>
  <si>
    <t>Önk. feladat jellege</t>
  </si>
  <si>
    <t>Köz- hatalmi bevételek</t>
  </si>
  <si>
    <t>Felhalmo-zási bevételek</t>
  </si>
  <si>
    <t>Műk.c.át- vett pénz- eszköz</t>
  </si>
  <si>
    <t>Felhalm.c.átv. pénz- eszköz</t>
  </si>
  <si>
    <t>Finanszí-rozási bevételek</t>
  </si>
  <si>
    <t>Eu-s forrás</t>
  </si>
  <si>
    <t>12.</t>
  </si>
  <si>
    <t>13.</t>
  </si>
  <si>
    <t>3-1   Hétszínvirág Óvoda</t>
  </si>
  <si>
    <t>KÖT.</t>
  </si>
  <si>
    <t>Eredeti előirányzat</t>
  </si>
  <si>
    <t>III. negyedéves módosított előirányzat</t>
  </si>
  <si>
    <t>Módosítások összesen</t>
  </si>
  <si>
    <t>IV. negyedéves módosított előirányzat</t>
  </si>
  <si>
    <t>3-2   Petőfi Sándor Óvoda</t>
  </si>
  <si>
    <t>3-3   Zrínyi Ilona Óvoda</t>
  </si>
  <si>
    <t>3-4. Dorog Város Művelődési Ház és Könyvtár</t>
  </si>
  <si>
    <t xml:space="preserve">   Könyvtár</t>
  </si>
  <si>
    <t xml:space="preserve">   Reimann Miniverzum</t>
  </si>
  <si>
    <t xml:space="preserve">   Művelődési Ház</t>
  </si>
  <si>
    <t>Intézményátalakítás miatti előir.vált.2020.nov.1-től</t>
  </si>
  <si>
    <t xml:space="preserve">   Idősek Otthona "A" épület</t>
  </si>
  <si>
    <t>ÖNK.</t>
  </si>
  <si>
    <t>Előir. Mód.</t>
  </si>
  <si>
    <t>Módosítás összesen</t>
  </si>
  <si>
    <t xml:space="preserve">   Idősek Otthona "B" épület</t>
  </si>
  <si>
    <t xml:space="preserve">   Családsegítő-és gyermekjóléti szolg.</t>
  </si>
  <si>
    <t>3-6 Magyar Károly Városi Bölcsőde</t>
  </si>
  <si>
    <t>3-7. Dorog Város Egyesített Sportintézm.</t>
  </si>
  <si>
    <t xml:space="preserve">        - Uszoda</t>
  </si>
  <si>
    <t xml:space="preserve">        - Kézilabdacsarnok</t>
  </si>
  <si>
    <t xml:space="preserve">        - Stadion</t>
  </si>
  <si>
    <t xml:space="preserve">        - Sportiroda</t>
  </si>
  <si>
    <t xml:space="preserve">        - Bírkózócsarnok</t>
  </si>
  <si>
    <t>3-9. Kincstári Szervezet összesen</t>
  </si>
  <si>
    <t xml:space="preserve">       - Kincstári Szervezet</t>
  </si>
  <si>
    <t xml:space="preserve">       -  Védőnői Szolgálat</t>
  </si>
  <si>
    <t xml:space="preserve">       -  Intézmény működtetés</t>
  </si>
  <si>
    <t xml:space="preserve">           Polgármesteri Hivatal</t>
  </si>
  <si>
    <t xml:space="preserve">           Intézmények Háza</t>
  </si>
  <si>
    <t xml:space="preserve">           Petőfi Óvoda</t>
  </si>
  <si>
    <t xml:space="preserve">          Zrínyi Óvoda</t>
  </si>
  <si>
    <t xml:space="preserve">           Hétszínvirág Óvoda</t>
  </si>
  <si>
    <t xml:space="preserve">           Petőfi Iskola</t>
  </si>
  <si>
    <t xml:space="preserve">           Zrínyi Iskola</t>
  </si>
  <si>
    <t xml:space="preserve">           Eötvös Iskola</t>
  </si>
  <si>
    <t xml:space="preserve">           Gáthy Z. Városi Könyvtár és Helyt. Múzeum</t>
  </si>
  <si>
    <t xml:space="preserve">           Reimann Miniverzum</t>
  </si>
  <si>
    <t xml:space="preserve">           Dr. Magyar K. Városi Bölcsőde</t>
  </si>
  <si>
    <t xml:space="preserve">           Dr. Mosony A. Id. Gkp. "A" ép.</t>
  </si>
  <si>
    <t xml:space="preserve">           Dr. Mosony A. Id. Gkp. "B" ép.</t>
  </si>
  <si>
    <t xml:space="preserve">           Családsegítő és Gyermekjóléti Szolg.</t>
  </si>
  <si>
    <t xml:space="preserve">           Dorogi József Attila Művelődési Ház</t>
  </si>
  <si>
    <t xml:space="preserve">           Nyári napközi</t>
  </si>
  <si>
    <t xml:space="preserve">           Zsigmondy V. Gimnázium</t>
  </si>
  <si>
    <t xml:space="preserve">            Uszoda</t>
  </si>
  <si>
    <t xml:space="preserve">           Kézilabdacsarnok</t>
  </si>
  <si>
    <t xml:space="preserve">           Birkózócsarnok</t>
  </si>
  <si>
    <t xml:space="preserve">           Stadion</t>
  </si>
  <si>
    <t xml:space="preserve">           Sportiroda</t>
  </si>
  <si>
    <t xml:space="preserve">           Teniszpályák</t>
  </si>
  <si>
    <t xml:space="preserve">           Egyéb üzemeltetés (Dózsa Iskola, Mentőállomás, Ügyelet, Nyilvános WC)</t>
  </si>
  <si>
    <t>3. cím költségvetési főösszege</t>
  </si>
  <si>
    <t>Költségv. kiad. főösszeg</t>
  </si>
  <si>
    <t>Finanszí-rozási kiadások</t>
  </si>
  <si>
    <t>Felhalm.c.pe.   átadás</t>
  </si>
  <si>
    <t>3-1.   Hétszínvirág Óvoda</t>
  </si>
  <si>
    <t>3-2.   Petőfi Sándor Óvoda</t>
  </si>
  <si>
    <t>3-3.   Zrínyi Ilona Óvoda</t>
  </si>
  <si>
    <t>I. féléves módosított előirányzat</t>
  </si>
  <si>
    <t>3-6. Magyar Károly Városi Bölcsőde</t>
  </si>
  <si>
    <t xml:space="preserve">       - Kézilabdacsarnok</t>
  </si>
  <si>
    <t xml:space="preserve">        - Birkózócsarnok</t>
  </si>
  <si>
    <t>3-8. Dorogi József A. Művelődési Ház</t>
  </si>
  <si>
    <r>
      <t xml:space="preserve">       -  </t>
    </r>
    <r>
      <rPr>
        <b/>
        <sz val="10"/>
        <rFont val="Arial"/>
        <family val="2"/>
        <charset val="238"/>
      </rPr>
      <t>Kincstári Szervezet</t>
    </r>
  </si>
  <si>
    <t xml:space="preserve">fogl. Eü. Exp. </t>
  </si>
  <si>
    <t xml:space="preserve">      -  Védőnői Szolgálat</t>
  </si>
  <si>
    <t>Exp</t>
  </si>
  <si>
    <r>
      <t xml:space="preserve">     </t>
    </r>
    <r>
      <rPr>
        <b/>
        <u/>
        <sz val="10"/>
        <rFont val="Arial"/>
        <family val="2"/>
        <charset val="238"/>
      </rPr>
      <t xml:space="preserve"> -   Intézmény működtetés </t>
    </r>
  </si>
  <si>
    <t>fogl.eü.</t>
  </si>
  <si>
    <t>forg.k.díj</t>
  </si>
  <si>
    <t xml:space="preserve">             Gáthy Z. Városi Könyvtár és Helyt. Múzeum</t>
  </si>
  <si>
    <t xml:space="preserve">           Dorogi József A. Művelődési Ház</t>
  </si>
  <si>
    <t xml:space="preserve">           Uszoda</t>
  </si>
  <si>
    <t>Top projektek elszámolásából eredő visszafizetés</t>
  </si>
  <si>
    <t>térségössz.</t>
  </si>
  <si>
    <t>1-6</t>
  </si>
  <si>
    <t>Önkormányzat elszámolásai központi költségvetéssel</t>
  </si>
  <si>
    <t xml:space="preserve">Előző évi normatíva elszámolás </t>
  </si>
  <si>
    <t>Működési c. támogatás egyháznak</t>
  </si>
  <si>
    <t>Előző évi normatíva elszámolás visszafizetés</t>
  </si>
  <si>
    <t>IV. 1. Könyvtári érdekeltségnövelő támogatás</t>
  </si>
  <si>
    <t>2. melléklet a 4/2021. (II.23.)  önkormányzati rendelethez</t>
  </si>
  <si>
    <t>3. melléklet a 4/2021. (II.23.) önkormányzati rendelethez</t>
  </si>
  <si>
    <t>4. melléklet a 4/2021. (II.23.) önkormányzati rendelethez</t>
  </si>
  <si>
    <t xml:space="preserve"> 4/1. melléklet a 1-46. Helyi önkormányzatok bevételei 4/2021. (II.23.) önkormányzati rendelethez</t>
  </si>
  <si>
    <t>4/2. melléklet a 2-4. Polgármesteri Hivatal bevételei 4/2021. (II.23.) önkormányzati rendelethez</t>
  </si>
  <si>
    <t>4/3. melléklet 3-9 Kincstári Szervezet bevételei a 4/2021. (II.23.)  önkormányzati rendelethez</t>
  </si>
  <si>
    <t>5. melléklet a 4/2021. (II.23.) önkormányzati rendelethez</t>
  </si>
  <si>
    <t>5/1. melléklet 1-46. Helyi önkormányzatok kiadásai a 4/2021.(II.23.)  önkormányzati rendelethez</t>
  </si>
  <si>
    <t>5/2. melléklet 2-4. Polgármesteri Hivatal kiadásai a 4/2021. (II.23.)  önkormányzati rendelethez</t>
  </si>
  <si>
    <t xml:space="preserve"> 5/3. melléklet a 3-9 Kincstári Szervezet kiadásai 4/2021. (II.23.) önkormányzati rendelethez</t>
  </si>
  <si>
    <t>6. melléklet a 4/2021. (II.23.) önkormányzati rendelethez</t>
  </si>
  <si>
    <t>7. melléklet a 4/2021. (II.23.) önkormányzati rendelethez</t>
  </si>
  <si>
    <t>8. melléklet a 4/2021. (II.23.) számú önkormányzati rendelethez</t>
  </si>
  <si>
    <t>9/1. melléklet a 4/2021. (II.23.) önkormányzati rendelethez</t>
  </si>
  <si>
    <t>9/2.  melléklet a 4/2021. (II.23.) számú önkormányzati rendelethez</t>
  </si>
  <si>
    <t>9/3. melléklet a 4/2021. (II.23.) önkormmányzati rendelethez</t>
  </si>
  <si>
    <t>10. melléklet a 4/2021. (II.23.) önkormányzati rendelethez</t>
  </si>
  <si>
    <t>11. melléklet a 4/2021. (II.23.) számú önkormányzati  rendelethez</t>
  </si>
  <si>
    <t>11/1. melléklet a 4/2021. (II.23.) önkormányzati rendelethez</t>
  </si>
  <si>
    <t>11/2. melléklet a  4/2021. (II.23.) számú önkormányzati rendelethez</t>
  </si>
  <si>
    <t xml:space="preserve">12. melléklet a 4/2021. (II.23.)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</si>
</sst>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MS Sans Serif"/>
      <family val="2"/>
      <charset val="238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MS Sans Serif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u/>
      <sz val="10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b/>
      <u/>
      <sz val="12"/>
      <name val="Arial CE"/>
      <family val="2"/>
      <charset val="238"/>
    </font>
    <font>
      <b/>
      <sz val="10"/>
      <name val="Arial CE"/>
      <charset val="238"/>
    </font>
    <font>
      <b/>
      <sz val="16"/>
      <name val="Arial CE"/>
      <family val="2"/>
      <charset val="238"/>
    </font>
    <font>
      <b/>
      <u/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 CE"/>
      <family val="2"/>
      <charset val="238"/>
    </font>
    <font>
      <sz val="10"/>
      <name val="MS Sans Serif"/>
      <family val="2"/>
      <charset val="238"/>
    </font>
    <font>
      <b/>
      <u/>
      <sz val="10"/>
      <name val="Arial"/>
      <family val="2"/>
      <charset val="238"/>
    </font>
    <font>
      <b/>
      <sz val="10"/>
      <name val="MS Sans Serif"/>
      <family val="2"/>
      <charset val="238"/>
    </font>
    <font>
      <sz val="10"/>
      <name val="MS Sans Serif"/>
      <family val="2"/>
      <charset val="238"/>
    </font>
    <font>
      <b/>
      <sz val="10"/>
      <color indexed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2"/>
      <name val="MS Sans Serif"/>
      <family val="2"/>
      <charset val="238"/>
    </font>
    <font>
      <b/>
      <u/>
      <sz val="10"/>
      <name val="MS Sans Serif"/>
      <family val="2"/>
      <charset val="238"/>
    </font>
    <font>
      <u/>
      <sz val="10"/>
      <name val="Arial CE"/>
      <family val="2"/>
      <charset val="238"/>
    </font>
    <font>
      <u/>
      <sz val="10"/>
      <name val="Arial CE"/>
      <charset val="238"/>
    </font>
    <font>
      <b/>
      <u/>
      <sz val="10"/>
      <name val="MS Sans Serif"/>
      <charset val="238"/>
    </font>
    <font>
      <b/>
      <sz val="14"/>
      <name val="Arial CE"/>
      <family val="2"/>
      <charset val="238"/>
    </font>
    <font>
      <b/>
      <sz val="14"/>
      <name val="MS Sans Serif"/>
      <charset val="238"/>
    </font>
    <font>
      <sz val="10"/>
      <name val="Times New Roman CE"/>
      <charset val="238"/>
    </font>
    <font>
      <sz val="10"/>
      <color rgb="FFFF0000"/>
      <name val="MS Sans Serif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1" fillId="0" borderId="0"/>
    <xf numFmtId="9" fontId="11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7" fillId="0" borderId="0"/>
    <xf numFmtId="0" fontId="2" fillId="0" borderId="0"/>
    <xf numFmtId="0" fontId="1" fillId="0" borderId="0"/>
    <xf numFmtId="0" fontId="11" fillId="0" borderId="0"/>
  </cellStyleXfs>
  <cellXfs count="658">
    <xf numFmtId="0" fontId="0" fillId="0" borderId="0" xfId="0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6" fillId="0" borderId="1" xfId="0" applyFont="1" applyBorder="1"/>
    <xf numFmtId="0" fontId="16" fillId="0" borderId="4" xfId="0" applyFont="1" applyBorder="1"/>
    <xf numFmtId="0" fontId="17" fillId="0" borderId="3" xfId="0" applyFont="1" applyBorder="1"/>
    <xf numFmtId="0" fontId="17" fillId="0" borderId="1" xfId="0" applyFont="1" applyBorder="1"/>
    <xf numFmtId="0" fontId="17" fillId="0" borderId="2" xfId="0" applyFont="1" applyBorder="1"/>
    <xf numFmtId="0" fontId="16" fillId="0" borderId="2" xfId="0" applyFont="1" applyBorder="1"/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6" fillId="0" borderId="5" xfId="0" applyFont="1" applyBorder="1"/>
    <xf numFmtId="0" fontId="17" fillId="0" borderId="4" xfId="0" applyFont="1" applyBorder="1"/>
    <xf numFmtId="0" fontId="17" fillId="0" borderId="9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0" xfId="0" applyFont="1" applyBorder="1"/>
    <xf numFmtId="0" fontId="16" fillId="0" borderId="0" xfId="0" applyFont="1" applyBorder="1"/>
    <xf numFmtId="0" fontId="15" fillId="0" borderId="0" xfId="0" applyFont="1" applyBorder="1"/>
    <xf numFmtId="0" fontId="17" fillId="0" borderId="9" xfId="0" applyFont="1" applyBorder="1"/>
    <xf numFmtId="0" fontId="16" fillId="0" borderId="10" xfId="0" applyFont="1" applyBorder="1"/>
    <xf numFmtId="0" fontId="16" fillId="0" borderId="0" xfId="0" applyFont="1" applyAlignment="1">
      <alignment horizontal="center"/>
    </xf>
    <xf numFmtId="0" fontId="16" fillId="0" borderId="9" xfId="0" applyFont="1" applyBorder="1"/>
    <xf numFmtId="0" fontId="16" fillId="0" borderId="11" xfId="0" applyFont="1" applyBorder="1"/>
    <xf numFmtId="0" fontId="17" fillId="0" borderId="10" xfId="0" applyFont="1" applyBorder="1"/>
    <xf numFmtId="0" fontId="19" fillId="0" borderId="0" xfId="0" applyFont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0" fontId="19" fillId="0" borderId="0" xfId="0" applyFont="1"/>
    <xf numFmtId="0" fontId="16" fillId="0" borderId="0" xfId="0" applyFont="1" applyBorder="1" applyAlignment="1">
      <alignment horizontal="right"/>
    </xf>
    <xf numFmtId="0" fontId="16" fillId="0" borderId="0" xfId="0" applyFont="1" applyAlignment="1">
      <alignment horizontal="left"/>
    </xf>
    <xf numFmtId="0" fontId="15" fillId="0" borderId="0" xfId="0" applyFont="1" applyBorder="1" applyAlignment="1">
      <alignment horizontal="left"/>
    </xf>
    <xf numFmtId="0" fontId="16" fillId="0" borderId="3" xfId="0" applyFont="1" applyBorder="1"/>
    <xf numFmtId="0" fontId="21" fillId="0" borderId="0" xfId="0" applyFont="1"/>
    <xf numFmtId="0" fontId="21" fillId="0" borderId="0" xfId="0" applyFont="1" applyAlignment="1">
      <alignment horizontal="center"/>
    </xf>
    <xf numFmtId="0" fontId="22" fillId="0" borderId="2" xfId="0" applyFont="1" applyBorder="1"/>
    <xf numFmtId="0" fontId="22" fillId="0" borderId="1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6" xfId="0" applyFont="1" applyBorder="1"/>
    <xf numFmtId="0" fontId="22" fillId="0" borderId="12" xfId="0" applyFont="1" applyBorder="1"/>
    <xf numFmtId="0" fontId="22" fillId="0" borderId="3" xfId="0" applyFont="1" applyBorder="1" applyAlignment="1">
      <alignment horizontal="center"/>
    </xf>
    <xf numFmtId="0" fontId="22" fillId="0" borderId="1" xfId="0" applyFont="1" applyBorder="1"/>
    <xf numFmtId="0" fontId="22" fillId="0" borderId="3" xfId="0" applyFont="1" applyBorder="1"/>
    <xf numFmtId="0" fontId="18" fillId="0" borderId="0" xfId="0" applyFont="1" applyBorder="1"/>
    <xf numFmtId="0" fontId="22" fillId="0" borderId="4" xfId="0" applyFont="1" applyBorder="1"/>
    <xf numFmtId="0" fontId="23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22" fillId="0" borderId="9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14" fillId="0" borderId="0" xfId="0" applyFont="1" applyBorder="1"/>
    <xf numFmtId="0" fontId="23" fillId="0" borderId="0" xfId="0" applyFont="1" applyBorder="1" applyAlignment="1">
      <alignment horizontal="center"/>
    </xf>
    <xf numFmtId="0" fontId="22" fillId="0" borderId="0" xfId="0" applyFont="1" applyBorder="1"/>
    <xf numFmtId="0" fontId="0" fillId="0" borderId="0" xfId="0" applyBorder="1"/>
    <xf numFmtId="0" fontId="20" fillId="0" borderId="0" xfId="0" applyFont="1" applyAlignment="1">
      <alignment horizontal="left"/>
    </xf>
    <xf numFmtId="0" fontId="22" fillId="0" borderId="0" xfId="0" applyFont="1"/>
    <xf numFmtId="0" fontId="22" fillId="0" borderId="13" xfId="0" applyFont="1" applyBorder="1" applyAlignment="1">
      <alignment horizontal="center"/>
    </xf>
    <xf numFmtId="0" fontId="22" fillId="0" borderId="3" xfId="0" applyFont="1" applyBorder="1" applyAlignment="1">
      <alignment vertical="center"/>
    </xf>
    <xf numFmtId="0" fontId="16" fillId="0" borderId="11" xfId="0" applyFont="1" applyBorder="1" applyAlignment="1">
      <alignment horizontal="center"/>
    </xf>
    <xf numFmtId="0" fontId="17" fillId="0" borderId="6" xfId="0" applyFont="1" applyBorder="1"/>
    <xf numFmtId="49" fontId="22" fillId="0" borderId="9" xfId="0" applyNumberFormat="1" applyFont="1" applyBorder="1" applyAlignment="1">
      <alignment horizontal="center"/>
    </xf>
    <xf numFmtId="49" fontId="22" fillId="0" borderId="11" xfId="0" applyNumberFormat="1" applyFont="1" applyBorder="1" applyAlignment="1">
      <alignment horizontal="center"/>
    </xf>
    <xf numFmtId="0" fontId="25" fillId="0" borderId="0" xfId="0" applyFont="1" applyAlignment="1">
      <alignment horizontal="center"/>
    </xf>
    <xf numFmtId="0" fontId="17" fillId="0" borderId="0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20" fillId="0" borderId="15" xfId="0" applyFont="1" applyBorder="1"/>
    <xf numFmtId="0" fontId="16" fillId="0" borderId="15" xfId="0" applyFont="1" applyBorder="1"/>
    <xf numFmtId="0" fontId="16" fillId="0" borderId="16" xfId="0" applyFont="1" applyBorder="1"/>
    <xf numFmtId="0" fontId="20" fillId="0" borderId="2" xfId="0" applyFont="1" applyBorder="1" applyAlignment="1">
      <alignment horizontal="right"/>
    </xf>
    <xf numFmtId="49" fontId="22" fillId="0" borderId="10" xfId="0" applyNumberFormat="1" applyFont="1" applyBorder="1" applyAlignment="1">
      <alignment horizontal="center"/>
    </xf>
    <xf numFmtId="49" fontId="22" fillId="0" borderId="6" xfId="0" applyNumberFormat="1" applyFont="1" applyBorder="1" applyAlignment="1">
      <alignment horizontal="center"/>
    </xf>
    <xf numFmtId="0" fontId="17" fillId="0" borderId="6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/>
    </xf>
    <xf numFmtId="49" fontId="22" fillId="0" borderId="4" xfId="0" applyNumberFormat="1" applyFont="1" applyBorder="1" applyAlignment="1">
      <alignment horizontal="center"/>
    </xf>
    <xf numFmtId="49" fontId="22" fillId="0" borderId="2" xfId="0" applyNumberFormat="1" applyFont="1" applyBorder="1" applyAlignment="1">
      <alignment horizontal="center"/>
    </xf>
    <xf numFmtId="0" fontId="26" fillId="0" borderId="1" xfId="0" applyFont="1" applyBorder="1"/>
    <xf numFmtId="3" fontId="16" fillId="0" borderId="4" xfId="0" applyNumberFormat="1" applyFont="1" applyBorder="1"/>
    <xf numFmtId="3" fontId="17" fillId="0" borderId="3" xfId="0" applyNumberFormat="1" applyFont="1" applyBorder="1"/>
    <xf numFmtId="3" fontId="17" fillId="0" borderId="12" xfId="0" applyNumberFormat="1" applyFont="1" applyBorder="1"/>
    <xf numFmtId="3" fontId="22" fillId="0" borderId="3" xfId="0" applyNumberFormat="1" applyFont="1" applyBorder="1"/>
    <xf numFmtId="0" fontId="26" fillId="0" borderId="1" xfId="0" applyFont="1" applyBorder="1" applyAlignment="1">
      <alignment vertical="center"/>
    </xf>
    <xf numFmtId="0" fontId="26" fillId="0" borderId="11" xfId="0" applyFont="1" applyBorder="1"/>
    <xf numFmtId="0" fontId="20" fillId="0" borderId="11" xfId="0" applyFont="1" applyBorder="1"/>
    <xf numFmtId="0" fontId="17" fillId="0" borderId="0" xfId="0" applyFont="1"/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1" fillId="0" borderId="0" xfId="0" applyFont="1" applyBorder="1"/>
    <xf numFmtId="0" fontId="21" fillId="0" borderId="0" xfId="0" applyFont="1" applyBorder="1" applyAlignment="1">
      <alignment horizontal="left"/>
    </xf>
    <xf numFmtId="3" fontId="18" fillId="0" borderId="1" xfId="0" applyNumberFormat="1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3" fontId="16" fillId="0" borderId="4" xfId="0" applyNumberFormat="1" applyFont="1" applyBorder="1" applyAlignment="1">
      <alignment horizontal="right"/>
    </xf>
    <xf numFmtId="3" fontId="26" fillId="0" borderId="1" xfId="0" applyNumberFormat="1" applyFont="1" applyBorder="1" applyAlignment="1">
      <alignment vertical="center"/>
    </xf>
    <xf numFmtId="3" fontId="26" fillId="0" borderId="1" xfId="0" applyNumberFormat="1" applyFont="1" applyBorder="1" applyAlignment="1">
      <alignment horizontal="right"/>
    </xf>
    <xf numFmtId="3" fontId="16" fillId="0" borderId="2" xfId="0" applyNumberFormat="1" applyFont="1" applyBorder="1" applyAlignment="1">
      <alignment horizontal="right"/>
    </xf>
    <xf numFmtId="3" fontId="18" fillId="0" borderId="1" xfId="0" applyNumberFormat="1" applyFont="1" applyBorder="1"/>
    <xf numFmtId="3" fontId="18" fillId="0" borderId="18" xfId="0" applyNumberFormat="1" applyFont="1" applyBorder="1"/>
    <xf numFmtId="3" fontId="16" fillId="0" borderId="13" xfId="0" applyNumberFormat="1" applyFont="1" applyBorder="1"/>
    <xf numFmtId="3" fontId="16" fillId="0" borderId="19" xfId="0" applyNumberFormat="1" applyFont="1" applyBorder="1"/>
    <xf numFmtId="3" fontId="20" fillId="0" borderId="2" xfId="0" applyNumberFormat="1" applyFont="1" applyBorder="1"/>
    <xf numFmtId="3" fontId="16" fillId="0" borderId="2" xfId="0" applyNumberFormat="1" applyFont="1" applyBorder="1"/>
    <xf numFmtId="3" fontId="16" fillId="0" borderId="1" xfId="0" applyNumberFormat="1" applyFont="1" applyBorder="1"/>
    <xf numFmtId="3" fontId="16" fillId="0" borderId="0" xfId="0" applyNumberFormat="1" applyFont="1"/>
    <xf numFmtId="3" fontId="16" fillId="0" borderId="18" xfId="0" applyNumberFormat="1" applyFont="1" applyBorder="1"/>
    <xf numFmtId="3" fontId="16" fillId="0" borderId="9" xfId="0" applyNumberFormat="1" applyFont="1" applyBorder="1"/>
    <xf numFmtId="3" fontId="16" fillId="0" borderId="5" xfId="0" applyNumberFormat="1" applyFont="1" applyBorder="1"/>
    <xf numFmtId="3" fontId="16" fillId="0" borderId="10" xfId="0" applyNumberFormat="1" applyFont="1" applyBorder="1"/>
    <xf numFmtId="3" fontId="16" fillId="0" borderId="8" xfId="0" applyNumberFormat="1" applyFont="1" applyBorder="1"/>
    <xf numFmtId="3" fontId="16" fillId="0" borderId="0" xfId="0" applyNumberFormat="1" applyFont="1" applyBorder="1"/>
    <xf numFmtId="3" fontId="16" fillId="0" borderId="5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3" fontId="17" fillId="0" borderId="4" xfId="0" applyNumberFormat="1" applyFont="1" applyBorder="1"/>
    <xf numFmtId="3" fontId="17" fillId="0" borderId="0" xfId="0" applyNumberFormat="1" applyFont="1" applyBorder="1"/>
    <xf numFmtId="3" fontId="17" fillId="0" borderId="11" xfId="0" applyNumberFormat="1" applyFont="1" applyBorder="1"/>
    <xf numFmtId="3" fontId="17" fillId="0" borderId="19" xfId="0" applyNumberFormat="1" applyFont="1" applyBorder="1"/>
    <xf numFmtId="3" fontId="17" fillId="0" borderId="2" xfId="0" applyNumberFormat="1" applyFont="1" applyBorder="1"/>
    <xf numFmtId="3" fontId="17" fillId="0" borderId="1" xfId="0" applyNumberFormat="1" applyFont="1" applyBorder="1"/>
    <xf numFmtId="3" fontId="16" fillId="0" borderId="11" xfId="0" applyNumberFormat="1" applyFont="1" applyBorder="1"/>
    <xf numFmtId="3" fontId="17" fillId="0" borderId="5" xfId="0" applyNumberFormat="1" applyFont="1" applyBorder="1"/>
    <xf numFmtId="3" fontId="17" fillId="0" borderId="9" xfId="0" applyNumberFormat="1" applyFont="1" applyBorder="1"/>
    <xf numFmtId="3" fontId="17" fillId="0" borderId="18" xfId="0" applyNumberFormat="1" applyFont="1" applyBorder="1"/>
    <xf numFmtId="3" fontId="20" fillId="0" borderId="4" xfId="0" applyNumberFormat="1" applyFont="1" applyBorder="1"/>
    <xf numFmtId="3" fontId="24" fillId="0" borderId="3" xfId="0" applyNumberFormat="1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3" fontId="22" fillId="0" borderId="3" xfId="0" applyNumberFormat="1" applyFont="1" applyBorder="1" applyAlignment="1">
      <alignment vertical="center"/>
    </xf>
    <xf numFmtId="0" fontId="22" fillId="0" borderId="12" xfId="0" applyFont="1" applyBorder="1" applyAlignment="1">
      <alignment vertical="center"/>
    </xf>
    <xf numFmtId="49" fontId="22" fillId="0" borderId="1" xfId="0" applyNumberFormat="1" applyFont="1" applyBorder="1" applyAlignment="1">
      <alignment horizontal="center" vertical="center"/>
    </xf>
    <xf numFmtId="49" fontId="22" fillId="0" borderId="4" xfId="0" applyNumberFormat="1" applyFont="1" applyBorder="1" applyAlignment="1">
      <alignment horizontal="center" vertical="center"/>
    </xf>
    <xf numFmtId="49" fontId="22" fillId="0" borderId="3" xfId="0" applyNumberFormat="1" applyFont="1" applyBorder="1" applyAlignment="1">
      <alignment horizontal="center" vertical="center"/>
    </xf>
    <xf numFmtId="3" fontId="16" fillId="0" borderId="20" xfId="0" applyNumberFormat="1" applyFont="1" applyBorder="1"/>
    <xf numFmtId="3" fontId="16" fillId="0" borderId="15" xfId="0" applyNumberFormat="1" applyFont="1" applyBorder="1"/>
    <xf numFmtId="3" fontId="16" fillId="0" borderId="16" xfId="0" applyNumberFormat="1" applyFont="1" applyBorder="1"/>
    <xf numFmtId="3" fontId="16" fillId="0" borderId="21" xfId="0" applyNumberFormat="1" applyFont="1" applyBorder="1"/>
    <xf numFmtId="0" fontId="20" fillId="0" borderId="3" xfId="0" applyFont="1" applyBorder="1"/>
    <xf numFmtId="3" fontId="0" fillId="0" borderId="0" xfId="0" applyNumberFormat="1"/>
    <xf numFmtId="49" fontId="24" fillId="0" borderId="3" xfId="0" applyNumberFormat="1" applyFont="1" applyBorder="1" applyAlignment="1">
      <alignment horizontal="center" vertical="center"/>
    </xf>
    <xf numFmtId="3" fontId="26" fillId="0" borderId="1" xfId="0" applyNumberFormat="1" applyFont="1" applyBorder="1"/>
    <xf numFmtId="3" fontId="20" fillId="0" borderId="2" xfId="0" applyNumberFormat="1" applyFont="1" applyBorder="1" applyAlignment="1">
      <alignment horizontal="right"/>
    </xf>
    <xf numFmtId="3" fontId="29" fillId="0" borderId="5" xfId="0" applyNumberFormat="1" applyFont="1" applyBorder="1"/>
    <xf numFmtId="3" fontId="12" fillId="0" borderId="0" xfId="0" applyNumberFormat="1" applyFont="1"/>
    <xf numFmtId="0" fontId="10" fillId="0" borderId="0" xfId="0" applyFont="1"/>
    <xf numFmtId="3" fontId="17" fillId="0" borderId="0" xfId="0" applyNumberFormat="1" applyFont="1"/>
    <xf numFmtId="0" fontId="30" fillId="0" borderId="0" xfId="0" applyFont="1"/>
    <xf numFmtId="0" fontId="26" fillId="0" borderId="5" xfId="0" applyFont="1" applyBorder="1"/>
    <xf numFmtId="0" fontId="20" fillId="0" borderId="4" xfId="0" applyFont="1" applyBorder="1" applyAlignment="1">
      <alignment vertical="center"/>
    </xf>
    <xf numFmtId="3" fontId="20" fillId="0" borderId="4" xfId="0" applyNumberFormat="1" applyFont="1" applyBorder="1" applyAlignment="1">
      <alignment vertical="center"/>
    </xf>
    <xf numFmtId="3" fontId="20" fillId="0" borderId="0" xfId="0" applyNumberFormat="1" applyFont="1" applyBorder="1" applyAlignment="1">
      <alignment vertical="center"/>
    </xf>
    <xf numFmtId="0" fontId="26" fillId="0" borderId="4" xfId="0" applyFont="1" applyBorder="1" applyAlignment="1">
      <alignment vertical="center"/>
    </xf>
    <xf numFmtId="3" fontId="26" fillId="0" borderId="4" xfId="0" applyNumberFormat="1" applyFont="1" applyBorder="1" applyAlignment="1">
      <alignment horizontal="right"/>
    </xf>
    <xf numFmtId="3" fontId="26" fillId="0" borderId="5" xfId="0" applyNumberFormat="1" applyFont="1" applyBorder="1" applyAlignment="1">
      <alignment horizontal="right"/>
    </xf>
    <xf numFmtId="0" fontId="22" fillId="0" borderId="11" xfId="0" applyFont="1" applyBorder="1" applyAlignment="1">
      <alignment horizontal="center"/>
    </xf>
    <xf numFmtId="0" fontId="31" fillId="0" borderId="1" xfId="0" applyFont="1" applyBorder="1" applyAlignment="1">
      <alignment horizontal="left"/>
    </xf>
    <xf numFmtId="3" fontId="16" fillId="0" borderId="2" xfId="0" applyNumberFormat="1" applyFont="1" applyBorder="1" applyAlignment="1">
      <alignment vertical="center"/>
    </xf>
    <xf numFmtId="0" fontId="22" fillId="0" borderId="18" xfId="0" applyFont="1" applyBorder="1" applyAlignment="1">
      <alignment horizontal="center"/>
    </xf>
    <xf numFmtId="0" fontId="22" fillId="0" borderId="19" xfId="0" applyFont="1" applyBorder="1" applyAlignment="1">
      <alignment horizontal="center"/>
    </xf>
    <xf numFmtId="3" fontId="20" fillId="0" borderId="8" xfId="0" applyNumberFormat="1" applyFont="1" applyBorder="1" applyAlignment="1">
      <alignment vertical="center"/>
    </xf>
    <xf numFmtId="3" fontId="16" fillId="0" borderId="4" xfId="0" applyNumberFormat="1" applyFont="1" applyFill="1" applyBorder="1"/>
    <xf numFmtId="16" fontId="12" fillId="0" borderId="0" xfId="0" applyNumberFormat="1" applyFont="1"/>
    <xf numFmtId="3" fontId="20" fillId="0" borderId="19" xfId="0" applyNumberFormat="1" applyFont="1" applyBorder="1" applyAlignment="1">
      <alignment vertical="center"/>
    </xf>
    <xf numFmtId="0" fontId="20" fillId="0" borderId="2" xfId="0" applyFont="1" applyBorder="1" applyAlignment="1">
      <alignment vertical="center"/>
    </xf>
    <xf numFmtId="0" fontId="33" fillId="0" borderId="0" xfId="0" applyFont="1"/>
    <xf numFmtId="0" fontId="22" fillId="0" borderId="2" xfId="0" applyFont="1" applyBorder="1" applyAlignment="1">
      <alignment horizontal="right"/>
    </xf>
    <xf numFmtId="0" fontId="34" fillId="0" borderId="1" xfId="0" applyFont="1" applyBorder="1"/>
    <xf numFmtId="3" fontId="16" fillId="0" borderId="1" xfId="0" applyNumberFormat="1" applyFont="1" applyFill="1" applyBorder="1"/>
    <xf numFmtId="0" fontId="20" fillId="0" borderId="0" xfId="0" applyFont="1" applyBorder="1" applyAlignment="1">
      <alignment vertical="center"/>
    </xf>
    <xf numFmtId="0" fontId="27" fillId="0" borderId="4" xfId="0" applyFont="1" applyBorder="1" applyAlignment="1">
      <alignment horizontal="left"/>
    </xf>
    <xf numFmtId="49" fontId="20" fillId="0" borderId="4" xfId="0" applyNumberFormat="1" applyFont="1" applyBorder="1" applyAlignment="1">
      <alignment horizontal="center" vertical="center"/>
    </xf>
    <xf numFmtId="3" fontId="20" fillId="0" borderId="0" xfId="0" applyNumberFormat="1" applyFont="1" applyBorder="1" applyAlignment="1">
      <alignment horizontal="right"/>
    </xf>
    <xf numFmtId="3" fontId="20" fillId="0" borderId="4" xfId="0" applyNumberFormat="1" applyFont="1" applyBorder="1" applyAlignment="1">
      <alignment horizontal="right"/>
    </xf>
    <xf numFmtId="3" fontId="20" fillId="0" borderId="8" xfId="0" applyNumberFormat="1" applyFont="1" applyBorder="1" applyAlignment="1">
      <alignment horizontal="right"/>
    </xf>
    <xf numFmtId="3" fontId="17" fillId="0" borderId="3" xfId="0" applyNumberFormat="1" applyFont="1" applyBorder="1" applyAlignment="1">
      <alignment vertical="center"/>
    </xf>
    <xf numFmtId="0" fontId="0" fillId="0" borderId="0" xfId="0" applyFill="1"/>
    <xf numFmtId="0" fontId="22" fillId="0" borderId="9" xfId="0" applyFont="1" applyBorder="1"/>
    <xf numFmtId="16" fontId="12" fillId="0" borderId="0" xfId="0" applyNumberFormat="1" applyFont="1" applyAlignment="1">
      <alignment horizontal="left"/>
    </xf>
    <xf numFmtId="3" fontId="29" fillId="0" borderId="4" xfId="0" applyNumberFormat="1" applyFont="1" applyBorder="1"/>
    <xf numFmtId="0" fontId="17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4" fillId="0" borderId="4" xfId="0" applyFont="1" applyBorder="1"/>
    <xf numFmtId="0" fontId="26" fillId="0" borderId="18" xfId="0" applyFont="1" applyBorder="1" applyAlignment="1">
      <alignment horizontal="center"/>
    </xf>
    <xf numFmtId="49" fontId="16" fillId="0" borderId="11" xfId="0" applyNumberFormat="1" applyFont="1" applyBorder="1" applyAlignment="1">
      <alignment horizontal="center"/>
    </xf>
    <xf numFmtId="0" fontId="32" fillId="0" borderId="0" xfId="0" applyFont="1"/>
    <xf numFmtId="0" fontId="11" fillId="0" borderId="0" xfId="0" applyFont="1"/>
    <xf numFmtId="0" fontId="36" fillId="0" borderId="0" xfId="0" applyFont="1"/>
    <xf numFmtId="0" fontId="26" fillId="0" borderId="2" xfId="0" applyFont="1" applyBorder="1" applyAlignment="1">
      <alignment horizontal="center"/>
    </xf>
    <xf numFmtId="0" fontId="26" fillId="0" borderId="13" xfId="0" applyFont="1" applyBorder="1"/>
    <xf numFmtId="0" fontId="18" fillId="0" borderId="7" xfId="0" applyFont="1" applyBorder="1"/>
    <xf numFmtId="3" fontId="18" fillId="0" borderId="3" xfId="0" applyNumberFormat="1" applyFont="1" applyBorder="1"/>
    <xf numFmtId="49" fontId="16" fillId="0" borderId="10" xfId="0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28" fillId="0" borderId="3" xfId="0" applyFont="1" applyBorder="1" applyAlignment="1">
      <alignment horizontal="left"/>
    </xf>
    <xf numFmtId="3" fontId="17" fillId="0" borderId="2" xfId="0" applyNumberFormat="1" applyFont="1" applyBorder="1" applyAlignment="1">
      <alignment horizontal="right"/>
    </xf>
    <xf numFmtId="3" fontId="16" fillId="2" borderId="4" xfId="0" applyNumberFormat="1" applyFont="1" applyFill="1" applyBorder="1"/>
    <xf numFmtId="0" fontId="17" fillId="0" borderId="4" xfId="0" applyFont="1" applyBorder="1" applyAlignment="1">
      <alignment horizontal="right"/>
    </xf>
    <xf numFmtId="3" fontId="22" fillId="0" borderId="2" xfId="0" applyNumberFormat="1" applyFont="1" applyBorder="1" applyAlignment="1">
      <alignment horizontal="right"/>
    </xf>
    <xf numFmtId="0" fontId="26" fillId="0" borderId="9" xfId="0" applyFont="1" applyBorder="1"/>
    <xf numFmtId="3" fontId="18" fillId="0" borderId="18" xfId="0" applyNumberFormat="1" applyFont="1" applyBorder="1" applyAlignment="1">
      <alignment vertical="center"/>
    </xf>
    <xf numFmtId="49" fontId="20" fillId="0" borderId="11" xfId="0" applyNumberFormat="1" applyFont="1" applyBorder="1" applyAlignment="1">
      <alignment horizontal="center" vertical="center"/>
    </xf>
    <xf numFmtId="49" fontId="22" fillId="0" borderId="9" xfId="0" applyNumberFormat="1" applyFont="1" applyBorder="1" applyAlignment="1">
      <alignment horizontal="center" vertical="center"/>
    </xf>
    <xf numFmtId="49" fontId="20" fillId="0" borderId="11" xfId="0" applyNumberFormat="1" applyFont="1" applyBorder="1" applyAlignment="1">
      <alignment horizontal="center"/>
    </xf>
    <xf numFmtId="0" fontId="37" fillId="0" borderId="0" xfId="0" applyFont="1"/>
    <xf numFmtId="3" fontId="26" fillId="0" borderId="12" xfId="0" applyNumberFormat="1" applyFont="1" applyBorder="1" applyAlignment="1">
      <alignment horizontal="right" vertical="center"/>
    </xf>
    <xf numFmtId="0" fontId="22" fillId="0" borderId="12" xfId="0" applyFont="1" applyBorder="1" applyAlignment="1">
      <alignment horizontal="left" vertical="center"/>
    </xf>
    <xf numFmtId="0" fontId="22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3" fontId="20" fillId="0" borderId="19" xfId="0" applyNumberFormat="1" applyFont="1" applyBorder="1" applyAlignment="1">
      <alignment horizontal="right"/>
    </xf>
    <xf numFmtId="3" fontId="22" fillId="0" borderId="3" xfId="0" applyNumberFormat="1" applyFont="1" applyBorder="1" applyAlignment="1">
      <alignment horizontal="right"/>
    </xf>
    <xf numFmtId="3" fontId="26" fillId="0" borderId="2" xfId="0" applyNumberFormat="1" applyFont="1" applyBorder="1"/>
    <xf numFmtId="0" fontId="22" fillId="2" borderId="9" xfId="0" applyFont="1" applyFill="1" applyBorder="1"/>
    <xf numFmtId="0" fontId="18" fillId="0" borderId="22" xfId="0" applyFont="1" applyBorder="1"/>
    <xf numFmtId="0" fontId="18" fillId="0" borderId="21" xfId="0" applyFont="1" applyBorder="1"/>
    <xf numFmtId="0" fontId="18" fillId="0" borderId="16" xfId="0" applyFont="1" applyBorder="1"/>
    <xf numFmtId="3" fontId="18" fillId="0" borderId="16" xfId="0" applyNumberFormat="1" applyFont="1" applyBorder="1"/>
    <xf numFmtId="3" fontId="18" fillId="0" borderId="0" xfId="0" applyNumberFormat="1" applyFont="1" applyBorder="1"/>
    <xf numFmtId="0" fontId="18" fillId="0" borderId="0" xfId="0" applyFont="1"/>
    <xf numFmtId="0" fontId="17" fillId="0" borderId="17" xfId="0" applyFont="1" applyBorder="1"/>
    <xf numFmtId="3" fontId="17" fillId="0" borderId="17" xfId="0" applyNumberFormat="1" applyFont="1" applyBorder="1"/>
    <xf numFmtId="0" fontId="18" fillId="0" borderId="15" xfId="0" applyFont="1" applyBorder="1"/>
    <xf numFmtId="3" fontId="26" fillId="0" borderId="16" xfId="0" applyNumberFormat="1" applyFont="1" applyBorder="1"/>
    <xf numFmtId="3" fontId="18" fillId="0" borderId="15" xfId="0" applyNumberFormat="1" applyFont="1" applyBorder="1"/>
    <xf numFmtId="3" fontId="18" fillId="0" borderId="8" xfId="0" applyNumberFormat="1" applyFont="1" applyBorder="1"/>
    <xf numFmtId="0" fontId="18" fillId="0" borderId="8" xfId="0" applyFont="1" applyBorder="1"/>
    <xf numFmtId="0" fontId="37" fillId="0" borderId="8" xfId="0" applyFont="1" applyBorder="1"/>
    <xf numFmtId="0" fontId="16" fillId="0" borderId="21" xfId="0" applyFont="1" applyBorder="1"/>
    <xf numFmtId="0" fontId="26" fillId="0" borderId="23" xfId="0" applyFont="1" applyBorder="1"/>
    <xf numFmtId="3" fontId="26" fillId="0" borderId="24" xfId="0" applyNumberFormat="1" applyFont="1" applyBorder="1"/>
    <xf numFmtId="0" fontId="16" fillId="0" borderId="1" xfId="0" applyFont="1" applyBorder="1" applyAlignment="1">
      <alignment horizontal="center"/>
    </xf>
    <xf numFmtId="3" fontId="17" fillId="0" borderId="4" xfId="0" applyNumberFormat="1" applyFont="1" applyBorder="1" applyAlignment="1">
      <alignment horizontal="right"/>
    </xf>
    <xf numFmtId="0" fontId="26" fillId="0" borderId="6" xfId="0" applyFont="1" applyBorder="1"/>
    <xf numFmtId="0" fontId="20" fillId="0" borderId="4" xfId="0" applyFont="1" applyBorder="1" applyAlignment="1">
      <alignment horizontal="left"/>
    </xf>
    <xf numFmtId="3" fontId="10" fillId="0" borderId="12" xfId="0" applyNumberFormat="1" applyFont="1" applyBorder="1"/>
    <xf numFmtId="0" fontId="22" fillId="0" borderId="3" xfId="0" applyFont="1" applyFill="1" applyBorder="1"/>
    <xf numFmtId="0" fontId="26" fillId="0" borderId="1" xfId="0" applyFont="1" applyBorder="1" applyAlignment="1">
      <alignment horizontal="right"/>
    </xf>
    <xf numFmtId="49" fontId="20" fillId="0" borderId="2" xfId="0" applyNumberFormat="1" applyFont="1" applyBorder="1" applyAlignment="1">
      <alignment horizontal="center" vertical="center"/>
    </xf>
    <xf numFmtId="49" fontId="22" fillId="0" borderId="6" xfId="0" applyNumberFormat="1" applyFont="1" applyBorder="1" applyAlignment="1">
      <alignment horizontal="center" vertical="center"/>
    </xf>
    <xf numFmtId="3" fontId="26" fillId="0" borderId="19" xfId="0" applyNumberFormat="1" applyFont="1" applyBorder="1" applyAlignment="1">
      <alignment horizontal="right"/>
    </xf>
    <xf numFmtId="49" fontId="26" fillId="0" borderId="11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center" vertical="center"/>
    </xf>
    <xf numFmtId="3" fontId="26" fillId="0" borderId="3" xfId="0" applyNumberFormat="1" applyFont="1" applyBorder="1" applyAlignment="1">
      <alignment horizontal="right"/>
    </xf>
    <xf numFmtId="3" fontId="38" fillId="0" borderId="0" xfId="0" applyNumberFormat="1" applyFont="1"/>
    <xf numFmtId="0" fontId="22" fillId="2" borderId="1" xfId="0" applyFont="1" applyFill="1" applyBorder="1"/>
    <xf numFmtId="3" fontId="16" fillId="2" borderId="2" xfId="0" applyNumberFormat="1" applyFont="1" applyFill="1" applyBorder="1"/>
    <xf numFmtId="0" fontId="26" fillId="0" borderId="4" xfId="0" applyFont="1" applyBorder="1" applyAlignment="1">
      <alignment horizontal="left"/>
    </xf>
    <xf numFmtId="0" fontId="20" fillId="0" borderId="4" xfId="0" applyFont="1" applyBorder="1" applyAlignment="1">
      <alignment horizontal="right"/>
    </xf>
    <xf numFmtId="3" fontId="20" fillId="0" borderId="2" xfId="0" applyNumberFormat="1" applyFont="1" applyBorder="1" applyAlignment="1">
      <alignment vertical="center"/>
    </xf>
    <xf numFmtId="3" fontId="26" fillId="0" borderId="5" xfId="0" applyNumberFormat="1" applyFont="1" applyBorder="1" applyAlignment="1">
      <alignment vertical="center"/>
    </xf>
    <xf numFmtId="3" fontId="26" fillId="0" borderId="4" xfId="0" applyNumberFormat="1" applyFont="1" applyBorder="1" applyAlignment="1">
      <alignment vertical="center"/>
    </xf>
    <xf numFmtId="3" fontId="18" fillId="0" borderId="4" xfId="0" applyNumberFormat="1" applyFont="1" applyBorder="1" applyAlignment="1">
      <alignment vertical="center"/>
    </xf>
    <xf numFmtId="0" fontId="20" fillId="0" borderId="2" xfId="0" applyFont="1" applyBorder="1"/>
    <xf numFmtId="3" fontId="26" fillId="0" borderId="18" xfId="0" applyNumberFormat="1" applyFont="1" applyBorder="1"/>
    <xf numFmtId="49" fontId="22" fillId="0" borderId="3" xfId="0" applyNumberFormat="1" applyFont="1" applyBorder="1" applyAlignment="1">
      <alignment horizontal="center"/>
    </xf>
    <xf numFmtId="3" fontId="20" fillId="0" borderId="13" xfId="0" applyNumberFormat="1" applyFont="1" applyBorder="1" applyAlignment="1">
      <alignment horizontal="right" vertical="center"/>
    </xf>
    <xf numFmtId="49" fontId="22" fillId="0" borderId="1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left"/>
    </xf>
    <xf numFmtId="0" fontId="20" fillId="0" borderId="2" xfId="0" applyFont="1" applyBorder="1" applyAlignment="1">
      <alignment horizontal="left"/>
    </xf>
    <xf numFmtId="0" fontId="17" fillId="2" borderId="1" xfId="0" applyFont="1" applyFill="1" applyBorder="1"/>
    <xf numFmtId="0" fontId="16" fillId="2" borderId="2" xfId="0" applyFont="1" applyFill="1" applyBorder="1"/>
    <xf numFmtId="0" fontId="27" fillId="0" borderId="2" xfId="0" applyFont="1" applyBorder="1" applyAlignment="1">
      <alignment horizontal="left"/>
    </xf>
    <xf numFmtId="0" fontId="0" fillId="0" borderId="4" xfId="0" applyBorder="1"/>
    <xf numFmtId="0" fontId="0" fillId="0" borderId="2" xfId="0" applyBorder="1"/>
    <xf numFmtId="0" fontId="15" fillId="0" borderId="0" xfId="0" applyFont="1" applyAlignment="1">
      <alignment horizontal="center"/>
    </xf>
    <xf numFmtId="0" fontId="17" fillId="2" borderId="4" xfId="0" applyFont="1" applyFill="1" applyBorder="1"/>
    <xf numFmtId="3" fontId="35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left"/>
    </xf>
    <xf numFmtId="0" fontId="17" fillId="2" borderId="4" xfId="0" applyFont="1" applyFill="1" applyBorder="1" applyAlignment="1">
      <alignment horizontal="center"/>
    </xf>
    <xf numFmtId="3" fontId="16" fillId="2" borderId="1" xfId="0" applyNumberFormat="1" applyFont="1" applyFill="1" applyBorder="1"/>
    <xf numFmtId="3" fontId="16" fillId="2" borderId="18" xfId="0" applyNumberFormat="1" applyFont="1" applyFill="1" applyBorder="1"/>
    <xf numFmtId="3" fontId="16" fillId="2" borderId="5" xfId="0" applyNumberFormat="1" applyFont="1" applyFill="1" applyBorder="1"/>
    <xf numFmtId="3" fontId="16" fillId="2" borderId="9" xfId="0" applyNumberFormat="1" applyFont="1" applyFill="1" applyBorder="1"/>
    <xf numFmtId="0" fontId="0" fillId="2" borderId="0" xfId="0" applyFill="1"/>
    <xf numFmtId="0" fontId="16" fillId="2" borderId="2" xfId="0" applyFont="1" applyFill="1" applyBorder="1" applyAlignment="1">
      <alignment horizontal="center"/>
    </xf>
    <xf numFmtId="3" fontId="16" fillId="2" borderId="8" xfId="0" applyNumberFormat="1" applyFont="1" applyFill="1" applyBorder="1"/>
    <xf numFmtId="3" fontId="16" fillId="2" borderId="10" xfId="0" applyNumberFormat="1" applyFont="1" applyFill="1" applyBorder="1"/>
    <xf numFmtId="3" fontId="16" fillId="2" borderId="19" xfId="0" applyNumberFormat="1" applyFont="1" applyFill="1" applyBorder="1"/>
    <xf numFmtId="3" fontId="16" fillId="2" borderId="5" xfId="0" applyNumberFormat="1" applyFont="1" applyFill="1" applyBorder="1" applyAlignment="1">
      <alignment horizontal="right"/>
    </xf>
    <xf numFmtId="3" fontId="16" fillId="2" borderId="11" xfId="0" applyNumberFormat="1" applyFont="1" applyFill="1" applyBorder="1"/>
    <xf numFmtId="0" fontId="17" fillId="2" borderId="1" xfId="0" applyFont="1" applyFill="1" applyBorder="1" applyAlignment="1">
      <alignment horizontal="center"/>
    </xf>
    <xf numFmtId="3" fontId="16" fillId="2" borderId="0" xfId="0" applyNumberFormat="1" applyFont="1" applyFill="1"/>
    <xf numFmtId="3" fontId="10" fillId="0" borderId="0" xfId="0" applyNumberFormat="1" applyFont="1"/>
    <xf numFmtId="0" fontId="10" fillId="0" borderId="10" xfId="0" applyFont="1" applyBorder="1"/>
    <xf numFmtId="0" fontId="11" fillId="0" borderId="0" xfId="0" applyFont="1" applyBorder="1"/>
    <xf numFmtId="49" fontId="20" fillId="0" borderId="2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3" fontId="26" fillId="0" borderId="0" xfId="0" applyNumberFormat="1" applyFont="1" applyBorder="1" applyAlignment="1">
      <alignment vertical="center"/>
    </xf>
    <xf numFmtId="3" fontId="20" fillId="0" borderId="19" xfId="0" applyNumberFormat="1" applyFont="1" applyBorder="1" applyAlignment="1">
      <alignment horizontal="right" vertical="center"/>
    </xf>
    <xf numFmtId="0" fontId="20" fillId="0" borderId="19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3" fontId="26" fillId="0" borderId="3" xfId="0" applyNumberFormat="1" applyFont="1" applyBorder="1" applyAlignment="1">
      <alignment horizontal="right" vertical="center"/>
    </xf>
    <xf numFmtId="3" fontId="26" fillId="0" borderId="19" xfId="0" applyNumberFormat="1" applyFont="1" applyBorder="1" applyAlignment="1">
      <alignment horizontal="right" vertical="center"/>
    </xf>
    <xf numFmtId="0" fontId="22" fillId="0" borderId="1" xfId="0" applyFont="1" applyFill="1" applyBorder="1"/>
    <xf numFmtId="0" fontId="0" fillId="0" borderId="2" xfId="0" applyBorder="1" applyAlignment="1">
      <alignment horizontal="center" vertical="center" wrapText="1"/>
    </xf>
    <xf numFmtId="0" fontId="17" fillId="0" borderId="6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0" fillId="0" borderId="1" xfId="0" applyFont="1" applyBorder="1" applyAlignment="1">
      <alignment horizontal="right"/>
    </xf>
    <xf numFmtId="0" fontId="20" fillId="0" borderId="9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0" fillId="0" borderId="0" xfId="0" applyFont="1"/>
    <xf numFmtId="49" fontId="20" fillId="0" borderId="4" xfId="0" applyNumberFormat="1" applyFont="1" applyBorder="1" applyAlignment="1">
      <alignment horizontal="center"/>
    </xf>
    <xf numFmtId="49" fontId="26" fillId="0" borderId="9" xfId="0" applyNumberFormat="1" applyFont="1" applyBorder="1" applyAlignment="1">
      <alignment horizontal="center" vertical="center"/>
    </xf>
    <xf numFmtId="49" fontId="20" fillId="0" borderId="10" xfId="0" applyNumberFormat="1" applyFont="1" applyBorder="1" applyAlignment="1">
      <alignment horizontal="center" vertical="center"/>
    </xf>
    <xf numFmtId="0" fontId="27" fillId="0" borderId="11" xfId="0" applyFont="1" applyBorder="1"/>
    <xf numFmtId="3" fontId="0" fillId="0" borderId="4" xfId="0" applyNumberFormat="1" applyBorder="1"/>
    <xf numFmtId="0" fontId="16" fillId="0" borderId="0" xfId="0" applyFont="1" applyBorder="1" applyAlignment="1">
      <alignment vertical="center"/>
    </xf>
    <xf numFmtId="0" fontId="26" fillId="0" borderId="4" xfId="0" applyFont="1" applyBorder="1" applyAlignment="1">
      <alignment horizontal="right"/>
    </xf>
    <xf numFmtId="0" fontId="40" fillId="0" borderId="0" xfId="0" applyFont="1"/>
    <xf numFmtId="3" fontId="18" fillId="0" borderId="21" xfId="0" applyNumberFormat="1" applyFont="1" applyBorder="1"/>
    <xf numFmtId="3" fontId="39" fillId="0" borderId="0" xfId="0" applyNumberFormat="1" applyFont="1" applyBorder="1"/>
    <xf numFmtId="3" fontId="22" fillId="0" borderId="1" xfId="0" applyNumberFormat="1" applyFont="1" applyBorder="1"/>
    <xf numFmtId="0" fontId="0" fillId="0" borderId="8" xfId="0" applyBorder="1"/>
    <xf numFmtId="0" fontId="16" fillId="0" borderId="8" xfId="0" applyFont="1" applyBorder="1"/>
    <xf numFmtId="3" fontId="29" fillId="0" borderId="0" xfId="0" applyNumberFormat="1" applyFont="1" applyBorder="1"/>
    <xf numFmtId="0" fontId="16" fillId="0" borderId="19" xfId="0" applyFont="1" applyBorder="1" applyAlignment="1">
      <alignment horizontal="center"/>
    </xf>
    <xf numFmtId="0" fontId="16" fillId="2" borderId="4" xfId="0" applyFont="1" applyFill="1" applyBorder="1"/>
    <xf numFmtId="3" fontId="16" fillId="2" borderId="0" xfId="0" applyNumberFormat="1" applyFont="1" applyFill="1" applyBorder="1"/>
    <xf numFmtId="3" fontId="22" fillId="0" borderId="0" xfId="0" applyNumberFormat="1" applyFont="1" applyBorder="1" applyAlignment="1">
      <alignment horizontal="right"/>
    </xf>
    <xf numFmtId="3" fontId="22" fillId="0" borderId="4" xfId="0" applyNumberFormat="1" applyFont="1" applyBorder="1" applyAlignment="1">
      <alignment horizontal="right"/>
    </xf>
    <xf numFmtId="3" fontId="22" fillId="0" borderId="1" xfId="0" applyNumberFormat="1" applyFont="1" applyBorder="1" applyAlignment="1">
      <alignment horizontal="right"/>
    </xf>
    <xf numFmtId="0" fontId="22" fillId="0" borderId="11" xfId="0" applyFont="1" applyBorder="1"/>
    <xf numFmtId="0" fontId="22" fillId="0" borderId="19" xfId="0" applyFont="1" applyBorder="1"/>
    <xf numFmtId="3" fontId="22" fillId="2" borderId="19" xfId="0" applyNumberFormat="1" applyFont="1" applyFill="1" applyBorder="1" applyAlignment="1">
      <alignment horizontal="right"/>
    </xf>
    <xf numFmtId="3" fontId="22" fillId="0" borderId="8" xfId="0" applyNumberFormat="1" applyFont="1" applyBorder="1" applyAlignment="1">
      <alignment horizontal="right"/>
    </xf>
    <xf numFmtId="0" fontId="16" fillId="0" borderId="19" xfId="0" applyFont="1" applyBorder="1"/>
    <xf numFmtId="0" fontId="0" fillId="0" borderId="11" xfId="0" applyBorder="1"/>
    <xf numFmtId="3" fontId="20" fillId="0" borderId="11" xfId="0" applyNumberFormat="1" applyFont="1" applyBorder="1" applyAlignment="1">
      <alignment horizontal="right"/>
    </xf>
    <xf numFmtId="3" fontId="16" fillId="0" borderId="11" xfId="0" applyNumberFormat="1" applyFont="1" applyFill="1" applyBorder="1"/>
    <xf numFmtId="3" fontId="16" fillId="0" borderId="0" xfId="0" applyNumberFormat="1" applyFont="1" applyFill="1" applyBorder="1"/>
    <xf numFmtId="3" fontId="16" fillId="0" borderId="10" xfId="0" applyNumberFormat="1" applyFont="1" applyFill="1" applyBorder="1"/>
    <xf numFmtId="3" fontId="20" fillId="0" borderId="0" xfId="0" applyNumberFormat="1" applyFont="1" applyBorder="1"/>
    <xf numFmtId="0" fontId="16" fillId="2" borderId="4" xfId="0" applyFont="1" applyFill="1" applyBorder="1" applyAlignment="1">
      <alignment horizontal="center"/>
    </xf>
    <xf numFmtId="3" fontId="12" fillId="0" borderId="2" xfId="0" applyNumberFormat="1" applyFont="1" applyBorder="1"/>
    <xf numFmtId="3" fontId="12" fillId="0" borderId="1" xfId="0" applyNumberFormat="1" applyFont="1" applyBorder="1"/>
    <xf numFmtId="0" fontId="12" fillId="0" borderId="1" xfId="0" applyFont="1" applyBorder="1"/>
    <xf numFmtId="0" fontId="0" fillId="0" borderId="0" xfId="0" applyAlignment="1">
      <alignment horizontal="center"/>
    </xf>
    <xf numFmtId="0" fontId="17" fillId="0" borderId="1" xfId="0" applyFont="1" applyBorder="1" applyAlignment="1">
      <alignment horizontal="right"/>
    </xf>
    <xf numFmtId="0" fontId="16" fillId="0" borderId="1" xfId="0" applyFont="1" applyBorder="1" applyAlignment="1">
      <alignment horizontal="right"/>
    </xf>
    <xf numFmtId="0" fontId="22" fillId="0" borderId="1" xfId="0" applyFont="1" applyBorder="1" applyAlignment="1">
      <alignment horizontal="right"/>
    </xf>
    <xf numFmtId="0" fontId="22" fillId="0" borderId="4" xfId="0" applyFont="1" applyBorder="1" applyAlignment="1">
      <alignment horizontal="right"/>
    </xf>
    <xf numFmtId="3" fontId="16" fillId="0" borderId="11" xfId="0" applyNumberFormat="1" applyFont="1" applyBorder="1" applyAlignment="1">
      <alignment horizontal="right"/>
    </xf>
    <xf numFmtId="0" fontId="26" fillId="0" borderId="18" xfId="0" applyFont="1" applyBorder="1" applyAlignment="1">
      <alignment horizontal="right"/>
    </xf>
    <xf numFmtId="0" fontId="26" fillId="0" borderId="19" xfId="0" applyFont="1" applyBorder="1" applyAlignment="1">
      <alignment horizontal="right"/>
    </xf>
    <xf numFmtId="0" fontId="22" fillId="0" borderId="9" xfId="0" applyFont="1" applyBorder="1" applyAlignment="1">
      <alignment horizontal="right"/>
    </xf>
    <xf numFmtId="0" fontId="16" fillId="2" borderId="11" xfId="0" applyFont="1" applyFill="1" applyBorder="1"/>
    <xf numFmtId="3" fontId="16" fillId="0" borderId="2" xfId="0" applyNumberFormat="1" applyFont="1" applyFill="1" applyBorder="1"/>
    <xf numFmtId="0" fontId="0" fillId="0" borderId="4" xfId="0" applyBorder="1" applyAlignment="1">
      <alignment horizontal="center" vertical="center" wrapText="1"/>
    </xf>
    <xf numFmtId="0" fontId="0" fillId="0" borderId="5" xfId="0" applyFont="1" applyBorder="1"/>
    <xf numFmtId="3" fontId="16" fillId="0" borderId="1" xfId="0" applyNumberFormat="1" applyFont="1" applyBorder="1" applyAlignment="1">
      <alignment vertical="center"/>
    </xf>
    <xf numFmtId="0" fontId="20" fillId="0" borderId="10" xfId="0" applyFont="1" applyBorder="1"/>
    <xf numFmtId="0" fontId="20" fillId="0" borderId="11" xfId="0" applyFont="1" applyBorder="1" applyAlignment="1">
      <alignment horizontal="left"/>
    </xf>
    <xf numFmtId="0" fontId="0" fillId="0" borderId="4" xfId="0" applyFont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3" fontId="40" fillId="0" borderId="4" xfId="0" applyNumberFormat="1" applyFont="1" applyBorder="1" applyAlignment="1">
      <alignment horizontal="right" vertical="center" wrapText="1"/>
    </xf>
    <xf numFmtId="3" fontId="0" fillId="0" borderId="4" xfId="0" applyNumberFormat="1" applyFont="1" applyBorder="1" applyAlignment="1">
      <alignment horizontal="right" vertical="center" wrapText="1"/>
    </xf>
    <xf numFmtId="0" fontId="26" fillId="2" borderId="9" xfId="0" applyFont="1" applyFill="1" applyBorder="1"/>
    <xf numFmtId="0" fontId="20" fillId="0" borderId="2" xfId="0" applyFont="1" applyBorder="1" applyAlignment="1">
      <alignment horizontal="left" vertical="center"/>
    </xf>
    <xf numFmtId="3" fontId="20" fillId="0" borderId="4" xfId="0" applyNumberFormat="1" applyFont="1" applyBorder="1" applyAlignment="1">
      <alignment horizontal="right" vertical="center"/>
    </xf>
    <xf numFmtId="3" fontId="20" fillId="0" borderId="2" xfId="0" applyNumberFormat="1" applyFont="1" applyBorder="1" applyAlignment="1">
      <alignment horizontal="right" vertical="center"/>
    </xf>
    <xf numFmtId="3" fontId="22" fillId="0" borderId="11" xfId="0" applyNumberFormat="1" applyFont="1" applyBorder="1" applyAlignment="1">
      <alignment horizontal="right"/>
    </xf>
    <xf numFmtId="3" fontId="20" fillId="0" borderId="9" xfId="0" applyNumberFormat="1" applyFont="1" applyBorder="1" applyAlignment="1">
      <alignment horizontal="right"/>
    </xf>
    <xf numFmtId="3" fontId="20" fillId="0" borderId="10" xfId="0" applyNumberFormat="1" applyFont="1" applyBorder="1" applyAlignment="1">
      <alignment horizontal="right"/>
    </xf>
    <xf numFmtId="0" fontId="22" fillId="2" borderId="4" xfId="0" applyFont="1" applyFill="1" applyBorder="1"/>
    <xf numFmtId="3" fontId="18" fillId="0" borderId="0" xfId="0" applyNumberFormat="1" applyFont="1"/>
    <xf numFmtId="3" fontId="0" fillId="0" borderId="8" xfId="0" applyNumberFormat="1" applyBorder="1"/>
    <xf numFmtId="3" fontId="0" fillId="0" borderId="10" xfId="0" applyNumberFormat="1" applyBorder="1"/>
    <xf numFmtId="3" fontId="16" fillId="0" borderId="0" xfId="0" applyNumberFormat="1" applyFont="1" applyBorder="1" applyAlignment="1">
      <alignment horizontal="right"/>
    </xf>
    <xf numFmtId="3" fontId="16" fillId="0" borderId="8" xfId="0" applyNumberFormat="1" applyFont="1" applyBorder="1" applyAlignment="1">
      <alignment horizontal="right"/>
    </xf>
    <xf numFmtId="3" fontId="16" fillId="0" borderId="13" xfId="0" applyNumberFormat="1" applyFont="1" applyBorder="1" applyAlignment="1">
      <alignment horizontal="right"/>
    </xf>
    <xf numFmtId="0" fontId="22" fillId="0" borderId="8" xfId="0" applyFont="1" applyBorder="1" applyAlignment="1">
      <alignment horizontal="center"/>
    </xf>
    <xf numFmtId="0" fontId="0" fillId="0" borderId="5" xfId="0" applyBorder="1"/>
    <xf numFmtId="3" fontId="20" fillId="0" borderId="1" xfId="0" applyNumberFormat="1" applyFont="1" applyBorder="1" applyAlignment="1">
      <alignment horizontal="right"/>
    </xf>
    <xf numFmtId="0" fontId="12" fillId="0" borderId="8" xfId="0" applyFont="1" applyBorder="1"/>
    <xf numFmtId="3" fontId="12" fillId="0" borderId="4" xfId="0" applyNumberFormat="1" applyFont="1" applyBorder="1"/>
    <xf numFmtId="0" fontId="12" fillId="0" borderId="4" xfId="0" applyFont="1" applyBorder="1"/>
    <xf numFmtId="0" fontId="22" fillId="0" borderId="7" xfId="0" applyFont="1" applyBorder="1" applyAlignment="1">
      <alignment horizontal="center" vertical="center"/>
    </xf>
    <xf numFmtId="0" fontId="15" fillId="0" borderId="0" xfId="1" applyFont="1"/>
    <xf numFmtId="0" fontId="16" fillId="0" borderId="0" xfId="1" applyFont="1"/>
    <xf numFmtId="0" fontId="27" fillId="0" borderId="0" xfId="10"/>
    <xf numFmtId="0" fontId="0" fillId="0" borderId="0" xfId="0"/>
    <xf numFmtId="0" fontId="10" fillId="0" borderId="12" xfId="1" applyFont="1" applyBorder="1" applyAlignment="1">
      <alignment horizontal="center" wrapText="1"/>
    </xf>
    <xf numFmtId="0" fontId="17" fillId="0" borderId="3" xfId="1" applyFont="1" applyBorder="1" applyAlignment="1">
      <alignment horizontal="center"/>
    </xf>
    <xf numFmtId="0" fontId="26" fillId="0" borderId="1" xfId="1" applyFont="1" applyBorder="1"/>
    <xf numFmtId="0" fontId="16" fillId="0" borderId="1" xfId="1" applyFont="1" applyBorder="1"/>
    <xf numFmtId="3" fontId="22" fillId="0" borderId="4" xfId="1" applyNumberFormat="1" applyFont="1" applyBorder="1"/>
    <xf numFmtId="3" fontId="27" fillId="0" borderId="0" xfId="10" applyNumberFormat="1"/>
    <xf numFmtId="0" fontId="16" fillId="0" borderId="4" xfId="1" applyFont="1" applyBorder="1"/>
    <xf numFmtId="3" fontId="16" fillId="0" borderId="4" xfId="1" applyNumberFormat="1" applyFont="1" applyBorder="1"/>
    <xf numFmtId="3" fontId="20" fillId="0" borderId="4" xfId="1" applyNumberFormat="1" applyFont="1" applyBorder="1"/>
    <xf numFmtId="0" fontId="16" fillId="0" borderId="11" xfId="1" applyFont="1" applyBorder="1"/>
    <xf numFmtId="0" fontId="16" fillId="0" borderId="2" xfId="1" applyFont="1" applyBorder="1"/>
    <xf numFmtId="3" fontId="22" fillId="0" borderId="3" xfId="1" applyNumberFormat="1" applyFont="1" applyBorder="1"/>
    <xf numFmtId="3" fontId="16" fillId="0" borderId="19" xfId="1" applyNumberFormat="1" applyFont="1" applyBorder="1"/>
    <xf numFmtId="0" fontId="26" fillId="0" borderId="4" xfId="1" applyFont="1" applyBorder="1"/>
    <xf numFmtId="0" fontId="16" fillId="0" borderId="1" xfId="1" applyFont="1" applyBorder="1" applyAlignment="1">
      <alignment horizontal="right"/>
    </xf>
    <xf numFmtId="0" fontId="16" fillId="0" borderId="4" xfId="1" applyFont="1" applyBorder="1" applyAlignment="1">
      <alignment horizontal="right"/>
    </xf>
    <xf numFmtId="3" fontId="20" fillId="0" borderId="19" xfId="1" applyNumberFormat="1" applyFont="1" applyBorder="1"/>
    <xf numFmtId="0" fontId="16" fillId="0" borderId="2" xfId="1" applyFont="1" applyBorder="1" applyAlignment="1">
      <alignment horizontal="right"/>
    </xf>
    <xf numFmtId="0" fontId="16" fillId="0" borderId="0" xfId="1" applyFont="1" applyAlignment="1">
      <alignment horizontal="right"/>
    </xf>
    <xf numFmtId="0" fontId="16" fillId="0" borderId="18" xfId="1" applyFont="1" applyBorder="1" applyAlignment="1">
      <alignment horizontal="right"/>
    </xf>
    <xf numFmtId="3" fontId="20" fillId="0" borderId="1" xfId="1" applyNumberFormat="1" applyFont="1" applyBorder="1"/>
    <xf numFmtId="0" fontId="22" fillId="0" borderId="11" xfId="1" applyFont="1" applyBorder="1"/>
    <xf numFmtId="3" fontId="22" fillId="0" borderId="19" xfId="1" applyNumberFormat="1" applyFont="1" applyBorder="1"/>
    <xf numFmtId="3" fontId="20" fillId="0" borderId="2" xfId="1" applyNumberFormat="1" applyFont="1" applyBorder="1"/>
    <xf numFmtId="0" fontId="22" fillId="0" borderId="6" xfId="1" applyFont="1" applyBorder="1"/>
    <xf numFmtId="0" fontId="0" fillId="0" borderId="7" xfId="0" applyBorder="1"/>
    <xf numFmtId="0" fontId="26" fillId="0" borderId="9" xfId="1" applyFont="1" applyBorder="1"/>
    <xf numFmtId="0" fontId="0" fillId="0" borderId="18" xfId="0" applyBorder="1"/>
    <xf numFmtId="3" fontId="22" fillId="0" borderId="1" xfId="1" applyNumberFormat="1" applyFont="1" applyBorder="1"/>
    <xf numFmtId="0" fontId="20" fillId="0" borderId="11" xfId="1" applyFont="1" applyBorder="1"/>
    <xf numFmtId="0" fontId="0" fillId="0" borderId="19" xfId="0" applyBorder="1"/>
    <xf numFmtId="0" fontId="17" fillId="0" borderId="6" xfId="1" applyFont="1" applyBorder="1"/>
    <xf numFmtId="0" fontId="17" fillId="0" borderId="12" xfId="1" applyFont="1" applyBorder="1" applyAlignment="1">
      <alignment horizontal="right"/>
    </xf>
    <xf numFmtId="0" fontId="28" fillId="0" borderId="0" xfId="10" applyFont="1"/>
    <xf numFmtId="0" fontId="17" fillId="0" borderId="10" xfId="1" applyFont="1" applyBorder="1"/>
    <xf numFmtId="0" fontId="17" fillId="0" borderId="8" xfId="1" applyFont="1" applyBorder="1" applyAlignment="1">
      <alignment horizontal="right"/>
    </xf>
    <xf numFmtId="3" fontId="22" fillId="0" borderId="12" xfId="1" applyNumberFormat="1" applyFont="1" applyBorder="1"/>
    <xf numFmtId="0" fontId="22" fillId="0" borderId="0" xfId="1" applyFont="1"/>
    <xf numFmtId="3" fontId="22" fillId="0" borderId="0" xfId="1" applyNumberFormat="1" applyFont="1"/>
    <xf numFmtId="0" fontId="27" fillId="3" borderId="0" xfId="10" applyFill="1"/>
    <xf numFmtId="3" fontId="22" fillId="2" borderId="12" xfId="1" applyNumberFormat="1" applyFont="1" applyFill="1" applyBorder="1"/>
    <xf numFmtId="0" fontId="28" fillId="0" borderId="6" xfId="10" applyFont="1" applyBorder="1"/>
    <xf numFmtId="0" fontId="28" fillId="0" borderId="7" xfId="10" applyFont="1" applyBorder="1"/>
    <xf numFmtId="0" fontId="27" fillId="0" borderId="9" xfId="10" applyBorder="1"/>
    <xf numFmtId="0" fontId="27" fillId="0" borderId="5" xfId="10" applyBorder="1"/>
    <xf numFmtId="0" fontId="27" fillId="0" borderId="11" xfId="10" applyBorder="1"/>
    <xf numFmtId="0" fontId="28" fillId="0" borderId="11" xfId="1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0" fillId="0" borderId="4" xfId="0" applyFont="1" applyBorder="1" applyAlignment="1">
      <alignment horizontal="center"/>
    </xf>
    <xf numFmtId="3" fontId="20" fillId="2" borderId="4" xfId="0" applyNumberFormat="1" applyFont="1" applyFill="1" applyBorder="1" applyAlignment="1">
      <alignment horizontal="right"/>
    </xf>
    <xf numFmtId="0" fontId="39" fillId="0" borderId="18" xfId="0" applyFont="1" applyBorder="1" applyAlignment="1">
      <alignment horizontal="center"/>
    </xf>
    <xf numFmtId="0" fontId="22" fillId="0" borderId="6" xfId="1" applyFont="1" applyBorder="1"/>
    <xf numFmtId="0" fontId="0" fillId="0" borderId="7" xfId="0" applyBorder="1"/>
    <xf numFmtId="0" fontId="31" fillId="0" borderId="4" xfId="0" applyFont="1" applyBorder="1" applyAlignment="1">
      <alignment horizontal="left"/>
    </xf>
    <xf numFmtId="3" fontId="16" fillId="0" borderId="0" xfId="0" applyNumberFormat="1" applyFont="1" applyBorder="1" applyAlignment="1">
      <alignment vertical="center"/>
    </xf>
    <xf numFmtId="3" fontId="16" fillId="0" borderId="19" xfId="0" applyNumberFormat="1" applyFont="1" applyBorder="1" applyAlignment="1">
      <alignment vertical="center"/>
    </xf>
    <xf numFmtId="3" fontId="17" fillId="0" borderId="19" xfId="0" applyNumberFormat="1" applyFont="1" applyBorder="1" applyAlignment="1">
      <alignment vertical="center"/>
    </xf>
    <xf numFmtId="3" fontId="17" fillId="0" borderId="4" xfId="0" applyNumberFormat="1" applyFont="1" applyBorder="1" applyAlignment="1">
      <alignment vertical="center"/>
    </xf>
    <xf numFmtId="3" fontId="18" fillId="0" borderId="19" xfId="0" applyNumberFormat="1" applyFont="1" applyBorder="1" applyAlignment="1">
      <alignment vertical="center"/>
    </xf>
    <xf numFmtId="0" fontId="27" fillId="0" borderId="3" xfId="10" applyBorder="1"/>
    <xf numFmtId="3" fontId="28" fillId="0" borderId="12" xfId="10" applyNumberFormat="1" applyFont="1" applyBorder="1"/>
    <xf numFmtId="3" fontId="0" fillId="0" borderId="2" xfId="0" applyNumberFormat="1" applyBorder="1"/>
    <xf numFmtId="0" fontId="20" fillId="2" borderId="4" xfId="0" applyFont="1" applyFill="1" applyBorder="1"/>
    <xf numFmtId="3" fontId="18" fillId="2" borderId="1" xfId="0" applyNumberFormat="1" applyFont="1" applyFill="1" applyBorder="1"/>
    <xf numFmtId="0" fontId="26" fillId="2" borderId="4" xfId="0" applyFont="1" applyFill="1" applyBorder="1" applyAlignment="1">
      <alignment horizontal="left"/>
    </xf>
    <xf numFmtId="0" fontId="20" fillId="2" borderId="4" xfId="0" applyFont="1" applyFill="1" applyBorder="1" applyAlignment="1">
      <alignment horizontal="left"/>
    </xf>
    <xf numFmtId="0" fontId="16" fillId="0" borderId="1" xfId="0" applyFont="1" applyFill="1" applyBorder="1"/>
    <xf numFmtId="3" fontId="27" fillId="0" borderId="1" xfId="0" applyNumberFormat="1" applyFont="1" applyBorder="1"/>
    <xf numFmtId="0" fontId="16" fillId="0" borderId="4" xfId="0" applyFont="1" applyFill="1" applyBorder="1"/>
    <xf numFmtId="3" fontId="27" fillId="0" borderId="4" xfId="0" applyNumberFormat="1" applyFont="1" applyBorder="1"/>
    <xf numFmtId="3" fontId="27" fillId="0" borderId="18" xfId="0" applyNumberFormat="1" applyFont="1" applyBorder="1"/>
    <xf numFmtId="0" fontId="16" fillId="0" borderId="0" xfId="0" applyFont="1" applyFill="1" applyBorder="1"/>
    <xf numFmtId="0" fontId="16" fillId="0" borderId="11" xfId="0" applyFont="1" applyFill="1" applyBorder="1"/>
    <xf numFmtId="3" fontId="27" fillId="0" borderId="11" xfId="0" applyNumberFormat="1" applyFont="1" applyBorder="1"/>
    <xf numFmtId="0" fontId="27" fillId="0" borderId="1" xfId="0" applyFont="1" applyBorder="1"/>
    <xf numFmtId="0" fontId="43" fillId="0" borderId="1" xfId="0" applyFont="1" applyBorder="1"/>
    <xf numFmtId="0" fontId="27" fillId="0" borderId="4" xfId="0" applyFont="1" applyBorder="1"/>
    <xf numFmtId="0" fontId="43" fillId="0" borderId="4" xfId="0" applyFont="1" applyBorder="1"/>
    <xf numFmtId="0" fontId="20" fillId="0" borderId="1" xfId="0" applyFont="1" applyBorder="1"/>
    <xf numFmtId="3" fontId="20" fillId="0" borderId="1" xfId="0" applyNumberFormat="1" applyFont="1" applyBorder="1"/>
    <xf numFmtId="0" fontId="20" fillId="0" borderId="9" xfId="0" applyFont="1" applyBorder="1"/>
    <xf numFmtId="0" fontId="20" fillId="0" borderId="5" xfId="0" applyFont="1" applyBorder="1"/>
    <xf numFmtId="0" fontId="20" fillId="0" borderId="0" xfId="0" applyFont="1" applyBorder="1"/>
    <xf numFmtId="0" fontId="20" fillId="0" borderId="4" xfId="0" applyFont="1" applyBorder="1"/>
    <xf numFmtId="0" fontId="20" fillId="0" borderId="8" xfId="0" applyFont="1" applyBorder="1"/>
    <xf numFmtId="3" fontId="20" fillId="0" borderId="8" xfId="0" applyNumberFormat="1" applyFont="1" applyBorder="1"/>
    <xf numFmtId="3" fontId="20" fillId="0" borderId="10" xfId="0" applyNumberFormat="1" applyFont="1" applyBorder="1"/>
    <xf numFmtId="3" fontId="16" fillId="0" borderId="10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3" fontId="16" fillId="0" borderId="19" xfId="0" applyNumberFormat="1" applyFont="1" applyBorder="1" applyAlignment="1">
      <alignment horizontal="right"/>
    </xf>
    <xf numFmtId="0" fontId="22" fillId="3" borderId="4" xfId="0" applyFont="1" applyFill="1" applyBorder="1"/>
    <xf numFmtId="0" fontId="16" fillId="3" borderId="4" xfId="0" applyFont="1" applyFill="1" applyBorder="1"/>
    <xf numFmtId="0" fontId="0" fillId="0" borderId="0" xfId="0"/>
    <xf numFmtId="0" fontId="27" fillId="0" borderId="13" xfId="0" applyFont="1" applyBorder="1"/>
    <xf numFmtId="0" fontId="0" fillId="0" borderId="0" xfId="0"/>
    <xf numFmtId="0" fontId="0" fillId="0" borderId="0" xfId="0"/>
    <xf numFmtId="3" fontId="20" fillId="0" borderId="11" xfId="0" applyNumberFormat="1" applyFont="1" applyBorder="1"/>
    <xf numFmtId="0" fontId="20" fillId="0" borderId="13" xfId="0" applyFont="1" applyBorder="1"/>
    <xf numFmtId="3" fontId="44" fillId="3" borderId="0" xfId="0" applyNumberFormat="1" applyFont="1" applyFill="1"/>
    <xf numFmtId="0" fontId="44" fillId="3" borderId="0" xfId="0" applyFont="1" applyFill="1"/>
    <xf numFmtId="0" fontId="17" fillId="3" borderId="4" xfId="0" applyFont="1" applyFill="1" applyBorder="1"/>
    <xf numFmtId="0" fontId="0" fillId="0" borderId="0" xfId="0"/>
    <xf numFmtId="0" fontId="0" fillId="0" borderId="0" xfId="0"/>
    <xf numFmtId="0" fontId="0" fillId="0" borderId="0" xfId="0"/>
    <xf numFmtId="3" fontId="20" fillId="0" borderId="4" xfId="0" applyNumberFormat="1" applyFont="1" applyFill="1" applyBorder="1" applyAlignment="1">
      <alignment vertical="center"/>
    </xf>
    <xf numFmtId="3" fontId="20" fillId="0" borderId="19" xfId="0" applyNumberFormat="1" applyFont="1" applyFill="1" applyBorder="1" applyAlignment="1">
      <alignment vertical="center"/>
    </xf>
    <xf numFmtId="49" fontId="22" fillId="0" borderId="2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26" fillId="0" borderId="5" xfId="0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0" xfId="0"/>
    <xf numFmtId="0" fontId="28" fillId="0" borderId="0" xfId="12" applyFont="1"/>
    <xf numFmtId="0" fontId="28" fillId="0" borderId="0" xfId="12" applyFont="1" applyAlignment="1">
      <alignment horizontal="center"/>
    </xf>
    <xf numFmtId="0" fontId="27" fillId="0" borderId="0" xfId="13" applyFont="1"/>
    <xf numFmtId="0" fontId="45" fillId="0" borderId="0" xfId="12" applyFont="1"/>
    <xf numFmtId="0" fontId="28" fillId="0" borderId="0" xfId="1" applyFont="1"/>
    <xf numFmtId="0" fontId="28" fillId="0" borderId="0" xfId="1" applyFont="1" applyAlignment="1">
      <alignment horizontal="center"/>
    </xf>
    <xf numFmtId="0" fontId="27" fillId="0" borderId="0" xfId="1" applyFont="1"/>
    <xf numFmtId="0" fontId="46" fillId="0" borderId="3" xfId="12" applyFont="1" applyBorder="1" applyAlignment="1">
      <alignment horizontal="center" vertical="center"/>
    </xf>
    <xf numFmtId="0" fontId="46" fillId="0" borderId="3" xfId="12" applyFont="1" applyBorder="1" applyAlignment="1">
      <alignment horizontal="center" vertical="center" wrapText="1"/>
    </xf>
    <xf numFmtId="0" fontId="28" fillId="0" borderId="4" xfId="12" applyFont="1" applyBorder="1" applyAlignment="1">
      <alignment horizontal="center"/>
    </xf>
    <xf numFmtId="0" fontId="31" fillId="0" borderId="1" xfId="1" applyFont="1" applyBorder="1"/>
    <xf numFmtId="0" fontId="27" fillId="0" borderId="1" xfId="13" applyFont="1" applyBorder="1"/>
    <xf numFmtId="3" fontId="27" fillId="0" borderId="1" xfId="1" applyNumberFormat="1" applyFont="1" applyBorder="1"/>
    <xf numFmtId="3" fontId="45" fillId="0" borderId="0" xfId="12" applyNumberFormat="1" applyFont="1"/>
    <xf numFmtId="0" fontId="27" fillId="0" borderId="4" xfId="13" applyFont="1" applyBorder="1"/>
    <xf numFmtId="3" fontId="27" fillId="0" borderId="4" xfId="1" applyNumberFormat="1" applyFont="1" applyBorder="1"/>
    <xf numFmtId="0" fontId="27" fillId="0" borderId="2" xfId="13" applyFont="1" applyBorder="1"/>
    <xf numFmtId="3" fontId="27" fillId="0" borderId="2" xfId="1" applyNumberFormat="1" applyFont="1" applyBorder="1"/>
    <xf numFmtId="0" fontId="31" fillId="0" borderId="4" xfId="1" applyFont="1" applyBorder="1"/>
    <xf numFmtId="0" fontId="45" fillId="0" borderId="8" xfId="12" applyFont="1" applyBorder="1"/>
    <xf numFmtId="3" fontId="27" fillId="0" borderId="19" xfId="1" applyNumberFormat="1" applyFont="1" applyBorder="1"/>
    <xf numFmtId="0" fontId="31" fillId="0" borderId="4" xfId="13" applyFont="1" applyBorder="1"/>
    <xf numFmtId="0" fontId="28" fillId="0" borderId="4" xfId="1" applyFont="1" applyBorder="1"/>
    <xf numFmtId="0" fontId="31" fillId="0" borderId="4" xfId="12" applyFont="1" applyBorder="1"/>
    <xf numFmtId="3" fontId="27" fillId="0" borderId="4" xfId="12" applyNumberFormat="1" applyFont="1" applyBorder="1"/>
    <xf numFmtId="0" fontId="27" fillId="0" borderId="4" xfId="12" applyFont="1" applyBorder="1" applyAlignment="1">
      <alignment horizontal="left"/>
    </xf>
    <xf numFmtId="0" fontId="28" fillId="0" borderId="4" xfId="12" applyFont="1" applyBorder="1"/>
    <xf numFmtId="0" fontId="27" fillId="0" borderId="2" xfId="12" applyFont="1" applyBorder="1" applyAlignment="1">
      <alignment horizontal="left"/>
    </xf>
    <xf numFmtId="0" fontId="31" fillId="0" borderId="4" xfId="12" applyFont="1" applyBorder="1" applyAlignment="1">
      <alignment horizontal="left"/>
    </xf>
    <xf numFmtId="3" fontId="27" fillId="0" borderId="4" xfId="13" applyNumberFormat="1" applyFont="1" applyBorder="1"/>
    <xf numFmtId="0" fontId="28" fillId="0" borderId="4" xfId="13" applyFont="1" applyBorder="1"/>
    <xf numFmtId="0" fontId="28" fillId="0" borderId="4" xfId="13" applyFont="1" applyBorder="1" applyAlignment="1">
      <alignment wrapText="1"/>
    </xf>
    <xf numFmtId="0" fontId="28" fillId="0" borderId="1" xfId="1" applyFont="1" applyBorder="1"/>
    <xf numFmtId="0" fontId="28" fillId="0" borderId="1" xfId="13" applyFont="1" applyBorder="1"/>
    <xf numFmtId="3" fontId="28" fillId="0" borderId="1" xfId="1" applyNumberFormat="1" applyFont="1" applyBorder="1"/>
    <xf numFmtId="0" fontId="45" fillId="0" borderId="5" xfId="12" applyFont="1" applyBorder="1"/>
    <xf numFmtId="3" fontId="28" fillId="0" borderId="4" xfId="1" applyNumberFormat="1" applyFont="1" applyBorder="1"/>
    <xf numFmtId="0" fontId="45" fillId="0" borderId="1" xfId="12" applyFont="1" applyBorder="1"/>
    <xf numFmtId="3" fontId="27" fillId="0" borderId="1" xfId="12" applyNumberFormat="1" applyFont="1" applyBorder="1"/>
    <xf numFmtId="0" fontId="45" fillId="0" borderId="4" xfId="12" applyFont="1" applyBorder="1"/>
    <xf numFmtId="0" fontId="28" fillId="0" borderId="3" xfId="1" applyFont="1" applyBorder="1"/>
    <xf numFmtId="0" fontId="45" fillId="0" borderId="3" xfId="12" applyFont="1" applyBorder="1"/>
    <xf numFmtId="0" fontId="27" fillId="0" borderId="3" xfId="12" applyFont="1" applyBorder="1"/>
    <xf numFmtId="3" fontId="27" fillId="0" borderId="19" xfId="12" applyNumberFormat="1" applyFont="1" applyBorder="1"/>
    <xf numFmtId="0" fontId="27" fillId="0" borderId="0" xfId="12" applyFont="1"/>
    <xf numFmtId="3" fontId="27" fillId="0" borderId="0" xfId="13" applyNumberFormat="1" applyFont="1"/>
    <xf numFmtId="0" fontId="28" fillId="0" borderId="1" xfId="12" applyFont="1" applyBorder="1" applyAlignment="1">
      <alignment horizontal="center"/>
    </xf>
    <xf numFmtId="0" fontId="28" fillId="0" borderId="2" xfId="12" applyFont="1" applyBorder="1" applyAlignment="1">
      <alignment horizontal="center"/>
    </xf>
    <xf numFmtId="0" fontId="28" fillId="0" borderId="3" xfId="12" applyFont="1" applyBorder="1" applyAlignment="1">
      <alignment horizontal="center"/>
    </xf>
    <xf numFmtId="0" fontId="31" fillId="0" borderId="1" xfId="13" applyFont="1" applyBorder="1"/>
    <xf numFmtId="3" fontId="27" fillId="0" borderId="1" xfId="13" applyNumberFormat="1" applyFont="1" applyBorder="1"/>
    <xf numFmtId="3" fontId="27" fillId="0" borderId="2" xfId="13" applyNumberFormat="1" applyFont="1" applyBorder="1"/>
    <xf numFmtId="3" fontId="27" fillId="0" borderId="11" xfId="1" applyNumberFormat="1" applyFont="1" applyBorder="1"/>
    <xf numFmtId="3" fontId="27" fillId="0" borderId="0" xfId="1" applyNumberFormat="1" applyFont="1"/>
    <xf numFmtId="3" fontId="45" fillId="0" borderId="8" xfId="12" applyNumberFormat="1" applyFont="1" applyBorder="1"/>
    <xf numFmtId="0" fontId="27" fillId="0" borderId="11" xfId="13" applyFont="1" applyBorder="1"/>
    <xf numFmtId="0" fontId="27" fillId="0" borderId="10" xfId="13" applyFont="1" applyBorder="1"/>
    <xf numFmtId="0" fontId="31" fillId="0" borderId="11" xfId="12" applyFont="1" applyBorder="1"/>
    <xf numFmtId="0" fontId="27" fillId="0" borderId="4" xfId="12" applyFont="1" applyBorder="1"/>
    <xf numFmtId="0" fontId="27" fillId="0" borderId="11" xfId="12" applyFont="1" applyBorder="1" applyAlignment="1">
      <alignment horizontal="left"/>
    </xf>
    <xf numFmtId="3" fontId="28" fillId="0" borderId="4" xfId="13" applyNumberFormat="1" applyFont="1" applyBorder="1"/>
    <xf numFmtId="0" fontId="47" fillId="0" borderId="4" xfId="13" applyFont="1" applyBorder="1"/>
    <xf numFmtId="3" fontId="27" fillId="0" borderId="0" xfId="12" applyNumberFormat="1" applyFont="1"/>
    <xf numFmtId="0" fontId="27" fillId="0" borderId="2" xfId="0" applyFont="1" applyBorder="1"/>
    <xf numFmtId="3" fontId="27" fillId="0" borderId="8" xfId="0" applyNumberFormat="1" applyFont="1" applyBorder="1"/>
    <xf numFmtId="3" fontId="27" fillId="0" borderId="2" xfId="0" applyNumberFormat="1" applyFont="1" applyBorder="1"/>
    <xf numFmtId="3" fontId="27" fillId="0" borderId="0" xfId="0" applyNumberFormat="1" applyFont="1"/>
    <xf numFmtId="0" fontId="27" fillId="0" borderId="0" xfId="0" applyFont="1"/>
    <xf numFmtId="0" fontId="0" fillId="0" borderId="4" xfId="0" applyBorder="1" applyAlignment="1">
      <alignment horizontal="right" vertical="center" wrapText="1"/>
    </xf>
    <xf numFmtId="0" fontId="40" fillId="0" borderId="4" xfId="0" applyFont="1" applyBorder="1" applyAlignment="1">
      <alignment horizontal="right" vertical="center" wrapText="1"/>
    </xf>
    <xf numFmtId="3" fontId="0" fillId="0" borderId="0" xfId="0" applyNumberFormat="1" applyBorder="1"/>
    <xf numFmtId="0" fontId="27" fillId="0" borderId="6" xfId="10" applyBorder="1"/>
    <xf numFmtId="0" fontId="27" fillId="0" borderId="0" xfId="10" applyBorder="1"/>
    <xf numFmtId="3" fontId="28" fillId="2" borderId="3" xfId="10" applyNumberFormat="1" applyFont="1" applyFill="1" applyBorder="1"/>
    <xf numFmtId="0" fontId="27" fillId="0" borderId="7" xfId="10" applyBorder="1"/>
    <xf numFmtId="3" fontId="27" fillId="0" borderId="12" xfId="10" applyNumberFormat="1" applyBorder="1"/>
    <xf numFmtId="0" fontId="16" fillId="0" borderId="10" xfId="1" applyFont="1" applyBorder="1"/>
    <xf numFmtId="0" fontId="16" fillId="0" borderId="13" xfId="1" applyFont="1" applyBorder="1" applyAlignment="1">
      <alignment horizontal="right"/>
    </xf>
    <xf numFmtId="3" fontId="27" fillId="0" borderId="6" xfId="10" applyNumberFormat="1" applyBorder="1"/>
    <xf numFmtId="0" fontId="17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7" fillId="0" borderId="6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/>
    <xf numFmtId="0" fontId="0" fillId="0" borderId="2" xfId="0" applyBorder="1" applyAlignment="1"/>
    <xf numFmtId="0" fontId="17" fillId="0" borderId="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8" fillId="0" borderId="3" xfId="12" applyFont="1" applyBorder="1" applyAlignment="1">
      <alignment horizontal="center" vertical="center" wrapText="1"/>
    </xf>
    <xf numFmtId="0" fontId="46" fillId="0" borderId="3" xfId="12" applyFont="1" applyBorder="1" applyAlignment="1">
      <alignment horizontal="center" vertical="center" wrapText="1"/>
    </xf>
    <xf numFmtId="0" fontId="28" fillId="0" borderId="0" xfId="1" applyFont="1" applyAlignment="1">
      <alignment horizontal="center"/>
    </xf>
    <xf numFmtId="0" fontId="28" fillId="0" borderId="0" xfId="13" applyFont="1" applyAlignment="1">
      <alignment horizontal="center"/>
    </xf>
    <xf numFmtId="0" fontId="27" fillId="0" borderId="0" xfId="1" applyFont="1" applyAlignment="1">
      <alignment horizontal="center"/>
    </xf>
    <xf numFmtId="0" fontId="28" fillId="0" borderId="3" xfId="12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7" xfId="0" applyBorder="1" applyAlignment="1"/>
    <xf numFmtId="0" fontId="0" fillId="0" borderId="12" xfId="0" applyBorder="1" applyAlignment="1"/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1" xfId="0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0" fillId="0" borderId="0" xfId="0" applyAlignment="1"/>
    <xf numFmtId="0" fontId="17" fillId="0" borderId="9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28" fillId="0" borderId="1" xfId="12" applyFont="1" applyBorder="1" applyAlignment="1">
      <alignment horizontal="center" vertical="center" wrapText="1"/>
    </xf>
    <xf numFmtId="0" fontId="45" fillId="0" borderId="4" xfId="12" applyFont="1" applyBorder="1" applyAlignment="1">
      <alignment horizontal="center" vertical="center" wrapText="1"/>
    </xf>
    <xf numFmtId="0" fontId="45" fillId="0" borderId="2" xfId="12" applyFont="1" applyBorder="1" applyAlignment="1">
      <alignment horizontal="center" vertical="center" wrapText="1"/>
    </xf>
    <xf numFmtId="0" fontId="27" fillId="0" borderId="8" xfId="13" applyFont="1" applyBorder="1" applyAlignment="1">
      <alignment horizontal="right"/>
    </xf>
    <xf numFmtId="0" fontId="28" fillId="0" borderId="4" xfId="12" applyFont="1" applyBorder="1" applyAlignment="1">
      <alignment horizontal="center" vertical="center" wrapText="1"/>
    </xf>
    <xf numFmtId="0" fontId="28" fillId="0" borderId="2" xfId="12" applyFont="1" applyBorder="1" applyAlignment="1">
      <alignment horizontal="center" vertical="center" wrapText="1"/>
    </xf>
    <xf numFmtId="0" fontId="45" fillId="0" borderId="3" xfId="12" applyFont="1" applyBorder="1" applyAlignment="1">
      <alignment horizontal="center" vertical="center"/>
    </xf>
    <xf numFmtId="0" fontId="45" fillId="0" borderId="3" xfId="12" applyFont="1" applyBorder="1" applyAlignment="1">
      <alignment vertical="center"/>
    </xf>
    <xf numFmtId="0" fontId="15" fillId="0" borderId="0" xfId="1" applyFont="1" applyAlignment="1">
      <alignment horizontal="center"/>
    </xf>
    <xf numFmtId="0" fontId="0" fillId="0" borderId="0" xfId="0"/>
    <xf numFmtId="0" fontId="17" fillId="0" borderId="1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2" fillId="0" borderId="6" xfId="1" applyFont="1" applyBorder="1"/>
    <xf numFmtId="0" fontId="0" fillId="0" borderId="12" xfId="0" applyBorder="1"/>
    <xf numFmtId="0" fontId="0" fillId="0" borderId="7" xfId="0" applyBorder="1"/>
    <xf numFmtId="0" fontId="22" fillId="0" borderId="10" xfId="1" applyFont="1" applyBorder="1"/>
    <xf numFmtId="0" fontId="0" fillId="0" borderId="8" xfId="0" applyBorder="1"/>
    <xf numFmtId="0" fontId="22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center"/>
    </xf>
  </cellXfs>
  <cellStyles count="14">
    <cellStyle name="Normál" xfId="0" builtinId="0"/>
    <cellStyle name="Normál 2" xfId="3" xr:uid="{00000000-0005-0000-0000-000001000000}"/>
    <cellStyle name="Normál 3" xfId="4" xr:uid="{00000000-0005-0000-0000-000002000000}"/>
    <cellStyle name="Normál 4" xfId="5" xr:uid="{00000000-0005-0000-0000-000003000000}"/>
    <cellStyle name="Normál 4 2" xfId="6" xr:uid="{00000000-0005-0000-0000-000004000000}"/>
    <cellStyle name="Normál 4 3" xfId="7" xr:uid="{00000000-0005-0000-0000-000005000000}"/>
    <cellStyle name="Normál 4 3 2" xfId="8" xr:uid="{00000000-0005-0000-0000-000006000000}"/>
    <cellStyle name="Normál 4 3 3" xfId="9" xr:uid="{00000000-0005-0000-0000-000007000000}"/>
    <cellStyle name="Normál 4 3 4" xfId="11" xr:uid="{00000000-0005-0000-0000-000008000000}"/>
    <cellStyle name="Normál 4 3 5" xfId="12" xr:uid="{291FB202-EFA8-48A5-8A60-CEB75171D844}"/>
    <cellStyle name="Normál_9.mell. ktgvetéshez" xfId="10" xr:uid="{00000000-0005-0000-0000-000009000000}"/>
    <cellStyle name="Normál_Munka1" xfId="1" xr:uid="{00000000-0005-0000-0000-00000A000000}"/>
    <cellStyle name="Normál_Munka2" xfId="13" xr:uid="{9FCB8F02-A7F6-4C99-9A51-B2CF490B21FD}"/>
    <cellStyle name="Százalék 2" xfId="2" xr:uid="{00000000-0005-0000-0000-00000C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_K&#214;Z&#214;S%20P&#201;NZ&#220;GY\K&#246;lts&#233;gvet&#233;s\2020\IV.n.&#233;vi%20m&#243;d\M&#225;solat%20-%20Ktar.2020.IV.n.&#233;ves%20m&#243;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3"/>
      <sheetName val="5.3"/>
    </sheetNames>
    <sheetDataSet>
      <sheetData sheetId="0"/>
      <sheetData sheetId="1">
        <row r="13">
          <cell r="C13">
            <v>173041</v>
          </cell>
          <cell r="M13">
            <v>173041</v>
          </cell>
        </row>
        <row r="15">
          <cell r="M15">
            <v>0</v>
          </cell>
        </row>
        <row r="16">
          <cell r="M16">
            <v>175723</v>
          </cell>
        </row>
        <row r="17">
          <cell r="M17">
            <v>0</v>
          </cell>
        </row>
        <row r="18">
          <cell r="C18">
            <v>144271</v>
          </cell>
          <cell r="M18">
            <v>144271</v>
          </cell>
        </row>
        <row r="20">
          <cell r="M20">
            <v>0</v>
          </cell>
        </row>
        <row r="21">
          <cell r="M21">
            <v>147601</v>
          </cell>
        </row>
        <row r="22">
          <cell r="M22">
            <v>0</v>
          </cell>
        </row>
        <row r="23">
          <cell r="C23">
            <v>77785</v>
          </cell>
          <cell r="M23">
            <v>77785</v>
          </cell>
        </row>
        <row r="25">
          <cell r="M25">
            <v>0</v>
          </cell>
        </row>
        <row r="26">
          <cell r="M26">
            <v>82067</v>
          </cell>
        </row>
        <row r="27">
          <cell r="M27">
            <v>0</v>
          </cell>
        </row>
        <row r="28">
          <cell r="M28">
            <v>78206</v>
          </cell>
        </row>
        <row r="29">
          <cell r="M29">
            <v>74849</v>
          </cell>
        </row>
        <row r="30">
          <cell r="M30">
            <v>15975</v>
          </cell>
        </row>
        <row r="31">
          <cell r="M31">
            <v>90824</v>
          </cell>
        </row>
        <row r="32">
          <cell r="M32">
            <v>0</v>
          </cell>
        </row>
        <row r="33">
          <cell r="C33">
            <v>43985</v>
          </cell>
          <cell r="M33">
            <v>43985</v>
          </cell>
        </row>
        <row r="34">
          <cell r="M34">
            <v>44428</v>
          </cell>
        </row>
        <row r="35">
          <cell r="M35">
            <v>0</v>
          </cell>
        </row>
        <row r="36">
          <cell r="M36">
            <v>44428</v>
          </cell>
        </row>
        <row r="37">
          <cell r="M37">
            <v>0</v>
          </cell>
        </row>
        <row r="38">
          <cell r="C38">
            <v>34221</v>
          </cell>
          <cell r="M38">
            <v>34221</v>
          </cell>
        </row>
        <row r="40">
          <cell r="M40">
            <v>0</v>
          </cell>
        </row>
        <row r="41">
          <cell r="M41">
            <v>30421</v>
          </cell>
        </row>
        <row r="48">
          <cell r="M48">
            <v>0</v>
          </cell>
        </row>
        <row r="49">
          <cell r="M49">
            <v>242856</v>
          </cell>
        </row>
        <row r="50">
          <cell r="M50">
            <v>297925</v>
          </cell>
        </row>
        <row r="51">
          <cell r="M51">
            <v>3871</v>
          </cell>
        </row>
        <row r="52">
          <cell r="M52">
            <v>301796</v>
          </cell>
        </row>
        <row r="53">
          <cell r="M53">
            <v>0</v>
          </cell>
        </row>
        <row r="54">
          <cell r="C54">
            <v>150934</v>
          </cell>
          <cell r="M54">
            <v>150934</v>
          </cell>
        </row>
        <row r="55">
          <cell r="M55">
            <v>151587</v>
          </cell>
        </row>
        <row r="56">
          <cell r="M56">
            <v>2139</v>
          </cell>
        </row>
        <row r="57">
          <cell r="M57">
            <v>2139</v>
          </cell>
        </row>
        <row r="58">
          <cell r="M58">
            <v>153726</v>
          </cell>
        </row>
        <row r="59">
          <cell r="M59">
            <v>0</v>
          </cell>
        </row>
        <row r="60">
          <cell r="C60">
            <v>91922</v>
          </cell>
          <cell r="M60">
            <v>91922</v>
          </cell>
        </row>
        <row r="61">
          <cell r="M61">
            <v>91922</v>
          </cell>
        </row>
        <row r="62">
          <cell r="M62">
            <v>1732</v>
          </cell>
        </row>
        <row r="63">
          <cell r="M63">
            <v>1732</v>
          </cell>
        </row>
        <row r="64">
          <cell r="M64">
            <v>93654</v>
          </cell>
        </row>
        <row r="65">
          <cell r="M65">
            <v>0</v>
          </cell>
        </row>
        <row r="66">
          <cell r="M66">
            <v>0</v>
          </cell>
        </row>
        <row r="68">
          <cell r="C68">
            <v>0</v>
          </cell>
        </row>
        <row r="69">
          <cell r="C69">
            <v>54416</v>
          </cell>
        </row>
        <row r="70">
          <cell r="C70"/>
        </row>
        <row r="71">
          <cell r="C71">
            <v>72615</v>
          </cell>
        </row>
        <row r="72">
          <cell r="C72">
            <v>72713</v>
          </cell>
        </row>
        <row r="73">
          <cell r="C73">
            <v>0</v>
          </cell>
        </row>
        <row r="74">
          <cell r="C74">
            <v>72713</v>
          </cell>
        </row>
        <row r="75">
          <cell r="C75"/>
        </row>
        <row r="76">
          <cell r="C76">
            <v>175492</v>
          </cell>
        </row>
        <row r="77">
          <cell r="C77">
            <v>177016</v>
          </cell>
        </row>
        <row r="78">
          <cell r="C78">
            <v>0</v>
          </cell>
        </row>
        <row r="79">
          <cell r="C79">
            <v>177016</v>
          </cell>
        </row>
        <row r="80">
          <cell r="C80"/>
        </row>
        <row r="81">
          <cell r="C81">
            <v>72434</v>
          </cell>
        </row>
        <row r="82">
          <cell r="C82">
            <v>72434</v>
          </cell>
        </row>
        <row r="83">
          <cell r="C83">
            <v>0</v>
          </cell>
        </row>
        <row r="84">
          <cell r="C84">
            <v>72434</v>
          </cell>
        </row>
        <row r="85">
          <cell r="C85"/>
        </row>
        <row r="86">
          <cell r="C86">
            <v>13520</v>
          </cell>
        </row>
        <row r="87">
          <cell r="C87">
            <v>13520</v>
          </cell>
        </row>
        <row r="88">
          <cell r="C88">
            <v>0</v>
          </cell>
        </row>
        <row r="89">
          <cell r="C89">
            <v>13520</v>
          </cell>
        </row>
        <row r="90">
          <cell r="C90"/>
        </row>
        <row r="91">
          <cell r="C91">
            <v>12607</v>
          </cell>
        </row>
        <row r="92">
          <cell r="C92">
            <v>12607</v>
          </cell>
        </row>
        <row r="93">
          <cell r="C93">
            <v>0</v>
          </cell>
        </row>
        <row r="94">
          <cell r="C94">
            <v>12607</v>
          </cell>
        </row>
        <row r="95">
          <cell r="C95"/>
        </row>
        <row r="96">
          <cell r="C96">
            <v>73829</v>
          </cell>
        </row>
        <row r="98">
          <cell r="C98">
            <v>0</v>
          </cell>
        </row>
        <row r="99">
          <cell r="C99">
            <v>75353</v>
          </cell>
        </row>
        <row r="100">
          <cell r="C100"/>
        </row>
        <row r="101">
          <cell r="C101">
            <v>3102</v>
          </cell>
        </row>
        <row r="102">
          <cell r="C102">
            <v>3102</v>
          </cell>
        </row>
        <row r="103">
          <cell r="C103">
            <v>0</v>
          </cell>
        </row>
        <row r="104">
          <cell r="C104">
            <v>3102</v>
          </cell>
        </row>
        <row r="105">
          <cell r="C105"/>
        </row>
        <row r="106">
          <cell r="C106">
            <v>52157</v>
          </cell>
        </row>
        <row r="109">
          <cell r="C109">
            <v>-15975</v>
          </cell>
        </row>
        <row r="110">
          <cell r="C110">
            <v>32067</v>
          </cell>
        </row>
        <row r="111">
          <cell r="C111"/>
        </row>
        <row r="112">
          <cell r="C112">
            <v>497820</v>
          </cell>
        </row>
        <row r="113">
          <cell r="C113">
            <v>518112</v>
          </cell>
        </row>
        <row r="114">
          <cell r="C114">
            <v>0</v>
          </cell>
        </row>
        <row r="115">
          <cell r="C115">
            <v>518112</v>
          </cell>
        </row>
        <row r="116">
          <cell r="C116"/>
        </row>
        <row r="117">
          <cell r="C117">
            <v>47280</v>
          </cell>
        </row>
        <row r="119">
          <cell r="C119">
            <v>0</v>
          </cell>
        </row>
        <row r="120">
          <cell r="C120">
            <v>48567</v>
          </cell>
        </row>
        <row r="121">
          <cell r="C121"/>
        </row>
        <row r="122">
          <cell r="C122">
            <v>38876</v>
          </cell>
        </row>
        <row r="124">
          <cell r="C124">
            <v>0</v>
          </cell>
        </row>
        <row r="125">
          <cell r="C125">
            <v>42748</v>
          </cell>
        </row>
        <row r="126">
          <cell r="C126"/>
        </row>
        <row r="127">
          <cell r="C127">
            <v>411664</v>
          </cell>
        </row>
        <row r="128">
          <cell r="C128">
            <v>426797</v>
          </cell>
        </row>
        <row r="129">
          <cell r="C129">
            <v>0</v>
          </cell>
        </row>
        <row r="130">
          <cell r="C130">
            <v>426797</v>
          </cell>
        </row>
        <row r="131">
          <cell r="C131"/>
        </row>
        <row r="132">
          <cell r="C132">
            <v>39897</v>
          </cell>
        </row>
        <row r="134">
          <cell r="C134">
            <v>0</v>
          </cell>
        </row>
        <row r="135">
          <cell r="C135">
            <v>41097</v>
          </cell>
        </row>
        <row r="136">
          <cell r="C136"/>
        </row>
        <row r="137">
          <cell r="C137">
            <v>9970</v>
          </cell>
        </row>
        <row r="139">
          <cell r="C139">
            <v>0</v>
          </cell>
        </row>
        <row r="140">
          <cell r="C140">
            <v>10270</v>
          </cell>
        </row>
        <row r="141">
          <cell r="C141"/>
        </row>
        <row r="142">
          <cell r="C142">
            <v>11422</v>
          </cell>
        </row>
        <row r="144">
          <cell r="C144">
            <v>0</v>
          </cell>
        </row>
        <row r="145">
          <cell r="C145">
            <v>12469</v>
          </cell>
        </row>
        <row r="146">
          <cell r="C146"/>
        </row>
        <row r="147">
          <cell r="C147">
            <v>10013</v>
          </cell>
        </row>
        <row r="149">
          <cell r="C149">
            <v>0</v>
          </cell>
        </row>
        <row r="150">
          <cell r="C150">
            <v>10796</v>
          </cell>
        </row>
        <row r="151">
          <cell r="C151"/>
        </row>
        <row r="152">
          <cell r="C152">
            <v>13100</v>
          </cell>
        </row>
        <row r="154">
          <cell r="C154">
            <v>0</v>
          </cell>
        </row>
        <row r="155">
          <cell r="C155">
            <v>14337</v>
          </cell>
        </row>
        <row r="156">
          <cell r="C156"/>
        </row>
        <row r="157">
          <cell r="C157">
            <v>28904</v>
          </cell>
        </row>
        <row r="159">
          <cell r="C159">
            <v>0</v>
          </cell>
        </row>
        <row r="160">
          <cell r="C160">
            <v>26554</v>
          </cell>
        </row>
        <row r="161">
          <cell r="C161"/>
        </row>
        <row r="162">
          <cell r="C162">
            <v>24304</v>
          </cell>
        </row>
        <row r="164">
          <cell r="C164">
            <v>0</v>
          </cell>
        </row>
        <row r="165">
          <cell r="C165">
            <v>22114</v>
          </cell>
        </row>
        <row r="166">
          <cell r="C166"/>
        </row>
        <row r="167">
          <cell r="C167">
            <v>44793</v>
          </cell>
        </row>
        <row r="169">
          <cell r="C169">
            <v>0</v>
          </cell>
        </row>
        <row r="170">
          <cell r="C170">
            <v>40733</v>
          </cell>
        </row>
        <row r="171">
          <cell r="C171"/>
        </row>
        <row r="172">
          <cell r="C172">
            <v>6908</v>
          </cell>
        </row>
        <row r="174">
          <cell r="C174">
            <v>0</v>
          </cell>
        </row>
        <row r="175">
          <cell r="C175">
            <v>7158</v>
          </cell>
        </row>
        <row r="176">
          <cell r="C176"/>
        </row>
        <row r="177">
          <cell r="C177">
            <v>9448</v>
          </cell>
        </row>
        <row r="179">
          <cell r="C179">
            <v>0</v>
          </cell>
        </row>
        <row r="180">
          <cell r="C180">
            <v>9748</v>
          </cell>
        </row>
        <row r="181">
          <cell r="C181"/>
        </row>
        <row r="182">
          <cell r="C182">
            <v>11917</v>
          </cell>
        </row>
        <row r="184">
          <cell r="C184">
            <v>0</v>
          </cell>
        </row>
        <row r="185">
          <cell r="C185">
            <v>12717</v>
          </cell>
        </row>
        <row r="186">
          <cell r="C186"/>
        </row>
        <row r="187">
          <cell r="C187">
            <v>34841</v>
          </cell>
        </row>
        <row r="189">
          <cell r="C189">
            <v>0</v>
          </cell>
        </row>
        <row r="190">
          <cell r="C190">
            <v>36441</v>
          </cell>
        </row>
        <row r="191">
          <cell r="C191"/>
        </row>
        <row r="192">
          <cell r="C192">
            <v>16029</v>
          </cell>
        </row>
        <row r="194">
          <cell r="C194">
            <v>0</v>
          </cell>
        </row>
        <row r="195">
          <cell r="C195">
            <v>17329</v>
          </cell>
        </row>
        <row r="196">
          <cell r="C196"/>
        </row>
        <row r="197">
          <cell r="C197"/>
        </row>
        <row r="199">
          <cell r="C199">
            <v>0</v>
          </cell>
        </row>
        <row r="200">
          <cell r="C200">
            <v>250</v>
          </cell>
        </row>
        <row r="201">
          <cell r="C201"/>
        </row>
        <row r="202">
          <cell r="C202">
            <v>33845</v>
          </cell>
        </row>
        <row r="204">
          <cell r="C204">
            <v>0</v>
          </cell>
        </row>
        <row r="205">
          <cell r="C205">
            <v>36860</v>
          </cell>
        </row>
        <row r="206">
          <cell r="C206"/>
        </row>
        <row r="207">
          <cell r="C207">
            <v>3998</v>
          </cell>
        </row>
        <row r="209">
          <cell r="C209">
            <v>0</v>
          </cell>
        </row>
        <row r="210">
          <cell r="C210">
            <v>4436</v>
          </cell>
        </row>
        <row r="211">
          <cell r="C211"/>
        </row>
        <row r="212">
          <cell r="C212">
            <v>1938</v>
          </cell>
        </row>
        <row r="214">
          <cell r="C214">
            <v>0</v>
          </cell>
        </row>
        <row r="215">
          <cell r="C215">
            <v>1988</v>
          </cell>
        </row>
        <row r="216">
          <cell r="C216"/>
        </row>
        <row r="217">
          <cell r="C217">
            <v>59565</v>
          </cell>
        </row>
        <row r="219">
          <cell r="C219">
            <v>0</v>
          </cell>
        </row>
        <row r="220">
          <cell r="C220">
            <v>68865</v>
          </cell>
        </row>
        <row r="221">
          <cell r="C221"/>
        </row>
        <row r="222">
          <cell r="C222">
            <v>19591</v>
          </cell>
        </row>
        <row r="224">
          <cell r="C224">
            <v>0</v>
          </cell>
        </row>
        <row r="225">
          <cell r="C225">
            <v>20599</v>
          </cell>
        </row>
        <row r="226">
          <cell r="C226"/>
        </row>
        <row r="227">
          <cell r="C227">
            <v>12757</v>
          </cell>
        </row>
        <row r="229">
          <cell r="C229">
            <v>0</v>
          </cell>
        </row>
        <row r="230">
          <cell r="C230">
            <v>13412</v>
          </cell>
        </row>
        <row r="231">
          <cell r="C231"/>
        </row>
        <row r="232">
          <cell r="C232">
            <v>10763</v>
          </cell>
        </row>
        <row r="234">
          <cell r="C234">
            <v>0</v>
          </cell>
        </row>
        <row r="235">
          <cell r="C235">
            <v>10963</v>
          </cell>
        </row>
        <row r="236">
          <cell r="C236"/>
        </row>
        <row r="237">
          <cell r="C237">
            <v>5229</v>
          </cell>
        </row>
        <row r="238">
          <cell r="C238">
            <v>5229</v>
          </cell>
        </row>
        <row r="239">
          <cell r="C239">
            <v>0</v>
          </cell>
        </row>
        <row r="240">
          <cell r="C240">
            <v>5229</v>
          </cell>
        </row>
        <row r="241">
          <cell r="C241"/>
        </row>
        <row r="242">
          <cell r="C242">
            <v>32</v>
          </cell>
        </row>
        <row r="243">
          <cell r="C243">
            <v>32</v>
          </cell>
        </row>
        <row r="244">
          <cell r="C244">
            <v>0</v>
          </cell>
        </row>
        <row r="245">
          <cell r="C245">
            <v>32</v>
          </cell>
        </row>
        <row r="246">
          <cell r="C246"/>
        </row>
        <row r="247">
          <cell r="C247">
            <v>2400</v>
          </cell>
        </row>
        <row r="248">
          <cell r="C248">
            <v>2400</v>
          </cell>
        </row>
        <row r="249">
          <cell r="C249"/>
        </row>
        <row r="250">
          <cell r="C250">
            <v>2400</v>
          </cell>
        </row>
        <row r="251">
          <cell r="C251"/>
        </row>
        <row r="252">
          <cell r="C252">
            <v>1514243</v>
          </cell>
        </row>
        <row r="253">
          <cell r="C253">
            <v>1594048</v>
          </cell>
        </row>
        <row r="254">
          <cell r="C254">
            <v>3871</v>
          </cell>
        </row>
        <row r="255">
          <cell r="C255">
            <v>1597919</v>
          </cell>
        </row>
        <row r="256">
          <cell r="C256"/>
        </row>
        <row r="257">
          <cell r="C257">
            <v>1088518</v>
          </cell>
        </row>
        <row r="258">
          <cell r="C258">
            <v>1155470</v>
          </cell>
        </row>
        <row r="259">
          <cell r="C259">
            <v>0</v>
          </cell>
        </row>
        <row r="260">
          <cell r="C260">
            <v>1155470</v>
          </cell>
        </row>
        <row r="261">
          <cell r="C261"/>
        </row>
        <row r="262">
          <cell r="C262">
            <v>425725</v>
          </cell>
        </row>
        <row r="263">
          <cell r="C263">
            <v>438578</v>
          </cell>
        </row>
        <row r="264">
          <cell r="C264">
            <v>3871</v>
          </cell>
        </row>
        <row r="265">
          <cell r="C265">
            <v>442449</v>
          </cell>
        </row>
        <row r="266">
          <cell r="C26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5"/>
  <sheetViews>
    <sheetView view="pageBreakPreview" topLeftCell="A16" zoomScaleNormal="100" workbookViewId="0">
      <selection activeCell="A30" sqref="A30"/>
    </sheetView>
  </sheetViews>
  <sheetFormatPr defaultRowHeight="12.75" x14ac:dyDescent="0.2"/>
  <cols>
    <col min="1" max="1" width="6.7109375" customWidth="1"/>
    <col min="2" max="2" width="53.5703125" customWidth="1"/>
    <col min="3" max="3" width="17.28515625" customWidth="1"/>
    <col min="4" max="4" width="18.5703125" customWidth="1"/>
    <col min="5" max="5" width="18.140625" customWidth="1"/>
    <col min="6" max="6" width="10.28515625" customWidth="1"/>
    <col min="7" max="7" width="31.7109375" customWidth="1"/>
    <col min="8" max="10" width="11.7109375" customWidth="1"/>
  </cols>
  <sheetData>
    <row r="1" spans="1:10" ht="15.75" x14ac:dyDescent="0.25">
      <c r="A1" s="27" t="s">
        <v>860</v>
      </c>
      <c r="B1" s="27"/>
      <c r="C1" s="27"/>
      <c r="D1" s="25"/>
      <c r="E1" s="25"/>
      <c r="F1" s="27"/>
      <c r="G1" s="27"/>
      <c r="H1" s="27"/>
      <c r="I1" s="25"/>
      <c r="J1" s="25"/>
    </row>
    <row r="2" spans="1:10" ht="15.75" x14ac:dyDescent="0.25">
      <c r="A2" s="27"/>
      <c r="B2" s="27"/>
      <c r="C2" s="27"/>
      <c r="D2" s="25"/>
      <c r="E2" s="25"/>
      <c r="F2" s="27"/>
      <c r="G2" s="27"/>
      <c r="H2" s="27"/>
      <c r="I2" s="25"/>
      <c r="J2" s="25"/>
    </row>
    <row r="3" spans="1:10" ht="15.75" x14ac:dyDescent="0.25">
      <c r="A3" s="41"/>
      <c r="B3" s="4" t="s">
        <v>0</v>
      </c>
      <c r="C3" s="41"/>
      <c r="D3" s="30"/>
      <c r="E3" s="20"/>
      <c r="F3" s="41"/>
      <c r="G3" s="4"/>
      <c r="H3" s="41"/>
      <c r="I3" s="30"/>
      <c r="J3" s="20"/>
    </row>
    <row r="4" spans="1:10" ht="15.75" x14ac:dyDescent="0.25">
      <c r="A4" s="37"/>
      <c r="B4" s="37" t="s">
        <v>546</v>
      </c>
      <c r="C4" s="37"/>
      <c r="D4" s="20"/>
      <c r="E4" s="26"/>
      <c r="F4" s="41"/>
      <c r="G4" s="41"/>
      <c r="H4" s="41"/>
      <c r="I4" s="20"/>
      <c r="J4" s="26"/>
    </row>
    <row r="5" spans="1:10" ht="15.75" x14ac:dyDescent="0.25">
      <c r="A5" s="41"/>
      <c r="B5" s="41" t="s">
        <v>1</v>
      </c>
      <c r="C5" s="41"/>
      <c r="D5" s="37"/>
      <c r="E5" s="26"/>
      <c r="F5" s="41"/>
      <c r="G5" s="41"/>
      <c r="H5" s="41"/>
      <c r="I5" s="37"/>
      <c r="J5" s="26"/>
    </row>
    <row r="6" spans="1:10" ht="15.75" x14ac:dyDescent="0.25">
      <c r="A6" s="41"/>
      <c r="B6" s="41"/>
      <c r="C6" s="41"/>
      <c r="D6" s="37"/>
      <c r="E6" s="26"/>
      <c r="F6" s="41"/>
      <c r="G6" s="41"/>
      <c r="H6" s="41"/>
      <c r="I6" s="37"/>
      <c r="J6" s="26"/>
    </row>
    <row r="7" spans="1:10" ht="14.1" customHeight="1" x14ac:dyDescent="0.25">
      <c r="A7" s="4" t="s">
        <v>2</v>
      </c>
      <c r="B7" s="4"/>
      <c r="C7" s="5" t="s">
        <v>3</v>
      </c>
      <c r="D7" s="5"/>
      <c r="E7" s="5"/>
      <c r="F7" s="4"/>
      <c r="G7" s="4"/>
      <c r="H7" s="4"/>
      <c r="I7" s="5"/>
      <c r="J7" s="5"/>
    </row>
    <row r="8" spans="1:10" ht="14.1" customHeight="1" x14ac:dyDescent="0.2">
      <c r="A8" s="7" t="s">
        <v>4</v>
      </c>
      <c r="B8" s="16" t="s">
        <v>5</v>
      </c>
      <c r="C8" s="7" t="s">
        <v>375</v>
      </c>
      <c r="D8" s="7" t="s">
        <v>432</v>
      </c>
      <c r="E8" s="7" t="s">
        <v>547</v>
      </c>
      <c r="F8" s="20"/>
      <c r="G8" s="20"/>
      <c r="H8" s="20"/>
    </row>
    <row r="9" spans="1:10" ht="14.1" customHeight="1" x14ac:dyDescent="0.2">
      <c r="A9" s="19" t="s">
        <v>7</v>
      </c>
      <c r="B9" s="20"/>
      <c r="C9" s="19" t="s">
        <v>376</v>
      </c>
      <c r="D9" s="19" t="s">
        <v>377</v>
      </c>
      <c r="E9" s="19" t="s">
        <v>377</v>
      </c>
      <c r="F9" s="20"/>
      <c r="G9" s="20"/>
      <c r="H9" s="20"/>
    </row>
    <row r="10" spans="1:10" s="192" customFormat="1" ht="18" customHeight="1" x14ac:dyDescent="0.2">
      <c r="A10" s="7" t="s">
        <v>54</v>
      </c>
      <c r="B10" s="13" t="s">
        <v>148</v>
      </c>
      <c r="C10" s="105">
        <f>SUM(C11:C12)</f>
        <v>714452</v>
      </c>
      <c r="D10" s="105">
        <f>SUM(D11:D12)</f>
        <v>835419</v>
      </c>
      <c r="E10" s="105">
        <f>SUM(E11:E12)</f>
        <v>859882</v>
      </c>
      <c r="F10" s="26"/>
      <c r="G10" s="26"/>
      <c r="H10" s="26"/>
    </row>
    <row r="11" spans="1:10" s="192" customFormat="1" ht="18" customHeight="1" x14ac:dyDescent="0.2">
      <c r="A11" s="19"/>
      <c r="B11" s="32" t="s">
        <v>171</v>
      </c>
      <c r="C11" s="131">
        <v>708752</v>
      </c>
      <c r="D11" s="131">
        <v>829719</v>
      </c>
      <c r="E11" s="131">
        <v>859882</v>
      </c>
      <c r="F11" s="26"/>
      <c r="G11" s="26"/>
      <c r="H11" s="26"/>
    </row>
    <row r="12" spans="1:10" s="192" customFormat="1" ht="18" customHeight="1" x14ac:dyDescent="0.2">
      <c r="A12" s="24"/>
      <c r="B12" s="29" t="s">
        <v>173</v>
      </c>
      <c r="C12" s="109">
        <v>5700</v>
      </c>
      <c r="D12" s="109">
        <v>5700</v>
      </c>
      <c r="E12" s="109">
        <v>0</v>
      </c>
      <c r="F12" s="26"/>
      <c r="G12" s="26"/>
      <c r="H12" s="26"/>
    </row>
    <row r="13" spans="1:10" s="191" customFormat="1" ht="18" customHeight="1" x14ac:dyDescent="0.2">
      <c r="A13" s="7" t="s">
        <v>149</v>
      </c>
      <c r="B13" s="13" t="s">
        <v>150</v>
      </c>
      <c r="C13" s="105">
        <f>SUM(C14:C15)</f>
        <v>77100</v>
      </c>
      <c r="D13" s="105">
        <f>SUM(D14:D15)</f>
        <v>77100</v>
      </c>
      <c r="E13" s="105">
        <f>SUM(E14:E15)</f>
        <v>2760</v>
      </c>
      <c r="F13" s="25"/>
      <c r="G13" s="25"/>
      <c r="H13" s="25"/>
    </row>
    <row r="14" spans="1:10" s="191" customFormat="1" ht="18" customHeight="1" x14ac:dyDescent="0.2">
      <c r="A14" s="19"/>
      <c r="B14" s="32" t="s">
        <v>171</v>
      </c>
      <c r="C14" s="131">
        <v>2100</v>
      </c>
      <c r="D14" s="131">
        <v>2100</v>
      </c>
      <c r="E14" s="131">
        <v>2760</v>
      </c>
      <c r="F14" s="25"/>
      <c r="G14" s="25"/>
      <c r="H14" s="25"/>
    </row>
    <row r="15" spans="1:10" s="191" customFormat="1" ht="18" customHeight="1" x14ac:dyDescent="0.2">
      <c r="A15" s="311"/>
      <c r="B15" s="29" t="s">
        <v>173</v>
      </c>
      <c r="C15" s="131">
        <v>75000</v>
      </c>
      <c r="D15" s="131">
        <v>75000</v>
      </c>
      <c r="E15" s="131">
        <v>0</v>
      </c>
      <c r="F15" s="25"/>
      <c r="G15" s="25"/>
      <c r="H15" s="25"/>
    </row>
    <row r="16" spans="1:10" s="191" customFormat="1" ht="18" customHeight="1" x14ac:dyDescent="0.2">
      <c r="A16" s="23" t="s">
        <v>56</v>
      </c>
      <c r="B16" s="219" t="s">
        <v>137</v>
      </c>
      <c r="C16" s="105">
        <f>SUM(C17:C22)</f>
        <v>2252642</v>
      </c>
      <c r="D16" s="105">
        <f>SUM(D17:D22)</f>
        <v>2216642</v>
      </c>
      <c r="E16" s="105">
        <f>SUM(E17:E22)</f>
        <v>1879772</v>
      </c>
      <c r="F16" s="25">
        <v>1879772</v>
      </c>
      <c r="G16" s="25"/>
      <c r="H16" s="25"/>
    </row>
    <row r="17" spans="1:10" ht="18" customHeight="1" x14ac:dyDescent="0.2">
      <c r="A17" s="190"/>
      <c r="B17" s="32" t="s">
        <v>151</v>
      </c>
      <c r="C17" s="87">
        <v>36000</v>
      </c>
      <c r="D17" s="87">
        <v>0</v>
      </c>
      <c r="E17" s="87">
        <v>0</v>
      </c>
      <c r="F17" s="26"/>
      <c r="G17" s="26"/>
      <c r="H17" s="26"/>
    </row>
    <row r="18" spans="1:10" ht="18" customHeight="1" x14ac:dyDescent="0.2">
      <c r="A18" s="190"/>
      <c r="B18" s="32" t="s">
        <v>152</v>
      </c>
      <c r="C18" s="87">
        <v>287000</v>
      </c>
      <c r="D18" s="87">
        <v>287000</v>
      </c>
      <c r="E18" s="87">
        <v>278546</v>
      </c>
      <c r="F18" s="26"/>
      <c r="G18" s="26"/>
      <c r="H18" s="26"/>
    </row>
    <row r="19" spans="1:10" ht="18" customHeight="1" x14ac:dyDescent="0.2">
      <c r="A19" s="190"/>
      <c r="B19" s="32" t="s">
        <v>153</v>
      </c>
      <c r="C19" s="87">
        <v>1790000</v>
      </c>
      <c r="D19" s="87">
        <v>1790000</v>
      </c>
      <c r="E19" s="87">
        <v>1220000</v>
      </c>
      <c r="F19" s="26"/>
      <c r="G19" s="26"/>
      <c r="H19" s="26"/>
    </row>
    <row r="20" spans="1:10" ht="18" customHeight="1" x14ac:dyDescent="0.2">
      <c r="A20" s="190"/>
      <c r="B20" s="32" t="s">
        <v>254</v>
      </c>
      <c r="C20" s="87">
        <v>135000</v>
      </c>
      <c r="D20" s="87">
        <v>135000</v>
      </c>
      <c r="E20" s="87">
        <v>369905</v>
      </c>
      <c r="F20" s="26"/>
      <c r="G20" s="26"/>
      <c r="H20" s="26"/>
    </row>
    <row r="21" spans="1:10" ht="18" customHeight="1" x14ac:dyDescent="0.2">
      <c r="A21" s="190"/>
      <c r="B21" s="32" t="s">
        <v>255</v>
      </c>
      <c r="C21" s="87">
        <v>342</v>
      </c>
      <c r="D21" s="87">
        <v>342</v>
      </c>
      <c r="E21" s="87">
        <v>321</v>
      </c>
      <c r="F21" s="26"/>
      <c r="G21" s="26"/>
      <c r="H21" s="26"/>
    </row>
    <row r="22" spans="1:10" ht="18" customHeight="1" x14ac:dyDescent="0.2">
      <c r="A22" s="198"/>
      <c r="B22" s="29" t="s">
        <v>154</v>
      </c>
      <c r="C22" s="110">
        <v>4300</v>
      </c>
      <c r="D22" s="110">
        <v>4300</v>
      </c>
      <c r="E22" s="110">
        <v>11000</v>
      </c>
      <c r="F22" s="26"/>
      <c r="G22" s="26"/>
      <c r="H22" s="26"/>
    </row>
    <row r="23" spans="1:10" s="192" customFormat="1" ht="18" customHeight="1" x14ac:dyDescent="0.2">
      <c r="A23" s="17" t="s">
        <v>89</v>
      </c>
      <c r="B23" s="69" t="s">
        <v>155</v>
      </c>
      <c r="C23" s="90">
        <v>377851</v>
      </c>
      <c r="D23" s="90">
        <v>493149</v>
      </c>
      <c r="E23" s="90">
        <v>476411</v>
      </c>
      <c r="F23" s="26"/>
      <c r="G23" s="26"/>
      <c r="H23" s="26"/>
    </row>
    <row r="24" spans="1:10" s="191" customFormat="1" ht="18" customHeight="1" x14ac:dyDescent="0.2">
      <c r="A24" s="17" t="s">
        <v>156</v>
      </c>
      <c r="B24" s="69" t="s">
        <v>157</v>
      </c>
      <c r="C24" s="90">
        <v>22810</v>
      </c>
      <c r="D24" s="90">
        <v>24787</v>
      </c>
      <c r="E24" s="90">
        <v>20937</v>
      </c>
      <c r="F24" s="25"/>
      <c r="G24" s="25"/>
      <c r="H24" s="25"/>
    </row>
    <row r="25" spans="1:10" ht="18" customHeight="1" x14ac:dyDescent="0.2">
      <c r="A25" s="70" t="s">
        <v>158</v>
      </c>
      <c r="B25" s="182" t="s">
        <v>159</v>
      </c>
      <c r="C25" s="323">
        <v>96638</v>
      </c>
      <c r="D25" s="323">
        <v>42047</v>
      </c>
      <c r="E25" s="323">
        <v>31947</v>
      </c>
      <c r="F25" s="26"/>
      <c r="G25" s="26"/>
      <c r="H25" s="26"/>
    </row>
    <row r="26" spans="1:10" ht="18" customHeight="1" x14ac:dyDescent="0.2">
      <c r="A26" s="70" t="s">
        <v>92</v>
      </c>
      <c r="B26" s="182" t="s">
        <v>160</v>
      </c>
      <c r="C26" s="323">
        <v>360</v>
      </c>
      <c r="D26" s="323">
        <v>360</v>
      </c>
      <c r="E26" s="323">
        <v>60</v>
      </c>
      <c r="F26" s="26"/>
      <c r="G26" s="26"/>
      <c r="H26" s="26"/>
    </row>
    <row r="27" spans="1:10" ht="18" customHeight="1" x14ac:dyDescent="0.2">
      <c r="A27" s="80" t="s">
        <v>161</v>
      </c>
      <c r="B27" s="49" t="s">
        <v>162</v>
      </c>
      <c r="C27" s="90">
        <v>1563924</v>
      </c>
      <c r="D27" s="90">
        <v>1909142</v>
      </c>
      <c r="E27" s="90">
        <v>1604019</v>
      </c>
      <c r="F27" s="54"/>
      <c r="G27" s="54"/>
      <c r="H27" s="54"/>
    </row>
    <row r="28" spans="1:10" ht="21.75" customHeight="1" x14ac:dyDescent="0.2">
      <c r="A28" s="9"/>
      <c r="B28" s="196" t="s">
        <v>172</v>
      </c>
      <c r="C28" s="197">
        <f>SUM(C10,C16,C13,C23:C25,C26,C27)</f>
        <v>5105777</v>
      </c>
      <c r="D28" s="197">
        <f>SUM(D10,D16,D13,D23:D25,D26,D27)</f>
        <v>5598646</v>
      </c>
      <c r="E28" s="197">
        <f>SUM(E10,E16,E13,E23:E25,E26,E27)</f>
        <v>4875788</v>
      </c>
      <c r="F28" s="38"/>
      <c r="G28" s="38"/>
      <c r="H28" s="38"/>
    </row>
    <row r="29" spans="1:10" ht="12.75" customHeight="1" x14ac:dyDescent="0.2">
      <c r="A29" s="20"/>
      <c r="B29" s="25"/>
      <c r="C29" s="25"/>
      <c r="D29" s="25"/>
      <c r="E29" s="25"/>
      <c r="F29" s="38"/>
      <c r="G29" s="38"/>
      <c r="H29" s="38"/>
      <c r="I29" s="38"/>
      <c r="J29" s="38"/>
    </row>
    <row r="30" spans="1:10" ht="15.75" x14ac:dyDescent="0.25">
      <c r="A30" s="27" t="s">
        <v>861</v>
      </c>
      <c r="B30" s="27"/>
      <c r="C30" s="27"/>
      <c r="D30" s="27"/>
      <c r="E30" s="25"/>
      <c r="F30" s="38"/>
      <c r="G30" s="38"/>
      <c r="H30" s="38"/>
      <c r="I30" s="38"/>
      <c r="J30" s="38"/>
    </row>
    <row r="31" spans="1:10" ht="15.75" x14ac:dyDescent="0.25">
      <c r="A31" s="37"/>
      <c r="B31" s="20"/>
      <c r="C31" s="20"/>
      <c r="D31" s="20"/>
      <c r="E31" s="20"/>
      <c r="F31" s="38"/>
      <c r="G31" s="38"/>
      <c r="H31" s="38"/>
      <c r="I31" s="38"/>
      <c r="J31" s="38"/>
    </row>
    <row r="32" spans="1:10" ht="15.75" x14ac:dyDescent="0.25">
      <c r="A32" s="41"/>
      <c r="B32" s="4" t="s">
        <v>0</v>
      </c>
      <c r="C32" s="41"/>
      <c r="D32" s="30"/>
      <c r="E32" s="20"/>
      <c r="F32" s="38"/>
      <c r="G32" s="38"/>
      <c r="H32" s="38"/>
      <c r="I32" s="38"/>
      <c r="J32" s="38"/>
    </row>
    <row r="33" spans="1:10" ht="15.75" x14ac:dyDescent="0.25">
      <c r="A33" s="37"/>
      <c r="B33" s="37" t="s">
        <v>548</v>
      </c>
      <c r="C33" s="37"/>
      <c r="D33" s="20"/>
      <c r="E33" s="26"/>
      <c r="F33" s="38"/>
      <c r="G33" s="38"/>
      <c r="H33" s="38"/>
      <c r="I33" s="38"/>
      <c r="J33" s="38"/>
    </row>
    <row r="34" spans="1:10" ht="15.75" x14ac:dyDescent="0.25">
      <c r="A34" s="41"/>
      <c r="B34" s="41" t="s">
        <v>1</v>
      </c>
      <c r="C34" s="41"/>
      <c r="D34" s="37"/>
      <c r="E34" s="26"/>
      <c r="F34" s="38"/>
      <c r="G34" s="38"/>
      <c r="H34" s="38"/>
      <c r="I34" s="38"/>
      <c r="J34" s="38"/>
    </row>
    <row r="35" spans="1:10" ht="15" customHeight="1" x14ac:dyDescent="0.2">
      <c r="A35" s="20"/>
      <c r="B35" s="20"/>
      <c r="C35" s="20"/>
      <c r="D35" s="20"/>
      <c r="E35" s="20"/>
      <c r="F35" s="38"/>
      <c r="G35" s="38"/>
      <c r="H35" s="38"/>
      <c r="I35" s="38"/>
      <c r="J35" s="38"/>
    </row>
    <row r="36" spans="1:10" ht="15" customHeight="1" x14ac:dyDescent="0.25">
      <c r="A36" s="4" t="s">
        <v>20</v>
      </c>
      <c r="B36" s="4"/>
      <c r="C36" s="5" t="s">
        <v>21</v>
      </c>
      <c r="D36" s="5"/>
      <c r="E36" s="5"/>
      <c r="F36" s="38"/>
      <c r="G36" s="38"/>
      <c r="H36" s="38"/>
      <c r="I36" s="38"/>
      <c r="J36" s="38"/>
    </row>
    <row r="37" spans="1:10" ht="18" customHeight="1" x14ac:dyDescent="0.2">
      <c r="A37" s="7" t="s">
        <v>4</v>
      </c>
      <c r="B37" s="7" t="s">
        <v>5</v>
      </c>
      <c r="C37" s="7" t="s">
        <v>375</v>
      </c>
      <c r="D37" s="7" t="s">
        <v>432</v>
      </c>
      <c r="E37" s="7" t="s">
        <v>547</v>
      </c>
      <c r="F37" s="38"/>
      <c r="G37" s="38"/>
      <c r="H37" s="38"/>
    </row>
    <row r="38" spans="1:10" ht="18" customHeight="1" x14ac:dyDescent="0.2">
      <c r="A38" s="19" t="s">
        <v>7</v>
      </c>
      <c r="B38" s="19"/>
      <c r="C38" s="19" t="s">
        <v>376</v>
      </c>
      <c r="D38" s="19" t="s">
        <v>377</v>
      </c>
      <c r="E38" s="19" t="s">
        <v>377</v>
      </c>
      <c r="F38" s="38"/>
      <c r="G38" s="38"/>
      <c r="H38" s="38"/>
    </row>
    <row r="39" spans="1:10" s="192" customFormat="1" ht="18" customHeight="1" x14ac:dyDescent="0.25">
      <c r="A39" s="23" t="s">
        <v>54</v>
      </c>
      <c r="B39" s="28" t="s">
        <v>72</v>
      </c>
      <c r="C39" s="126">
        <f>SUM('5.mell'!C60)</f>
        <v>986142</v>
      </c>
      <c r="D39" s="126">
        <v>1034747</v>
      </c>
      <c r="E39" s="126">
        <f>SUM('5.mell'!C62)</f>
        <v>1027346</v>
      </c>
      <c r="F39" s="3"/>
      <c r="G39" s="3"/>
      <c r="H39" s="3"/>
    </row>
    <row r="40" spans="1:10" s="191" customFormat="1" ht="18" customHeight="1" x14ac:dyDescent="0.25">
      <c r="A40" s="17" t="s">
        <v>55</v>
      </c>
      <c r="B40" s="69" t="s">
        <v>73</v>
      </c>
      <c r="C40" s="88">
        <f>SUM('5.mell'!D60)</f>
        <v>176918</v>
      </c>
      <c r="D40" s="126">
        <v>185760</v>
      </c>
      <c r="E40" s="126">
        <f>SUM('5.mell'!D62)</f>
        <v>184219</v>
      </c>
      <c r="F40" s="193"/>
      <c r="G40" s="193"/>
      <c r="H40" s="193"/>
    </row>
    <row r="41" spans="1:10" s="191" customFormat="1" ht="18" customHeight="1" x14ac:dyDescent="0.25">
      <c r="A41" s="17" t="s">
        <v>56</v>
      </c>
      <c r="B41" s="69" t="s">
        <v>93</v>
      </c>
      <c r="C41" s="88">
        <f>SUM('5.mell'!E60)</f>
        <v>1148206</v>
      </c>
      <c r="D41" s="88">
        <v>1319759</v>
      </c>
      <c r="E41" s="88">
        <f>SUM('5.mell'!E62)</f>
        <v>1210582</v>
      </c>
      <c r="F41" s="193"/>
      <c r="G41" s="193"/>
      <c r="H41" s="193"/>
    </row>
    <row r="42" spans="1:10" s="191" customFormat="1" ht="18" customHeight="1" x14ac:dyDescent="0.25">
      <c r="A42" s="17" t="s">
        <v>89</v>
      </c>
      <c r="B42" s="69" t="s">
        <v>163</v>
      </c>
      <c r="C42" s="88">
        <f>SUM('5.mell'!F60)</f>
        <v>11772</v>
      </c>
      <c r="D42" s="88">
        <v>14272</v>
      </c>
      <c r="E42" s="88">
        <f>SUM('5.mell'!F62)</f>
        <v>7322</v>
      </c>
      <c r="F42" s="193"/>
      <c r="G42" s="193"/>
      <c r="H42" s="193"/>
    </row>
    <row r="43" spans="1:10" s="191" customFormat="1" ht="18" customHeight="1" x14ac:dyDescent="0.25">
      <c r="A43" s="23" t="s">
        <v>90</v>
      </c>
      <c r="B43" s="28" t="s">
        <v>164</v>
      </c>
      <c r="C43" s="105">
        <f>SUM(C44:C45)</f>
        <v>1475995</v>
      </c>
      <c r="D43" s="465">
        <f>SUM(D44:D45)</f>
        <v>1561901</v>
      </c>
      <c r="E43" s="465">
        <f>SUM('5.mell'!G62)</f>
        <v>1427981</v>
      </c>
      <c r="F43" s="193">
        <v>1427981</v>
      </c>
      <c r="G43" s="193"/>
      <c r="H43" s="193"/>
    </row>
    <row r="44" spans="1:10" s="192" customFormat="1" ht="18" customHeight="1" x14ac:dyDescent="0.25">
      <c r="A44" s="68"/>
      <c r="B44" s="32" t="s">
        <v>233</v>
      </c>
      <c r="C44" s="87">
        <v>372347</v>
      </c>
      <c r="D44" s="202">
        <v>360554</v>
      </c>
      <c r="E44" s="202">
        <v>340796</v>
      </c>
      <c r="F44" s="3"/>
      <c r="G44" s="3"/>
      <c r="H44" s="3"/>
    </row>
    <row r="45" spans="1:10" ht="18" customHeight="1" x14ac:dyDescent="0.25">
      <c r="A45" s="199"/>
      <c r="B45" s="29" t="s">
        <v>165</v>
      </c>
      <c r="C45" s="110">
        <v>1103648</v>
      </c>
      <c r="D45" s="252">
        <v>1201347</v>
      </c>
      <c r="E45" s="252">
        <v>1087185</v>
      </c>
      <c r="F45" s="3"/>
      <c r="G45" s="3"/>
      <c r="H45" s="3"/>
    </row>
    <row r="46" spans="1:10" s="191" customFormat="1" ht="18" customHeight="1" x14ac:dyDescent="0.25">
      <c r="A46" s="17" t="s">
        <v>91</v>
      </c>
      <c r="B46" s="69" t="s">
        <v>95</v>
      </c>
      <c r="C46" s="88">
        <f>SUM('5.mell'!H60)</f>
        <v>439320</v>
      </c>
      <c r="D46" s="88">
        <v>243019</v>
      </c>
      <c r="E46" s="88">
        <f>SUM('5.mell'!H62)</f>
        <v>432544</v>
      </c>
      <c r="F46" s="193"/>
      <c r="G46" s="193"/>
      <c r="H46" s="193"/>
    </row>
    <row r="47" spans="1:10" s="192" customFormat="1" ht="18" customHeight="1" x14ac:dyDescent="0.25">
      <c r="A47" s="17" t="s">
        <v>166</v>
      </c>
      <c r="B47" s="69" t="s">
        <v>94</v>
      </c>
      <c r="C47" s="88">
        <f>SUM('5.mell'!I60)</f>
        <v>420300</v>
      </c>
      <c r="D47" s="88">
        <v>796340</v>
      </c>
      <c r="E47" s="88">
        <f>SUM('5.mell'!I62)</f>
        <v>526052</v>
      </c>
      <c r="F47" s="3"/>
      <c r="G47" s="3"/>
      <c r="H47" s="3"/>
    </row>
    <row r="48" spans="1:10" s="191" customFormat="1" ht="18" customHeight="1" x14ac:dyDescent="0.25">
      <c r="A48" s="17" t="s">
        <v>125</v>
      </c>
      <c r="B48" s="69" t="s">
        <v>167</v>
      </c>
      <c r="C48" s="88">
        <f>SUM('5.mell'!J60)</f>
        <v>88676</v>
      </c>
      <c r="D48" s="88">
        <v>104400</v>
      </c>
      <c r="E48" s="88">
        <f>SUM('5.mell'!J62)</f>
        <v>31374</v>
      </c>
      <c r="F48" s="193"/>
      <c r="G48" s="193"/>
      <c r="H48" s="193"/>
    </row>
    <row r="49" spans="1:10" s="191" customFormat="1" ht="18" customHeight="1" x14ac:dyDescent="0.25">
      <c r="A49" s="24" t="s">
        <v>168</v>
      </c>
      <c r="B49" s="33" t="s">
        <v>169</v>
      </c>
      <c r="C49" s="125">
        <f>SUM('5.mell'!K60)</f>
        <v>358448</v>
      </c>
      <c r="D49" s="125">
        <v>338448</v>
      </c>
      <c r="E49" s="125">
        <f>SUM('5.mell'!K62)</f>
        <v>28368</v>
      </c>
      <c r="F49" s="193"/>
      <c r="G49" s="193"/>
      <c r="H49" s="193"/>
    </row>
    <row r="50" spans="1:10" ht="18" customHeight="1" x14ac:dyDescent="0.25">
      <c r="A50" s="194"/>
      <c r="B50" s="195" t="s">
        <v>22</v>
      </c>
      <c r="C50" s="218">
        <f>SUM(C39,C40,C41,C42,C43,C46,C47,C48,C49)</f>
        <v>5105777</v>
      </c>
      <c r="D50" s="218">
        <f>SUM(D39,D40,D41,D42,D43,D46,D47,D48,D49)</f>
        <v>5598646</v>
      </c>
      <c r="E50" s="218">
        <f>SUM(E39,E40,E41,E42,E43,E46,E47,E48,E49)</f>
        <v>4875788</v>
      </c>
      <c r="F50" s="3"/>
      <c r="G50" s="3"/>
      <c r="H50" s="3"/>
    </row>
    <row r="51" spans="1:10" ht="20.100000000000001" customHeight="1" x14ac:dyDescent="0.25">
      <c r="A51" s="3"/>
      <c r="B51" s="3"/>
      <c r="C51" s="3"/>
      <c r="D51" s="3"/>
      <c r="E51" s="3"/>
      <c r="G51" s="3"/>
      <c r="H51" s="3"/>
      <c r="I51" s="3"/>
      <c r="J51" s="3"/>
    </row>
    <row r="52" spans="1:10" ht="20.100000000000001" customHeight="1" x14ac:dyDescent="0.25">
      <c r="A52" s="5"/>
      <c r="B52" s="5" t="s">
        <v>170</v>
      </c>
      <c r="C52" s="5"/>
      <c r="D52" s="5"/>
      <c r="E52" s="5"/>
      <c r="G52" s="3"/>
      <c r="H52" s="3"/>
      <c r="I52" s="3"/>
      <c r="J52" s="3"/>
    </row>
    <row r="53" spans="1:10" ht="20.100000000000001" customHeight="1" x14ac:dyDescent="0.25">
      <c r="A53" s="5"/>
      <c r="B53" s="57"/>
      <c r="C53" s="56"/>
      <c r="D53" s="5"/>
      <c r="E53" s="5"/>
      <c r="G53" s="3"/>
      <c r="H53" s="3"/>
      <c r="I53" s="3"/>
      <c r="J53" s="3"/>
    </row>
    <row r="54" spans="1:10" ht="15" customHeight="1" x14ac:dyDescent="0.25">
      <c r="A54" s="5"/>
      <c r="B54" s="5" t="s">
        <v>23</v>
      </c>
      <c r="C54" s="112">
        <f>SUM(C28)</f>
        <v>5105777</v>
      </c>
      <c r="D54" s="112">
        <f>SUM(D28)</f>
        <v>5598646</v>
      </c>
      <c r="E54" s="5"/>
      <c r="G54" s="3"/>
      <c r="H54" s="3"/>
      <c r="I54" s="3"/>
      <c r="J54" s="3"/>
    </row>
    <row r="55" spans="1:10" ht="15" customHeight="1" x14ac:dyDescent="0.25">
      <c r="A55" s="5"/>
      <c r="B55" s="5" t="s">
        <v>24</v>
      </c>
      <c r="C55" s="250">
        <f>SUM(C50)</f>
        <v>5105777</v>
      </c>
      <c r="D55" s="250">
        <f>SUM(D50)</f>
        <v>5598646</v>
      </c>
      <c r="E55" s="122"/>
      <c r="G55" s="3"/>
      <c r="H55" s="3"/>
      <c r="I55" s="3"/>
      <c r="J55" s="3"/>
    </row>
    <row r="56" spans="1:10" ht="15" customHeight="1" x14ac:dyDescent="0.25">
      <c r="A56" s="5"/>
      <c r="B56" s="5" t="s">
        <v>25</v>
      </c>
      <c r="C56" s="112">
        <f>C54-C55</f>
        <v>0</v>
      </c>
      <c r="D56" s="5"/>
      <c r="E56" s="112"/>
      <c r="G56" s="3"/>
      <c r="H56" s="3"/>
      <c r="I56" s="3"/>
      <c r="J56" s="3"/>
    </row>
    <row r="57" spans="1:10" ht="15" customHeight="1" x14ac:dyDescent="0.25">
      <c r="A57" s="5"/>
      <c r="B57" s="26"/>
      <c r="C57" s="26"/>
      <c r="D57" s="5"/>
      <c r="E57" s="5"/>
      <c r="G57" s="3"/>
      <c r="H57" s="3"/>
      <c r="I57" s="3"/>
      <c r="J57" s="3"/>
    </row>
    <row r="58" spans="1:10" ht="15" customHeight="1" x14ac:dyDescent="0.25">
      <c r="A58" s="20"/>
      <c r="B58" s="26"/>
      <c r="C58" s="26"/>
      <c r="D58" s="54"/>
      <c r="E58" s="54"/>
      <c r="G58" s="3"/>
      <c r="H58" s="3"/>
      <c r="I58" s="3"/>
      <c r="J58" s="3"/>
    </row>
    <row r="59" spans="1:10" ht="15" customHeight="1" x14ac:dyDescent="0.25">
      <c r="A59" s="35"/>
      <c r="B59" s="26"/>
      <c r="C59" s="26"/>
      <c r="D59" s="26"/>
      <c r="E59" s="26"/>
      <c r="G59" s="3"/>
      <c r="H59" s="3"/>
      <c r="I59" s="3"/>
      <c r="J59" s="3"/>
    </row>
    <row r="60" spans="1:10" ht="15" customHeight="1" x14ac:dyDescent="0.25">
      <c r="A60" s="35"/>
      <c r="B60" s="26"/>
      <c r="C60" s="26"/>
      <c r="D60" s="26"/>
      <c r="E60" s="26"/>
      <c r="F60" s="3"/>
      <c r="G60" s="3"/>
      <c r="H60" s="3"/>
      <c r="I60" s="3"/>
      <c r="J60" s="3"/>
    </row>
    <row r="61" spans="1:10" ht="15" customHeight="1" x14ac:dyDescent="0.25">
      <c r="A61" s="20"/>
      <c r="B61" s="25"/>
      <c r="C61" s="25"/>
      <c r="D61" s="25"/>
      <c r="E61" s="25"/>
      <c r="F61" s="3"/>
      <c r="G61" s="3"/>
      <c r="H61" s="3"/>
      <c r="I61" s="3"/>
      <c r="J61" s="3"/>
    </row>
    <row r="62" spans="1:10" ht="15" customHeight="1" x14ac:dyDescent="0.25">
      <c r="A62" s="20"/>
      <c r="B62" s="25"/>
      <c r="C62" s="25"/>
      <c r="D62" s="25"/>
      <c r="E62" s="25"/>
      <c r="F62" s="3"/>
      <c r="G62" s="3"/>
      <c r="H62" s="3"/>
      <c r="I62" s="3"/>
      <c r="J62" s="3"/>
    </row>
    <row r="63" spans="1:10" ht="15.75" x14ac:dyDescent="0.25">
      <c r="A63" s="60"/>
      <c r="B63" s="60"/>
      <c r="C63" s="60"/>
      <c r="D63" s="60"/>
      <c r="E63" s="60"/>
      <c r="F63" s="3"/>
      <c r="G63" s="3"/>
      <c r="H63" s="3"/>
      <c r="I63" s="3"/>
      <c r="J63" s="3"/>
    </row>
    <row r="64" spans="1:10" ht="15.75" x14ac:dyDescent="0.25">
      <c r="A64" s="26"/>
      <c r="B64" s="26"/>
      <c r="C64" s="26"/>
      <c r="D64" s="26"/>
      <c r="E64" s="26"/>
      <c r="F64" s="3"/>
      <c r="G64" s="3"/>
      <c r="H64" s="3"/>
      <c r="I64" s="3"/>
      <c r="J64" s="3"/>
    </row>
    <row r="65" spans="1:10" ht="15.75" x14ac:dyDescent="0.25">
      <c r="A65" s="26"/>
      <c r="B65" s="41"/>
      <c r="C65" s="61"/>
      <c r="D65" s="26"/>
      <c r="E65" s="26"/>
      <c r="F65" s="3"/>
      <c r="G65" s="3"/>
      <c r="H65" s="3"/>
      <c r="I65" s="3"/>
      <c r="J65" s="3"/>
    </row>
    <row r="66" spans="1:10" ht="15.75" x14ac:dyDescent="0.25">
      <c r="A66" s="26"/>
      <c r="B66" s="26"/>
      <c r="C66" s="26"/>
      <c r="D66" s="26"/>
      <c r="E66" s="26"/>
      <c r="F66" s="3"/>
      <c r="G66" s="3"/>
      <c r="H66" s="3"/>
      <c r="I66" s="3"/>
      <c r="J66" s="3"/>
    </row>
    <row r="67" spans="1:10" ht="15.75" x14ac:dyDescent="0.25">
      <c r="A67" s="26"/>
      <c r="B67" s="26"/>
      <c r="C67" s="26"/>
      <c r="D67" s="26"/>
      <c r="E67" s="26"/>
      <c r="F67" s="3"/>
      <c r="G67" s="3"/>
      <c r="H67" s="3"/>
      <c r="I67" s="3"/>
      <c r="J67" s="3"/>
    </row>
    <row r="68" spans="1:10" ht="15.75" x14ac:dyDescent="0.25">
      <c r="A68" s="26"/>
      <c r="B68" s="26"/>
      <c r="C68" s="26"/>
      <c r="D68" s="26"/>
      <c r="E68" s="26"/>
      <c r="F68" s="3"/>
      <c r="G68" s="3"/>
      <c r="H68" s="3"/>
      <c r="I68" s="3"/>
      <c r="J68" s="3"/>
    </row>
    <row r="69" spans="1:10" ht="15.75" x14ac:dyDescent="0.25">
      <c r="A69" s="26"/>
      <c r="B69" s="26"/>
      <c r="C69" s="26"/>
      <c r="D69" s="26"/>
      <c r="E69" s="26"/>
      <c r="F69" s="3"/>
      <c r="G69" s="3"/>
      <c r="H69" s="3"/>
      <c r="I69" s="3"/>
      <c r="J69" s="3"/>
    </row>
    <row r="70" spans="1:10" ht="15.75" x14ac:dyDescent="0.25">
      <c r="A70" s="5"/>
      <c r="B70" s="5"/>
      <c r="C70" s="5"/>
      <c r="D70" s="5"/>
      <c r="E70" s="5"/>
      <c r="F70" s="3"/>
      <c r="G70" s="3"/>
      <c r="H70" s="3"/>
      <c r="I70" s="3"/>
      <c r="J70" s="3"/>
    </row>
    <row r="71" spans="1:10" ht="15.75" x14ac:dyDescent="0.25">
      <c r="A71" s="5"/>
      <c r="B71" s="5"/>
      <c r="C71" s="5"/>
      <c r="D71" s="5"/>
      <c r="E71" s="5"/>
      <c r="F71" s="3"/>
      <c r="G71" s="3"/>
      <c r="H71" s="3"/>
      <c r="I71" s="3"/>
      <c r="J71" s="3"/>
    </row>
    <row r="72" spans="1:10" ht="15.75" x14ac:dyDescent="0.25">
      <c r="A72" s="5"/>
      <c r="B72" s="5"/>
      <c r="C72" s="5"/>
      <c r="D72" s="5"/>
      <c r="E72" s="5"/>
      <c r="F72" s="3"/>
      <c r="G72" s="3"/>
      <c r="H72" s="3"/>
      <c r="I72" s="3"/>
      <c r="J72" s="3"/>
    </row>
    <row r="73" spans="1:10" ht="15.75" x14ac:dyDescent="0.25">
      <c r="A73" s="5"/>
      <c r="B73" s="5"/>
      <c r="C73" s="5"/>
      <c r="D73" s="5"/>
      <c r="E73" s="5"/>
      <c r="F73" s="3"/>
      <c r="G73" s="3"/>
      <c r="H73" s="3"/>
      <c r="I73" s="3"/>
      <c r="J73" s="3"/>
    </row>
    <row r="74" spans="1:10" ht="15.75" x14ac:dyDescent="0.25">
      <c r="A74" s="5"/>
      <c r="B74" s="5"/>
      <c r="C74" s="5"/>
      <c r="D74" s="5"/>
      <c r="E74" s="5"/>
      <c r="F74" s="3"/>
      <c r="G74" s="3"/>
      <c r="H74" s="3"/>
      <c r="I74" s="3"/>
      <c r="J74" s="3"/>
    </row>
    <row r="75" spans="1:10" ht="15.75" x14ac:dyDescent="0.25">
      <c r="A75" s="5"/>
      <c r="B75" s="5"/>
      <c r="C75" s="5"/>
      <c r="D75" s="5"/>
      <c r="E75" s="5"/>
      <c r="F75" s="3"/>
      <c r="G75" s="3"/>
      <c r="H75" s="3"/>
      <c r="I75" s="3"/>
      <c r="J75" s="3"/>
    </row>
    <row r="76" spans="1:10" ht="15.75" x14ac:dyDescent="0.25">
      <c r="A76" s="5"/>
      <c r="B76" s="5"/>
      <c r="C76" s="5"/>
      <c r="D76" s="5"/>
      <c r="E76" s="5"/>
      <c r="F76" s="3"/>
      <c r="G76" s="3"/>
      <c r="H76" s="3"/>
      <c r="I76" s="3"/>
      <c r="J76" s="3"/>
    </row>
    <row r="77" spans="1:10" ht="15.75" x14ac:dyDescent="0.25">
      <c r="A77" s="5"/>
      <c r="B77" s="5"/>
      <c r="C77" s="5"/>
      <c r="D77" s="5"/>
      <c r="E77" s="5"/>
      <c r="F77" s="3"/>
      <c r="G77" s="3"/>
      <c r="H77" s="3"/>
      <c r="I77" s="3"/>
      <c r="J77" s="3"/>
    </row>
    <row r="78" spans="1:10" ht="15.75" x14ac:dyDescent="0.25">
      <c r="A78" s="5"/>
      <c r="B78" s="5"/>
      <c r="C78" s="5"/>
      <c r="D78" s="5"/>
      <c r="E78" s="5"/>
      <c r="F78" s="3"/>
      <c r="G78" s="3"/>
      <c r="H78" s="3"/>
      <c r="I78" s="3"/>
      <c r="J78" s="3"/>
    </row>
    <row r="79" spans="1:10" ht="15.7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ht="15.7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ht="15.7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5.7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5.7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5.7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5.7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</row>
  </sheetData>
  <phoneticPr fontId="0" type="noConversion"/>
  <printOptions horizontalCentered="1"/>
  <pageMargins left="0.59055118110236227" right="0.59055118110236227" top="0.39370078740157483" bottom="0.39370078740157483" header="0.51181102362204722" footer="0.31496062992125984"/>
  <pageSetup paperSize="9" scale="80" orientation="portrait" r:id="rId1"/>
  <headerFooter alignWithMargins="0">
    <oddFooter>&amp;P. oldal</oddFooter>
  </headerFooter>
  <rowBreaks count="1" manualBreakCount="1">
    <brk id="2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68"/>
  <sheetViews>
    <sheetView view="pageBreakPreview" zoomScaleNormal="100" workbookViewId="0"/>
  </sheetViews>
  <sheetFormatPr defaultColWidth="9.140625" defaultRowHeight="12.75" x14ac:dyDescent="0.2"/>
  <cols>
    <col min="1" max="1" width="56.7109375" style="391" customWidth="1"/>
    <col min="2" max="2" width="8.42578125" style="391" customWidth="1"/>
    <col min="3" max="3" width="15.42578125" style="391" customWidth="1"/>
    <col min="4" max="4" width="12.7109375" style="391" customWidth="1"/>
    <col min="5" max="5" width="11.140625" style="391" bestFit="1" customWidth="1"/>
    <col min="6" max="16384" width="9.140625" style="391"/>
  </cols>
  <sheetData>
    <row r="1" spans="1:5" ht="15.75" x14ac:dyDescent="0.25">
      <c r="A1" s="389" t="s">
        <v>870</v>
      </c>
      <c r="B1" s="389"/>
      <c r="C1" s="390"/>
    </row>
    <row r="2" spans="1:5" ht="15.75" x14ac:dyDescent="0.25">
      <c r="A2" s="389"/>
      <c r="B2" s="389"/>
      <c r="C2" s="390"/>
    </row>
    <row r="3" spans="1:5" ht="15.75" x14ac:dyDescent="0.25">
      <c r="A3" s="639" t="s">
        <v>26</v>
      </c>
      <c r="B3" s="640"/>
      <c r="C3" s="640"/>
    </row>
    <row r="4" spans="1:5" ht="15.75" x14ac:dyDescent="0.25">
      <c r="A4" s="639" t="s">
        <v>562</v>
      </c>
      <c r="B4" s="627"/>
      <c r="C4" s="627"/>
    </row>
    <row r="5" spans="1:5" ht="15.75" x14ac:dyDescent="0.25">
      <c r="A5" s="639" t="s">
        <v>444</v>
      </c>
      <c r="B5" s="640"/>
      <c r="C5" s="640"/>
    </row>
    <row r="6" spans="1:5" x14ac:dyDescent="0.2">
      <c r="A6"/>
      <c r="B6"/>
      <c r="C6"/>
    </row>
    <row r="7" spans="1:5" x14ac:dyDescent="0.2">
      <c r="A7" s="390"/>
      <c r="B7" s="390"/>
      <c r="C7" s="390"/>
    </row>
    <row r="8" spans="1:5" ht="63.75" x14ac:dyDescent="0.2">
      <c r="A8" s="641" t="s">
        <v>445</v>
      </c>
      <c r="B8" s="641" t="s">
        <v>446</v>
      </c>
      <c r="C8" s="393" t="s">
        <v>492</v>
      </c>
      <c r="D8" s="393" t="s">
        <v>442</v>
      </c>
      <c r="E8" s="393" t="s">
        <v>605</v>
      </c>
    </row>
    <row r="9" spans="1:5" x14ac:dyDescent="0.2">
      <c r="A9" s="642"/>
      <c r="B9" s="642"/>
      <c r="C9" s="394" t="s">
        <v>447</v>
      </c>
      <c r="D9" s="394" t="s">
        <v>447</v>
      </c>
      <c r="E9" s="394" t="s">
        <v>447</v>
      </c>
    </row>
    <row r="10" spans="1:5" x14ac:dyDescent="0.2">
      <c r="A10" s="395" t="s">
        <v>448</v>
      </c>
      <c r="B10" s="396"/>
      <c r="C10" s="397"/>
      <c r="D10" s="397"/>
      <c r="E10" s="397"/>
    </row>
    <row r="11" spans="1:5" x14ac:dyDescent="0.2">
      <c r="A11" s="399" t="s">
        <v>449</v>
      </c>
      <c r="B11" s="399">
        <v>29.02</v>
      </c>
      <c r="C11" s="400">
        <v>132911600</v>
      </c>
      <c r="D11" s="400">
        <v>132911600</v>
      </c>
      <c r="E11" s="400">
        <v>132911600</v>
      </c>
    </row>
    <row r="12" spans="1:5" x14ac:dyDescent="0.2">
      <c r="A12" s="399" t="s">
        <v>450</v>
      </c>
      <c r="B12" s="399"/>
      <c r="C12" s="401">
        <f>SUM(C13:C16)</f>
        <v>50488260</v>
      </c>
      <c r="D12" s="401">
        <f>SUM(D13:D16)</f>
        <v>50488260</v>
      </c>
      <c r="E12" s="401">
        <f>SUM(E13:E16)</f>
        <v>50488260</v>
      </c>
    </row>
    <row r="13" spans="1:5" x14ac:dyDescent="0.2">
      <c r="A13" s="399" t="s">
        <v>451</v>
      </c>
      <c r="B13" s="399"/>
      <c r="C13" s="401">
        <v>10604160</v>
      </c>
      <c r="D13" s="401">
        <v>10604160</v>
      </c>
      <c r="E13" s="401">
        <v>10604160</v>
      </c>
    </row>
    <row r="14" spans="1:5" x14ac:dyDescent="0.2">
      <c r="A14" s="399" t="s">
        <v>452</v>
      </c>
      <c r="B14" s="399"/>
      <c r="C14" s="400">
        <v>27400000</v>
      </c>
      <c r="D14" s="400">
        <v>27400000</v>
      </c>
      <c r="E14" s="400">
        <v>27400000</v>
      </c>
    </row>
    <row r="15" spans="1:5" x14ac:dyDescent="0.2">
      <c r="A15" s="399" t="s">
        <v>453</v>
      </c>
      <c r="B15" s="399"/>
      <c r="C15" s="401">
        <v>100000</v>
      </c>
      <c r="D15" s="401">
        <v>100000</v>
      </c>
      <c r="E15" s="401">
        <v>100000</v>
      </c>
    </row>
    <row r="16" spans="1:5" x14ac:dyDescent="0.2">
      <c r="A16" s="399" t="s">
        <v>454</v>
      </c>
      <c r="B16" s="399"/>
      <c r="C16" s="401">
        <v>12384100</v>
      </c>
      <c r="D16" s="401">
        <v>12384100</v>
      </c>
      <c r="E16" s="401">
        <v>12384100</v>
      </c>
    </row>
    <row r="17" spans="1:5" x14ac:dyDescent="0.2">
      <c r="A17" s="399" t="s">
        <v>455</v>
      </c>
      <c r="B17" s="399"/>
      <c r="C17" s="401">
        <v>32548500</v>
      </c>
      <c r="D17" s="401">
        <v>32548500</v>
      </c>
      <c r="E17" s="401">
        <v>32548500</v>
      </c>
    </row>
    <row r="18" spans="1:5" x14ac:dyDescent="0.2">
      <c r="A18" s="399" t="s">
        <v>456</v>
      </c>
      <c r="B18" s="399"/>
      <c r="C18" s="401">
        <v>665550</v>
      </c>
      <c r="D18" s="401">
        <v>665550</v>
      </c>
      <c r="E18" s="401">
        <v>665550</v>
      </c>
    </row>
    <row r="19" spans="1:5" x14ac:dyDescent="0.2">
      <c r="A19" s="399" t="s">
        <v>457</v>
      </c>
      <c r="B19" s="399"/>
      <c r="C19" s="401">
        <v>378281557</v>
      </c>
      <c r="D19" s="401">
        <v>378281557</v>
      </c>
      <c r="E19" s="401">
        <v>378281557</v>
      </c>
    </row>
    <row r="20" spans="1:5" x14ac:dyDescent="0.2">
      <c r="A20" s="402" t="s">
        <v>458</v>
      </c>
      <c r="B20" s="403"/>
      <c r="C20" s="401">
        <f>C19-D19</f>
        <v>0</v>
      </c>
      <c r="D20" s="401">
        <f>D19-E19</f>
        <v>0</v>
      </c>
      <c r="E20" s="401">
        <v>137183247</v>
      </c>
    </row>
    <row r="21" spans="1:5" x14ac:dyDescent="0.2">
      <c r="A21" s="643" t="s">
        <v>459</v>
      </c>
      <c r="B21" s="644"/>
      <c r="C21" s="404">
        <v>0</v>
      </c>
      <c r="D21" s="404">
        <v>0</v>
      </c>
      <c r="E21" s="404">
        <v>0</v>
      </c>
    </row>
    <row r="22" spans="1:5" x14ac:dyDescent="0.2">
      <c r="A22" s="402"/>
      <c r="B22" s="390"/>
      <c r="C22" s="405"/>
      <c r="D22" s="405"/>
      <c r="E22" s="405"/>
    </row>
    <row r="23" spans="1:5" x14ac:dyDescent="0.2">
      <c r="A23" s="406" t="s">
        <v>460</v>
      </c>
      <c r="B23" s="390"/>
      <c r="C23" s="397"/>
      <c r="D23" s="397"/>
      <c r="E23" s="397"/>
    </row>
    <row r="24" spans="1:5" x14ac:dyDescent="0.2">
      <c r="A24" s="402" t="s">
        <v>461</v>
      </c>
      <c r="B24" s="407" t="s">
        <v>462</v>
      </c>
      <c r="C24" s="401">
        <v>156062550</v>
      </c>
      <c r="D24" s="401">
        <v>155625400</v>
      </c>
      <c r="E24" s="401">
        <v>155188250</v>
      </c>
    </row>
    <row r="25" spans="1:5" x14ac:dyDescent="0.2">
      <c r="A25" s="402" t="s">
        <v>463</v>
      </c>
      <c r="B25" s="408" t="s">
        <v>464</v>
      </c>
      <c r="C25" s="400">
        <v>55200000</v>
      </c>
      <c r="D25" s="400">
        <v>55200000</v>
      </c>
      <c r="E25" s="400">
        <v>57600000</v>
      </c>
    </row>
    <row r="26" spans="1:5" x14ac:dyDescent="0.2">
      <c r="A26" s="402" t="s">
        <v>465</v>
      </c>
      <c r="B26" s="408" t="s">
        <v>466</v>
      </c>
      <c r="C26" s="400">
        <v>37917820</v>
      </c>
      <c r="D26" s="400">
        <v>37820420</v>
      </c>
      <c r="E26" s="400">
        <v>37820420</v>
      </c>
    </row>
    <row r="27" spans="1:5" x14ac:dyDescent="0.2">
      <c r="A27" s="402" t="s">
        <v>467</v>
      </c>
      <c r="B27" s="408" t="s">
        <v>468</v>
      </c>
      <c r="C27" s="409">
        <v>5553800</v>
      </c>
      <c r="D27" s="409">
        <v>5157100</v>
      </c>
      <c r="E27" s="409">
        <v>5467849</v>
      </c>
    </row>
    <row r="28" spans="1:5" x14ac:dyDescent="0.2">
      <c r="A28" s="402" t="s">
        <v>469</v>
      </c>
      <c r="B28" s="410" t="s">
        <v>470</v>
      </c>
      <c r="C28" s="409">
        <v>5789200</v>
      </c>
      <c r="D28" s="409">
        <v>6880126</v>
      </c>
      <c r="E28" s="409">
        <v>5789200</v>
      </c>
    </row>
    <row r="29" spans="1:5" x14ac:dyDescent="0.2">
      <c r="A29" s="643" t="s">
        <v>471</v>
      </c>
      <c r="B29" s="644"/>
      <c r="C29" s="404">
        <f>SUM(C24:C28)</f>
        <v>260523370</v>
      </c>
      <c r="D29" s="404">
        <f>SUM(D24:D28)</f>
        <v>260683046</v>
      </c>
      <c r="E29" s="404">
        <f>SUM(E24:E28)</f>
        <v>261865719</v>
      </c>
    </row>
    <row r="30" spans="1:5" x14ac:dyDescent="0.2">
      <c r="A30" s="402"/>
      <c r="B30" s="411"/>
      <c r="C30" s="409"/>
      <c r="D30" s="409"/>
      <c r="E30" s="409"/>
    </row>
    <row r="31" spans="1:5" x14ac:dyDescent="0.2">
      <c r="A31" s="395" t="s">
        <v>472</v>
      </c>
      <c r="B31" s="412"/>
      <c r="C31" s="413"/>
      <c r="D31" s="413"/>
      <c r="E31" s="413"/>
    </row>
    <row r="32" spans="1:5" x14ac:dyDescent="0.2">
      <c r="A32" s="402" t="s">
        <v>473</v>
      </c>
      <c r="B32" s="408" t="s">
        <v>474</v>
      </c>
      <c r="C32" s="401">
        <v>4419000</v>
      </c>
      <c r="D32" s="401">
        <v>8838000</v>
      </c>
      <c r="E32" s="401">
        <v>8838000</v>
      </c>
    </row>
    <row r="33" spans="1:5" x14ac:dyDescent="0.2">
      <c r="A33" s="402" t="s">
        <v>475</v>
      </c>
      <c r="B33" s="408" t="s">
        <v>476</v>
      </c>
      <c r="C33" s="401">
        <v>23345400</v>
      </c>
      <c r="D33" s="401">
        <v>24542600</v>
      </c>
      <c r="E33" s="401">
        <v>24841900</v>
      </c>
    </row>
    <row r="34" spans="1:5" x14ac:dyDescent="0.2">
      <c r="A34" s="402" t="s">
        <v>477</v>
      </c>
      <c r="B34" s="408"/>
      <c r="C34" s="401">
        <v>27280000</v>
      </c>
      <c r="D34" s="401">
        <v>22747000</v>
      </c>
      <c r="E34" s="401">
        <v>29565000</v>
      </c>
    </row>
    <row r="35" spans="1:5" x14ac:dyDescent="0.2">
      <c r="A35" s="399" t="s">
        <v>478</v>
      </c>
      <c r="B35" s="408" t="s">
        <v>479</v>
      </c>
      <c r="C35" s="401">
        <v>77160800</v>
      </c>
      <c r="D35" s="401">
        <v>77160800</v>
      </c>
      <c r="E35" s="401">
        <v>77160800</v>
      </c>
    </row>
    <row r="36" spans="1:5" x14ac:dyDescent="0.2">
      <c r="A36" s="399" t="s">
        <v>480</v>
      </c>
      <c r="B36" s="408"/>
      <c r="C36" s="401">
        <v>15378000</v>
      </c>
      <c r="D36" s="401">
        <v>23451000</v>
      </c>
      <c r="E36" s="401">
        <v>19330000</v>
      </c>
    </row>
    <row r="37" spans="1:5" x14ac:dyDescent="0.2">
      <c r="A37" s="399" t="s">
        <v>481</v>
      </c>
      <c r="B37" s="408">
        <v>24.68</v>
      </c>
      <c r="C37" s="401">
        <v>54296000</v>
      </c>
      <c r="D37" s="401">
        <v>44440000</v>
      </c>
      <c r="E37" s="401">
        <v>40436000</v>
      </c>
    </row>
    <row r="38" spans="1:5" x14ac:dyDescent="0.2">
      <c r="A38" s="399" t="s">
        <v>482</v>
      </c>
      <c r="B38" s="408"/>
      <c r="C38" s="401">
        <v>33815155</v>
      </c>
      <c r="D38" s="401">
        <v>28692522</v>
      </c>
      <c r="E38" s="401">
        <v>27936684</v>
      </c>
    </row>
    <row r="39" spans="1:5" x14ac:dyDescent="0.2">
      <c r="A39" s="399" t="s">
        <v>483</v>
      </c>
      <c r="B39" s="408"/>
      <c r="C39" s="401">
        <v>488775</v>
      </c>
      <c r="D39" s="401">
        <v>310080</v>
      </c>
      <c r="E39" s="401">
        <v>315210</v>
      </c>
    </row>
    <row r="40" spans="1:5" x14ac:dyDescent="0.2">
      <c r="A40" s="643" t="s">
        <v>484</v>
      </c>
      <c r="B40" s="644"/>
      <c r="C40" s="404">
        <f>SUM(C32:C39)</f>
        <v>236183130</v>
      </c>
      <c r="D40" s="404">
        <f>SUM(D32:D39)</f>
        <v>230182002</v>
      </c>
      <c r="E40" s="404">
        <f>SUM(E32:E39)</f>
        <v>228423594</v>
      </c>
    </row>
    <row r="41" spans="1:5" x14ac:dyDescent="0.2">
      <c r="A41" s="414"/>
      <c r="B41" s="411"/>
      <c r="C41" s="415"/>
    </row>
    <row r="42" spans="1:5" x14ac:dyDescent="0.2">
      <c r="A42" s="643" t="s">
        <v>485</v>
      </c>
      <c r="B42" s="645"/>
      <c r="C42" s="644"/>
      <c r="D42" s="461"/>
      <c r="E42" s="461"/>
    </row>
    <row r="43" spans="1:5" x14ac:dyDescent="0.2">
      <c r="A43" s="403" t="s">
        <v>486</v>
      </c>
      <c r="B43" s="410"/>
      <c r="C43" s="416">
        <v>15080805</v>
      </c>
      <c r="D43" s="398">
        <v>15080805</v>
      </c>
      <c r="E43" s="398">
        <v>15080805</v>
      </c>
    </row>
    <row r="44" spans="1:5" x14ac:dyDescent="0.2">
      <c r="A44" s="591" t="s">
        <v>859</v>
      </c>
      <c r="B44" s="592"/>
      <c r="C44" s="416"/>
      <c r="D44" s="593"/>
      <c r="E44" s="590">
        <v>689000</v>
      </c>
    </row>
    <row r="45" spans="1:5" x14ac:dyDescent="0.2">
      <c r="A45" s="643" t="s">
        <v>487</v>
      </c>
      <c r="B45" s="644"/>
      <c r="C45" s="404">
        <f>SUM(C43)</f>
        <v>15080805</v>
      </c>
      <c r="D45" s="404">
        <f>SUM(D43)</f>
        <v>15080805</v>
      </c>
      <c r="E45" s="404">
        <f>SUM(E43:E44)</f>
        <v>15769805</v>
      </c>
    </row>
    <row r="46" spans="1:5" x14ac:dyDescent="0.2">
      <c r="A46" s="414"/>
      <c r="B46"/>
      <c r="C46" s="415"/>
    </row>
    <row r="47" spans="1:5" x14ac:dyDescent="0.2">
      <c r="A47" s="417" t="s">
        <v>488</v>
      </c>
      <c r="B47" s="418"/>
      <c r="C47" s="404">
        <f>SUM(C21,C29,C40,C45)</f>
        <v>511787305</v>
      </c>
      <c r="D47" s="404">
        <f>SUM(D21,D29,D40,D45)</f>
        <v>505945853</v>
      </c>
      <c r="E47" s="404">
        <f>SUM(E21,E29,E40,E45)</f>
        <v>506059118</v>
      </c>
    </row>
    <row r="48" spans="1:5" x14ac:dyDescent="0.2">
      <c r="A48" s="414"/>
      <c r="B48" s="63"/>
      <c r="C48" s="415"/>
    </row>
    <row r="49" spans="1:7" x14ac:dyDescent="0.2">
      <c r="A49" s="453" t="s">
        <v>518</v>
      </c>
      <c r="B49" s="454"/>
      <c r="C49" s="404">
        <v>35700000</v>
      </c>
      <c r="D49" s="462">
        <v>39312000</v>
      </c>
      <c r="E49" s="462">
        <v>39312000</v>
      </c>
    </row>
    <row r="50" spans="1:7" x14ac:dyDescent="0.2">
      <c r="A50" s="414"/>
      <c r="B50"/>
      <c r="C50" s="415"/>
    </row>
    <row r="51" spans="1:7" x14ac:dyDescent="0.2">
      <c r="A51" s="419" t="s">
        <v>489</v>
      </c>
      <c r="B51" s="420"/>
      <c r="C51" s="421"/>
      <c r="D51" s="421"/>
      <c r="E51" s="421"/>
    </row>
    <row r="52" spans="1:7" x14ac:dyDescent="0.2">
      <c r="A52" s="422"/>
      <c r="B52" s="423"/>
      <c r="C52" s="401"/>
      <c r="D52" s="401"/>
      <c r="E52" s="401"/>
    </row>
    <row r="53" spans="1:7" x14ac:dyDescent="0.2">
      <c r="A53" s="422" t="s">
        <v>519</v>
      </c>
      <c r="B53" s="423"/>
      <c r="C53" s="401">
        <v>29117880</v>
      </c>
      <c r="D53" s="401">
        <v>29117880</v>
      </c>
      <c r="E53" s="401">
        <v>30987176</v>
      </c>
    </row>
    <row r="54" spans="1:7" x14ac:dyDescent="0.2">
      <c r="A54" s="422" t="s">
        <v>520</v>
      </c>
      <c r="B54" s="423"/>
      <c r="C54" s="401">
        <v>14157000</v>
      </c>
      <c r="D54" s="401">
        <v>14157000</v>
      </c>
      <c r="E54" s="401">
        <v>16731000</v>
      </c>
    </row>
    <row r="55" spans="1:7" x14ac:dyDescent="0.2">
      <c r="A55" s="422" t="s">
        <v>521</v>
      </c>
      <c r="B55" s="423"/>
      <c r="C55" s="401">
        <v>48735000</v>
      </c>
      <c r="D55" s="401">
        <v>54435000</v>
      </c>
      <c r="E55" s="401">
        <v>53580000</v>
      </c>
    </row>
    <row r="56" spans="1:7" x14ac:dyDescent="0.2">
      <c r="A56" s="422" t="s">
        <v>522</v>
      </c>
      <c r="B56" s="423"/>
      <c r="C56" s="401">
        <v>10610600</v>
      </c>
      <c r="D56" s="401">
        <v>10610600</v>
      </c>
      <c r="E56" s="401">
        <v>11368500</v>
      </c>
    </row>
    <row r="57" spans="1:7" s="426" customFormat="1" x14ac:dyDescent="0.2">
      <c r="A57" s="424" t="s">
        <v>523</v>
      </c>
      <c r="B57" s="425"/>
      <c r="C57" s="404">
        <f>SUM(C52:C56)</f>
        <v>102620480</v>
      </c>
      <c r="D57" s="404">
        <f>SUM(D52:D56)</f>
        <v>108320480</v>
      </c>
      <c r="E57" s="404">
        <f>SUM(E52:E56)</f>
        <v>112666676</v>
      </c>
    </row>
    <row r="58" spans="1:7" s="426" customFormat="1" x14ac:dyDescent="0.2">
      <c r="A58" s="427"/>
      <c r="B58" s="428"/>
      <c r="C58" s="429"/>
    </row>
    <row r="59" spans="1:7" x14ac:dyDescent="0.2">
      <c r="A59" s="646" t="s">
        <v>490</v>
      </c>
      <c r="B59" s="647"/>
      <c r="C59" s="429">
        <f>SUM(C47,C57,C49)</f>
        <v>650107785</v>
      </c>
      <c r="D59" s="429">
        <f>SUM(D47,D57,D49)</f>
        <v>653578333</v>
      </c>
      <c r="E59" s="429">
        <f>SUM(E47,E57,E49)</f>
        <v>658037794</v>
      </c>
    </row>
    <row r="60" spans="1:7" x14ac:dyDescent="0.2">
      <c r="A60" s="430"/>
      <c r="B60"/>
      <c r="C60" s="431"/>
      <c r="G60" s="432"/>
    </row>
    <row r="61" spans="1:7" x14ac:dyDescent="0.2">
      <c r="A61" s="417" t="s">
        <v>858</v>
      </c>
      <c r="B61" s="418"/>
      <c r="C61" s="433">
        <v>984000</v>
      </c>
      <c r="D61" s="586"/>
      <c r="E61" s="462">
        <v>744000</v>
      </c>
    </row>
    <row r="62" spans="1:7" x14ac:dyDescent="0.2">
      <c r="E62" s="426"/>
    </row>
    <row r="63" spans="1:7" x14ac:dyDescent="0.2">
      <c r="A63" s="434" t="s">
        <v>491</v>
      </c>
      <c r="B63" s="435"/>
      <c r="C63" s="588">
        <v>131724473</v>
      </c>
      <c r="D63" s="589"/>
      <c r="E63" s="462">
        <v>111774936</v>
      </c>
    </row>
    <row r="64" spans="1:7" x14ac:dyDescent="0.2">
      <c r="A64" s="436"/>
      <c r="B64" s="437"/>
      <c r="C64" s="587"/>
    </row>
    <row r="65" spans="1:1" x14ac:dyDescent="0.2">
      <c r="A65" s="438"/>
    </row>
    <row r="66" spans="1:1" x14ac:dyDescent="0.2">
      <c r="A66" s="438"/>
    </row>
    <row r="67" spans="1:1" x14ac:dyDescent="0.2">
      <c r="A67" s="438"/>
    </row>
    <row r="68" spans="1:1" x14ac:dyDescent="0.2">
      <c r="A68" s="439"/>
    </row>
  </sheetData>
  <mergeCells count="11">
    <mergeCell ref="A40:B40"/>
    <mergeCell ref="A42:C42"/>
    <mergeCell ref="A45:B45"/>
    <mergeCell ref="A59:B59"/>
    <mergeCell ref="A4:C4"/>
    <mergeCell ref="A29:B29"/>
    <mergeCell ref="A3:C3"/>
    <mergeCell ref="A5:C5"/>
    <mergeCell ref="A8:A9"/>
    <mergeCell ref="B8:B9"/>
    <mergeCell ref="A21:B21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6" firstPageNumber="15" orientation="portrait" r:id="rId1"/>
  <headerFooter alignWithMargins="0">
    <oddFooter>&amp;P. oldal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72"/>
  <sheetViews>
    <sheetView view="pageBreakPreview" topLeftCell="A40" zoomScaleNormal="100" workbookViewId="0">
      <selection activeCell="A53" sqref="A53"/>
    </sheetView>
  </sheetViews>
  <sheetFormatPr defaultRowHeight="12.75" x14ac:dyDescent="0.2"/>
  <cols>
    <col min="1" max="1" width="8.7109375" customWidth="1"/>
    <col min="2" max="2" width="49.140625" customWidth="1"/>
    <col min="3" max="3" width="11.140625" customWidth="1"/>
    <col min="4" max="4" width="12.7109375" customWidth="1"/>
    <col min="5" max="5" width="11.5703125" customWidth="1"/>
  </cols>
  <sheetData>
    <row r="1" spans="1:6" ht="15.75" x14ac:dyDescent="0.25">
      <c r="A1" s="4" t="s">
        <v>871</v>
      </c>
      <c r="B1" s="43"/>
      <c r="C1" s="65"/>
      <c r="D1" s="5"/>
    </row>
    <row r="2" spans="1:6" ht="15.75" x14ac:dyDescent="0.25">
      <c r="A2" s="43"/>
      <c r="B2" s="43"/>
      <c r="C2" s="5"/>
      <c r="D2" s="5"/>
    </row>
    <row r="3" spans="1:6" s="348" customFormat="1" ht="15.75" x14ac:dyDescent="0.25">
      <c r="A3" s="649" t="s">
        <v>45</v>
      </c>
      <c r="B3" s="650"/>
      <c r="C3" s="650"/>
      <c r="D3" s="650"/>
    </row>
    <row r="4" spans="1:6" s="348" customFormat="1" ht="15.75" x14ac:dyDescent="0.25">
      <c r="A4" s="649" t="s">
        <v>606</v>
      </c>
      <c r="B4" s="650"/>
      <c r="C4" s="650"/>
      <c r="D4" s="650"/>
    </row>
    <row r="5" spans="1:6" s="348" customFormat="1" ht="15.75" x14ac:dyDescent="0.25">
      <c r="A5" s="649" t="s">
        <v>46</v>
      </c>
      <c r="B5" s="650"/>
      <c r="C5" s="650"/>
      <c r="D5" s="650"/>
    </row>
    <row r="6" spans="1:6" s="348" customFormat="1" ht="15.75" x14ac:dyDescent="0.25">
      <c r="A6" s="649" t="s">
        <v>47</v>
      </c>
      <c r="B6" s="650"/>
      <c r="C6" s="650"/>
      <c r="D6" s="650"/>
    </row>
    <row r="7" spans="1:6" ht="15.75" x14ac:dyDescent="0.25">
      <c r="A7" s="43"/>
      <c r="B7" s="43"/>
      <c r="C7" s="5"/>
      <c r="D7" s="5"/>
    </row>
    <row r="8" spans="1:6" x14ac:dyDescent="0.2">
      <c r="A8" s="5"/>
      <c r="B8" s="5" t="s">
        <v>48</v>
      </c>
      <c r="C8" s="5"/>
      <c r="D8" s="5"/>
    </row>
    <row r="9" spans="1:6" ht="19.899999999999999" customHeight="1" x14ac:dyDescent="0.2">
      <c r="A9" s="58" t="s">
        <v>49</v>
      </c>
      <c r="B9" s="46" t="s">
        <v>5</v>
      </c>
      <c r="C9" s="648" t="s">
        <v>303</v>
      </c>
      <c r="D9" s="648" t="s">
        <v>441</v>
      </c>
      <c r="E9" s="648" t="s">
        <v>607</v>
      </c>
    </row>
    <row r="10" spans="1:6" ht="21" customHeight="1" x14ac:dyDescent="0.2">
      <c r="A10" s="59" t="s">
        <v>50</v>
      </c>
      <c r="B10" s="48"/>
      <c r="C10" s="596"/>
      <c r="D10" s="596"/>
      <c r="E10" s="596"/>
    </row>
    <row r="11" spans="1:6" s="514" customFormat="1" ht="16.899999999999999" customHeight="1" x14ac:dyDescent="0.2">
      <c r="A11" s="70" t="s">
        <v>854</v>
      </c>
      <c r="B11" s="86" t="s">
        <v>855</v>
      </c>
      <c r="C11" s="513"/>
      <c r="D11" s="584">
        <f>SUM(D12)</f>
        <v>0</v>
      </c>
      <c r="E11" s="584">
        <f>SUM(E12)</f>
        <v>984</v>
      </c>
    </row>
    <row r="12" spans="1:6" s="514" customFormat="1" ht="17.45" customHeight="1" x14ac:dyDescent="0.2">
      <c r="A12" s="160"/>
      <c r="B12" s="240" t="s">
        <v>856</v>
      </c>
      <c r="C12" s="513"/>
      <c r="D12" s="583">
        <v>0</v>
      </c>
      <c r="E12" s="583">
        <v>984</v>
      </c>
    </row>
    <row r="13" spans="1:6" ht="15" customHeight="1" x14ac:dyDescent="0.2">
      <c r="A13" s="70" t="s">
        <v>344</v>
      </c>
      <c r="B13" s="86" t="s">
        <v>276</v>
      </c>
      <c r="C13" s="146">
        <f>SUM(C14)</f>
        <v>131724</v>
      </c>
      <c r="D13" s="146">
        <f>SUM(D14)</f>
        <v>131724</v>
      </c>
      <c r="E13" s="146">
        <f>SUM(E14)</f>
        <v>111775</v>
      </c>
    </row>
    <row r="14" spans="1:6" ht="15" customHeight="1" x14ac:dyDescent="0.2">
      <c r="A14" s="79"/>
      <c r="B14" s="259" t="s">
        <v>264</v>
      </c>
      <c r="C14" s="109">
        <v>131724</v>
      </c>
      <c r="D14" s="109">
        <v>131724</v>
      </c>
      <c r="E14" s="109">
        <v>111775</v>
      </c>
    </row>
    <row r="15" spans="1:6" ht="15" customHeight="1" x14ac:dyDescent="0.2">
      <c r="A15" s="70" t="s">
        <v>275</v>
      </c>
      <c r="B15" s="466" t="s">
        <v>260</v>
      </c>
      <c r="C15" s="246">
        <f>SUM(C16:C19)</f>
        <v>198035</v>
      </c>
      <c r="D15" s="246">
        <f>SUM(D16:D21)</f>
        <v>172918</v>
      </c>
      <c r="E15" s="246">
        <f>SUM(E16:E21)</f>
        <v>183962</v>
      </c>
      <c r="F15">
        <v>183962</v>
      </c>
    </row>
    <row r="16" spans="1:6" ht="15" customHeight="1" x14ac:dyDescent="0.2">
      <c r="A16" s="71"/>
      <c r="B16" s="467" t="s">
        <v>295</v>
      </c>
      <c r="C16" s="216">
        <v>55657</v>
      </c>
      <c r="D16" s="216">
        <v>43842</v>
      </c>
      <c r="E16" s="216">
        <v>28010</v>
      </c>
    </row>
    <row r="17" spans="1:7" ht="15" customHeight="1" x14ac:dyDescent="0.2">
      <c r="A17" s="71"/>
      <c r="B17" s="240" t="s">
        <v>282</v>
      </c>
      <c r="C17" s="216">
        <v>4058</v>
      </c>
      <c r="D17" s="216">
        <v>4444</v>
      </c>
      <c r="E17" s="216">
        <v>4444</v>
      </c>
      <c r="F17" t="s">
        <v>853</v>
      </c>
      <c r="G17" s="144">
        <f>SUM(E16:E19)</f>
        <v>181587</v>
      </c>
    </row>
    <row r="18" spans="1:7" s="449" customFormat="1" ht="15" customHeight="1" x14ac:dyDescent="0.2">
      <c r="A18" s="71"/>
      <c r="B18" s="240" t="s">
        <v>502</v>
      </c>
      <c r="C18" s="216"/>
      <c r="D18" s="216">
        <v>10259</v>
      </c>
      <c r="E18" s="216">
        <v>10259</v>
      </c>
    </row>
    <row r="19" spans="1:7" ht="15" customHeight="1" x14ac:dyDescent="0.2">
      <c r="A19" s="160"/>
      <c r="B19" s="240" t="s">
        <v>261</v>
      </c>
      <c r="C19" s="216">
        <v>138320</v>
      </c>
      <c r="D19" s="216">
        <v>112373</v>
      </c>
      <c r="E19" s="216">
        <v>138874</v>
      </c>
    </row>
    <row r="20" spans="1:7" s="514" customFormat="1" ht="15" customHeight="1" x14ac:dyDescent="0.2">
      <c r="A20" s="160"/>
      <c r="B20" s="240" t="s">
        <v>852</v>
      </c>
      <c r="C20" s="216"/>
      <c r="D20" s="216"/>
      <c r="E20" s="216">
        <v>375</v>
      </c>
    </row>
    <row r="21" spans="1:7" ht="15" customHeight="1" x14ac:dyDescent="0.2">
      <c r="A21" s="160"/>
      <c r="B21" s="240" t="s">
        <v>405</v>
      </c>
      <c r="C21" s="216"/>
      <c r="D21" s="216">
        <v>2000</v>
      </c>
      <c r="E21" s="216">
        <v>2000</v>
      </c>
    </row>
    <row r="22" spans="1:7" ht="15" customHeight="1" x14ac:dyDescent="0.2">
      <c r="A22" s="83" t="s">
        <v>285</v>
      </c>
      <c r="B22" s="86" t="s">
        <v>262</v>
      </c>
      <c r="C22" s="260">
        <f>SUM(C23)</f>
        <v>2900</v>
      </c>
      <c r="D22" s="260">
        <f>SUM(D23)</f>
        <v>2900</v>
      </c>
      <c r="E22" s="260">
        <f>SUM(E23)</f>
        <v>1300</v>
      </c>
    </row>
    <row r="23" spans="1:7" ht="15" customHeight="1" x14ac:dyDescent="0.2">
      <c r="A23" s="85"/>
      <c r="B23" s="259" t="s">
        <v>263</v>
      </c>
      <c r="C23" s="109">
        <v>2900</v>
      </c>
      <c r="D23" s="109">
        <v>2900</v>
      </c>
      <c r="E23" s="109">
        <v>1300</v>
      </c>
    </row>
    <row r="24" spans="1:7" ht="15" customHeight="1" x14ac:dyDescent="0.2">
      <c r="A24" s="70" t="s">
        <v>273</v>
      </c>
      <c r="B24" s="86" t="s">
        <v>107</v>
      </c>
      <c r="C24" s="106">
        <f>SUM(C25:C26)</f>
        <v>1103648</v>
      </c>
      <c r="D24" s="106">
        <f>SUM(D25:D26)</f>
        <v>1201347</v>
      </c>
      <c r="E24" s="106">
        <f>SUM(E25:E26)</f>
        <v>1087185</v>
      </c>
      <c r="F24">
        <v>1087185</v>
      </c>
    </row>
    <row r="25" spans="1:7" s="192" customFormat="1" ht="15" customHeight="1" x14ac:dyDescent="0.2">
      <c r="A25" s="209"/>
      <c r="B25" s="464" t="s">
        <v>211</v>
      </c>
      <c r="C25" s="108">
        <v>5000</v>
      </c>
      <c r="D25" s="108">
        <v>28479</v>
      </c>
      <c r="E25" s="108">
        <v>0</v>
      </c>
    </row>
    <row r="26" spans="1:7" s="192" customFormat="1" ht="15" customHeight="1" x14ac:dyDescent="0.2">
      <c r="A26" s="209"/>
      <c r="B26" s="464" t="s">
        <v>250</v>
      </c>
      <c r="C26" s="108">
        <v>1098648</v>
      </c>
      <c r="D26" s="108">
        <v>1172868</v>
      </c>
      <c r="E26" s="108">
        <v>1087185</v>
      </c>
    </row>
    <row r="27" spans="1:7" ht="15" customHeight="1" x14ac:dyDescent="0.2">
      <c r="A27" s="70" t="s">
        <v>290</v>
      </c>
      <c r="B27" s="205" t="s">
        <v>291</v>
      </c>
      <c r="C27" s="146">
        <f>SUM(C28:C28)</f>
        <v>3477</v>
      </c>
      <c r="D27" s="146">
        <f>SUM(D28:D28)</f>
        <v>3477</v>
      </c>
      <c r="E27" s="146">
        <f>SUM(E28:E28)</f>
        <v>0</v>
      </c>
    </row>
    <row r="28" spans="1:7" ht="15" customHeight="1" x14ac:dyDescent="0.2">
      <c r="A28" s="71"/>
      <c r="B28" s="93" t="s">
        <v>292</v>
      </c>
      <c r="C28" s="131">
        <v>3477</v>
      </c>
      <c r="D28" s="131">
        <v>3477</v>
      </c>
      <c r="E28" s="131">
        <v>0</v>
      </c>
    </row>
    <row r="29" spans="1:7" ht="15" customHeight="1" x14ac:dyDescent="0.2">
      <c r="A29" s="70" t="s">
        <v>427</v>
      </c>
      <c r="B29" s="205" t="s">
        <v>428</v>
      </c>
      <c r="C29" s="146">
        <f>SUM(C30:C30)</f>
        <v>0</v>
      </c>
      <c r="D29" s="146">
        <f>SUM(D30:D30)</f>
        <v>3000</v>
      </c>
      <c r="E29" s="146">
        <f>SUM(E30:E30)</f>
        <v>3000</v>
      </c>
    </row>
    <row r="30" spans="1:7" ht="15" customHeight="1" x14ac:dyDescent="0.2">
      <c r="A30" s="71"/>
      <c r="B30" s="93" t="s">
        <v>426</v>
      </c>
      <c r="C30" s="131">
        <v>0</v>
      </c>
      <c r="D30" s="131">
        <v>3000</v>
      </c>
      <c r="E30" s="131">
        <v>3000</v>
      </c>
    </row>
    <row r="31" spans="1:7" ht="15" customHeight="1" x14ac:dyDescent="0.2">
      <c r="A31" s="83" t="s">
        <v>414</v>
      </c>
      <c r="B31" s="86" t="s">
        <v>293</v>
      </c>
      <c r="C31" s="260">
        <f>SUM(C32)</f>
        <v>600</v>
      </c>
      <c r="D31" s="260">
        <f>SUM(D32)</f>
        <v>600</v>
      </c>
      <c r="E31" s="260">
        <f>SUM(E32)</f>
        <v>600</v>
      </c>
    </row>
    <row r="32" spans="1:7" ht="15" customHeight="1" x14ac:dyDescent="0.2">
      <c r="A32" s="71"/>
      <c r="B32" s="259" t="s">
        <v>294</v>
      </c>
      <c r="C32" s="109">
        <v>600</v>
      </c>
      <c r="D32" s="109">
        <v>600</v>
      </c>
      <c r="E32" s="109">
        <v>600</v>
      </c>
    </row>
    <row r="33" spans="1:6" ht="15.75" customHeight="1" x14ac:dyDescent="0.2">
      <c r="A33" s="70" t="s">
        <v>417</v>
      </c>
      <c r="B33" s="368" t="s">
        <v>112</v>
      </c>
      <c r="C33" s="146">
        <f>SUM(C34:C44)</f>
        <v>7761</v>
      </c>
      <c r="D33" s="146">
        <f>SUM(D34:D44)</f>
        <v>10780</v>
      </c>
      <c r="E33" s="146">
        <f>SUM(E34:E44)</f>
        <v>3720</v>
      </c>
    </row>
    <row r="34" spans="1:6" s="192" customFormat="1" ht="15.75" customHeight="1" x14ac:dyDescent="0.2">
      <c r="A34" s="209"/>
      <c r="B34" s="316" t="s">
        <v>348</v>
      </c>
      <c r="C34" s="317">
        <v>1461</v>
      </c>
      <c r="D34" s="317">
        <v>1461</v>
      </c>
      <c r="E34" s="317">
        <v>1461</v>
      </c>
      <c r="F34" s="317"/>
    </row>
    <row r="35" spans="1:6" s="192" customFormat="1" ht="15.75" customHeight="1" x14ac:dyDescent="0.2">
      <c r="A35" s="209"/>
      <c r="B35" s="316" t="s">
        <v>349</v>
      </c>
      <c r="C35" s="317">
        <v>900</v>
      </c>
      <c r="D35" s="317">
        <v>900</v>
      </c>
      <c r="E35" s="317">
        <v>450</v>
      </c>
      <c r="F35" s="317"/>
    </row>
    <row r="36" spans="1:6" s="192" customFormat="1" ht="15.75" customHeight="1" x14ac:dyDescent="0.2">
      <c r="A36" s="209"/>
      <c r="B36" s="316" t="s">
        <v>355</v>
      </c>
      <c r="C36" s="317">
        <v>2000</v>
      </c>
      <c r="D36" s="317">
        <v>2000</v>
      </c>
      <c r="E36" s="317">
        <v>0</v>
      </c>
      <c r="F36" s="317"/>
    </row>
    <row r="37" spans="1:6" s="192" customFormat="1" ht="15.75" customHeight="1" x14ac:dyDescent="0.2">
      <c r="A37" s="209"/>
      <c r="B37" s="316" t="s">
        <v>359</v>
      </c>
      <c r="C37" s="317">
        <v>300</v>
      </c>
      <c r="D37" s="317">
        <v>300</v>
      </c>
      <c r="E37" s="317">
        <v>0</v>
      </c>
      <c r="F37" s="317"/>
    </row>
    <row r="38" spans="1:6" s="192" customFormat="1" ht="15.75" customHeight="1" x14ac:dyDescent="0.2">
      <c r="A38" s="209"/>
      <c r="B38" s="316" t="s">
        <v>234</v>
      </c>
      <c r="C38" s="317">
        <v>100</v>
      </c>
      <c r="D38" s="317">
        <v>100</v>
      </c>
      <c r="E38" s="317">
        <v>0</v>
      </c>
      <c r="F38" s="317"/>
    </row>
    <row r="39" spans="1:6" s="192" customFormat="1" ht="15.75" customHeight="1" x14ac:dyDescent="0.2">
      <c r="A39" s="209"/>
      <c r="B39" s="316" t="s">
        <v>525</v>
      </c>
      <c r="C39" s="317"/>
      <c r="D39" s="317">
        <v>150</v>
      </c>
      <c r="E39" s="317">
        <v>150</v>
      </c>
      <c r="F39" s="317"/>
    </row>
    <row r="40" spans="1:6" s="192" customFormat="1" ht="15.75" customHeight="1" x14ac:dyDescent="0.2">
      <c r="A40" s="209"/>
      <c r="B40" s="316" t="s">
        <v>526</v>
      </c>
      <c r="C40" s="317"/>
      <c r="D40" s="317">
        <v>369</v>
      </c>
      <c r="E40" s="317">
        <v>369</v>
      </c>
      <c r="F40" s="317"/>
    </row>
    <row r="41" spans="1:6" s="192" customFormat="1" ht="15.75" customHeight="1" x14ac:dyDescent="0.2">
      <c r="A41" s="209"/>
      <c r="B41" s="316" t="s">
        <v>505</v>
      </c>
      <c r="C41" s="317"/>
      <c r="D41" s="317">
        <v>2500</v>
      </c>
      <c r="E41" s="317">
        <v>210</v>
      </c>
      <c r="F41" s="317"/>
    </row>
    <row r="42" spans="1:6" s="192" customFormat="1" ht="15.75" customHeight="1" x14ac:dyDescent="0.2">
      <c r="A42" s="209"/>
      <c r="B42" s="316" t="s">
        <v>762</v>
      </c>
      <c r="C42" s="317"/>
      <c r="D42" s="317"/>
      <c r="E42" s="317">
        <v>1000</v>
      </c>
      <c r="F42" s="317"/>
    </row>
    <row r="43" spans="1:6" s="192" customFormat="1" ht="15.75" customHeight="1" x14ac:dyDescent="0.2">
      <c r="A43" s="209"/>
      <c r="B43" s="316" t="s">
        <v>763</v>
      </c>
      <c r="C43" s="317"/>
      <c r="D43" s="317"/>
      <c r="E43" s="317">
        <v>80</v>
      </c>
      <c r="F43" s="317"/>
    </row>
    <row r="44" spans="1:6" s="192" customFormat="1" ht="15.75" customHeight="1" x14ac:dyDescent="0.2">
      <c r="A44" s="209"/>
      <c r="B44" s="316" t="s">
        <v>350</v>
      </c>
      <c r="C44" s="317">
        <v>3000</v>
      </c>
      <c r="D44" s="317">
        <v>3000</v>
      </c>
      <c r="E44" s="317">
        <v>0</v>
      </c>
      <c r="F44" s="317"/>
    </row>
    <row r="45" spans="1:6" s="192" customFormat="1" ht="15.75" customHeight="1" x14ac:dyDescent="0.2">
      <c r="A45" s="83" t="s">
        <v>513</v>
      </c>
      <c r="B45" s="86" t="s">
        <v>754</v>
      </c>
      <c r="C45" s="260">
        <f>SUM(C46)</f>
        <v>0</v>
      </c>
      <c r="D45" s="260">
        <f>SUM(D46)</f>
        <v>0</v>
      </c>
      <c r="E45" s="260">
        <f>SUM(E46)</f>
        <v>300</v>
      </c>
      <c r="F45" s="585"/>
    </row>
    <row r="46" spans="1:6" s="192" customFormat="1" ht="15.75" customHeight="1" x14ac:dyDescent="0.2">
      <c r="A46" s="71"/>
      <c r="B46" s="259" t="s">
        <v>857</v>
      </c>
      <c r="C46" s="109">
        <v>0</v>
      </c>
      <c r="D46" s="109">
        <v>0</v>
      </c>
      <c r="E46" s="109">
        <v>300</v>
      </c>
      <c r="F46" s="585"/>
    </row>
    <row r="47" spans="1:6" ht="21" customHeight="1" x14ac:dyDescent="0.2">
      <c r="A47" s="261" t="s">
        <v>249</v>
      </c>
      <c r="B47" s="53" t="s">
        <v>51</v>
      </c>
      <c r="C47" s="88">
        <f>SUM(C11,C13,C15,C22,C24,C27,C29,C31,C33,C45,)</f>
        <v>1448145</v>
      </c>
      <c r="D47" s="88">
        <f t="shared" ref="D47:E47" si="0">SUM(D11,D13,D15,D22,D24,D27,D29,D31,D33,D45,)</f>
        <v>1526746</v>
      </c>
      <c r="E47" s="88">
        <f t="shared" si="0"/>
        <v>1392826</v>
      </c>
    </row>
    <row r="48" spans="1:6" ht="15" customHeight="1" x14ac:dyDescent="0.2">
      <c r="A48" s="71" t="s">
        <v>248</v>
      </c>
      <c r="B48" s="92" t="s">
        <v>128</v>
      </c>
      <c r="C48" s="105"/>
      <c r="D48" s="105"/>
      <c r="E48" s="105"/>
    </row>
    <row r="49" spans="1:5" ht="15" customHeight="1" x14ac:dyDescent="0.2">
      <c r="A49" s="71"/>
      <c r="B49" s="93" t="s">
        <v>239</v>
      </c>
      <c r="C49" s="131">
        <v>27850</v>
      </c>
      <c r="D49" s="131">
        <v>35155</v>
      </c>
      <c r="E49" s="131">
        <v>35155</v>
      </c>
    </row>
    <row r="50" spans="1:5" ht="22.5" customHeight="1" x14ac:dyDescent="0.2">
      <c r="A50" s="80" t="s">
        <v>241</v>
      </c>
      <c r="B50" s="53" t="s">
        <v>240</v>
      </c>
      <c r="C50" s="90">
        <v>27850</v>
      </c>
      <c r="D50" s="90">
        <v>35155</v>
      </c>
      <c r="E50" s="90">
        <v>35155</v>
      </c>
    </row>
    <row r="51" spans="1:5" ht="15" customHeight="1" x14ac:dyDescent="0.2">
      <c r="A51" s="80"/>
      <c r="B51" s="12" t="s">
        <v>51</v>
      </c>
      <c r="C51" s="89">
        <f>SUM(C47,C50)</f>
        <v>1475995</v>
      </c>
      <c r="D51" s="89">
        <f>SUM(D47,D50)</f>
        <v>1561901</v>
      </c>
      <c r="E51" s="89">
        <f>SUM(E47,E50)</f>
        <v>1427981</v>
      </c>
    </row>
    <row r="53" spans="1:5" ht="15.75" x14ac:dyDescent="0.25">
      <c r="A53" s="4" t="s">
        <v>872</v>
      </c>
      <c r="B53" s="4"/>
      <c r="C53" s="4"/>
    </row>
    <row r="54" spans="1:5" ht="15.75" x14ac:dyDescent="0.25">
      <c r="A54" s="4"/>
      <c r="B54" s="4"/>
      <c r="C54" s="4"/>
    </row>
    <row r="55" spans="1:5" ht="15.75" x14ac:dyDescent="0.25">
      <c r="A55" s="626" t="s">
        <v>52</v>
      </c>
      <c r="B55" s="650"/>
      <c r="C55" s="650"/>
      <c r="D55" s="650"/>
    </row>
    <row r="56" spans="1:5" ht="15.75" x14ac:dyDescent="0.25">
      <c r="A56" s="649" t="s">
        <v>608</v>
      </c>
      <c r="B56" s="650"/>
      <c r="C56" s="650"/>
      <c r="D56" s="650"/>
    </row>
    <row r="57" spans="1:5" ht="15.75" x14ac:dyDescent="0.25">
      <c r="A57" s="626" t="s">
        <v>96</v>
      </c>
      <c r="B57" s="650"/>
      <c r="C57" s="650"/>
      <c r="D57" s="650"/>
    </row>
    <row r="58" spans="1:5" x14ac:dyDescent="0.2">
      <c r="A58" s="5"/>
      <c r="B58" s="5"/>
      <c r="C58" s="5"/>
    </row>
    <row r="59" spans="1:5" x14ac:dyDescent="0.2">
      <c r="A59" s="5"/>
      <c r="B59" s="5" t="s">
        <v>53</v>
      </c>
      <c r="C59" s="5"/>
    </row>
    <row r="60" spans="1:5" ht="18" customHeight="1" x14ac:dyDescent="0.2">
      <c r="A60" s="46" t="s">
        <v>4</v>
      </c>
      <c r="B60" s="46" t="s">
        <v>5</v>
      </c>
      <c r="C60" s="648" t="s">
        <v>303</v>
      </c>
      <c r="D60" s="648" t="s">
        <v>441</v>
      </c>
      <c r="E60" s="648" t="s">
        <v>607</v>
      </c>
    </row>
    <row r="61" spans="1:5" ht="21" customHeight="1" x14ac:dyDescent="0.2">
      <c r="A61" s="47" t="s">
        <v>7</v>
      </c>
      <c r="B61" s="47"/>
      <c r="C61" s="596"/>
      <c r="D61" s="596"/>
      <c r="E61" s="596"/>
    </row>
    <row r="62" spans="1:5" ht="15" customHeight="1" x14ac:dyDescent="0.2">
      <c r="A62" s="83" t="s">
        <v>345</v>
      </c>
      <c r="B62" s="153" t="s">
        <v>138</v>
      </c>
      <c r="C62" s="146">
        <f>SUM(C63:C68)</f>
        <v>11652</v>
      </c>
      <c r="D62" s="146">
        <f>SUM(D63:D68)</f>
        <v>14152</v>
      </c>
      <c r="E62" s="146">
        <f>SUM(E63:E68)</f>
        <v>7202</v>
      </c>
    </row>
    <row r="63" spans="1:5" ht="15" customHeight="1" x14ac:dyDescent="0.2">
      <c r="A63" s="84"/>
      <c r="B63" s="26" t="s">
        <v>206</v>
      </c>
      <c r="C63" s="131">
        <v>652</v>
      </c>
      <c r="D63" s="131">
        <v>652</v>
      </c>
      <c r="E63" s="131">
        <v>373</v>
      </c>
    </row>
    <row r="64" spans="1:5" ht="15" customHeight="1" x14ac:dyDescent="0.2">
      <c r="A64" s="84"/>
      <c r="B64" s="26" t="s">
        <v>106</v>
      </c>
      <c r="C64" s="131">
        <v>1500</v>
      </c>
      <c r="D64" s="131">
        <v>1500</v>
      </c>
      <c r="E64" s="131">
        <v>1098</v>
      </c>
    </row>
    <row r="65" spans="1:6" ht="15" customHeight="1" x14ac:dyDescent="0.2">
      <c r="A65" s="84"/>
      <c r="B65" s="26" t="s">
        <v>215</v>
      </c>
      <c r="C65" s="131">
        <v>2000</v>
      </c>
      <c r="D65" s="131">
        <v>2000</v>
      </c>
      <c r="E65" s="131">
        <v>3000</v>
      </c>
    </row>
    <row r="66" spans="1:6" ht="15" customHeight="1" x14ac:dyDescent="0.2">
      <c r="A66" s="84"/>
      <c r="B66" s="26" t="s">
        <v>342</v>
      </c>
      <c r="C66" s="131">
        <v>2500</v>
      </c>
      <c r="D66" s="131">
        <v>2500</v>
      </c>
      <c r="E66" s="131">
        <v>2721</v>
      </c>
    </row>
    <row r="67" spans="1:6" s="449" customFormat="1" ht="15" customHeight="1" x14ac:dyDescent="0.2">
      <c r="A67" s="84"/>
      <c r="B67" s="26" t="s">
        <v>506</v>
      </c>
      <c r="C67" s="131"/>
      <c r="D67" s="131">
        <v>2500</v>
      </c>
      <c r="E67" s="131">
        <v>0</v>
      </c>
    </row>
    <row r="68" spans="1:6" ht="15" customHeight="1" x14ac:dyDescent="0.2">
      <c r="A68" s="84"/>
      <c r="B68" s="26" t="s">
        <v>207</v>
      </c>
      <c r="C68" s="131">
        <v>5000</v>
      </c>
      <c r="D68" s="131">
        <v>5000</v>
      </c>
      <c r="E68" s="131">
        <v>10</v>
      </c>
    </row>
    <row r="69" spans="1:6" ht="15" customHeight="1" x14ac:dyDescent="0.2">
      <c r="A69" s="80" t="s">
        <v>249</v>
      </c>
      <c r="B69" s="239" t="s">
        <v>119</v>
      </c>
      <c r="C69" s="90">
        <f>SUM(C62)</f>
        <v>11652</v>
      </c>
      <c r="D69" s="90">
        <f>SUM(D62)</f>
        <v>14152</v>
      </c>
      <c r="E69" s="90">
        <f>SUM(E62)</f>
        <v>7202</v>
      </c>
    </row>
    <row r="70" spans="1:6" ht="15.75" customHeight="1" x14ac:dyDescent="0.2">
      <c r="A70" s="83" t="s">
        <v>241</v>
      </c>
      <c r="B70" s="205" t="s">
        <v>284</v>
      </c>
      <c r="C70" s="146">
        <v>120</v>
      </c>
      <c r="D70" s="146">
        <v>120</v>
      </c>
      <c r="E70" s="146">
        <v>120</v>
      </c>
    </row>
    <row r="71" spans="1:6" s="192" customFormat="1" ht="15" customHeight="1" x14ac:dyDescent="0.2">
      <c r="A71" s="292"/>
      <c r="B71" s="362" t="s">
        <v>163</v>
      </c>
      <c r="C71" s="109">
        <v>120</v>
      </c>
      <c r="D71" s="109">
        <v>120</v>
      </c>
      <c r="E71" s="109">
        <v>120</v>
      </c>
      <c r="F71" s="291"/>
    </row>
    <row r="72" spans="1:6" ht="21" customHeight="1" x14ac:dyDescent="0.2">
      <c r="A72" s="290"/>
      <c r="B72" s="242" t="s">
        <v>235</v>
      </c>
      <c r="C72" s="241">
        <f>SUM(C69,C70)</f>
        <v>11772</v>
      </c>
      <c r="D72" s="241">
        <f>SUM(D69,D70)</f>
        <v>14272</v>
      </c>
      <c r="E72" s="241">
        <f>SUM(E69,E70)</f>
        <v>7322</v>
      </c>
    </row>
  </sheetData>
  <mergeCells count="13">
    <mergeCell ref="A4:D4"/>
    <mergeCell ref="A3:D3"/>
    <mergeCell ref="A5:D5"/>
    <mergeCell ref="A6:D6"/>
    <mergeCell ref="D60:D61"/>
    <mergeCell ref="A56:D56"/>
    <mergeCell ref="A55:D55"/>
    <mergeCell ref="A57:D57"/>
    <mergeCell ref="E9:E10"/>
    <mergeCell ref="E60:E61"/>
    <mergeCell ref="C9:C10"/>
    <mergeCell ref="C60:C61"/>
    <mergeCell ref="D9:D10"/>
  </mergeCells>
  <phoneticPr fontId="0" type="noConversion"/>
  <printOptions horizontalCentered="1"/>
  <pageMargins left="0.78740157480314965" right="0.78740157480314965" top="0.59055118110236227" bottom="0.59055118110236227" header="0.51181102362204722" footer="0.31496062992125984"/>
  <pageSetup paperSize="9" scale="93" firstPageNumber="16" orientation="portrait" r:id="rId1"/>
  <headerFooter alignWithMargins="0">
    <oddFooter>&amp;P. oldal</oddFooter>
  </headerFooter>
  <rowBreaks count="1" manualBreakCount="1">
    <brk id="51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19"/>
  <sheetViews>
    <sheetView view="pageBreakPreview" topLeftCell="A79" zoomScaleNormal="100" workbookViewId="0">
      <selection activeCell="A73" sqref="A73"/>
    </sheetView>
  </sheetViews>
  <sheetFormatPr defaultRowHeight="12.75" x14ac:dyDescent="0.2"/>
  <cols>
    <col min="1" max="1" width="6.7109375" customWidth="1"/>
    <col min="2" max="2" width="48.42578125" customWidth="1"/>
    <col min="3" max="3" width="9.28515625" customWidth="1"/>
    <col min="4" max="4" width="7.140625" customWidth="1"/>
    <col min="5" max="5" width="8.85546875" customWidth="1"/>
    <col min="7" max="7" width="7.42578125" customWidth="1"/>
    <col min="10" max="10" width="7.42578125" customWidth="1"/>
  </cols>
  <sheetData>
    <row r="1" spans="1:14" ht="15.75" x14ac:dyDescent="0.25">
      <c r="A1" s="43" t="s">
        <v>873</v>
      </c>
      <c r="B1" s="43"/>
      <c r="C1" s="43"/>
      <c r="D1" s="43"/>
      <c r="E1" s="43"/>
    </row>
    <row r="2" spans="1:14" ht="15.75" x14ac:dyDescent="0.25">
      <c r="A2" s="43"/>
      <c r="B2" s="43"/>
      <c r="C2" s="43"/>
      <c r="D2" s="43"/>
      <c r="E2" s="43"/>
    </row>
    <row r="3" spans="1:14" ht="15.75" x14ac:dyDescent="0.25">
      <c r="A3" s="649" t="s">
        <v>380</v>
      </c>
      <c r="B3" s="650"/>
      <c r="C3" s="650"/>
      <c r="D3" s="650"/>
      <c r="E3" s="650"/>
      <c r="F3" s="650"/>
      <c r="G3" s="650"/>
      <c r="H3" s="650"/>
    </row>
    <row r="4" spans="1:14" ht="15.75" x14ac:dyDescent="0.25">
      <c r="A4" s="649" t="s">
        <v>562</v>
      </c>
      <c r="B4" s="650"/>
      <c r="C4" s="650"/>
      <c r="D4" s="650"/>
      <c r="E4" s="650"/>
      <c r="F4" s="650"/>
      <c r="G4" s="650"/>
      <c r="H4" s="650"/>
    </row>
    <row r="5" spans="1:14" ht="15.75" x14ac:dyDescent="0.25">
      <c r="A5" s="649" t="s">
        <v>379</v>
      </c>
      <c r="B5" s="650"/>
      <c r="C5" s="650"/>
      <c r="D5" s="650"/>
      <c r="E5" s="650"/>
      <c r="F5" s="650"/>
      <c r="G5" s="650"/>
      <c r="H5" s="650"/>
      <c r="N5" s="63"/>
    </row>
    <row r="6" spans="1:14" ht="15.75" x14ac:dyDescent="0.25">
      <c r="A6" s="649" t="s">
        <v>381</v>
      </c>
      <c r="B6" s="650"/>
      <c r="C6" s="650"/>
      <c r="D6" s="650"/>
      <c r="E6" s="650"/>
      <c r="F6" s="650"/>
      <c r="G6" s="650"/>
      <c r="H6" s="650"/>
    </row>
    <row r="7" spans="1:14" x14ac:dyDescent="0.2">
      <c r="A7" s="5"/>
      <c r="B7" s="5"/>
      <c r="C7" s="5"/>
      <c r="D7" s="5"/>
      <c r="E7" s="5"/>
    </row>
    <row r="8" spans="1:14" x14ac:dyDescent="0.2">
      <c r="A8" s="5"/>
      <c r="B8" s="5"/>
      <c r="C8" s="5"/>
      <c r="D8" s="5" t="s">
        <v>99</v>
      </c>
      <c r="E8" s="5"/>
    </row>
    <row r="9" spans="1:14" ht="26.45" customHeight="1" x14ac:dyDescent="0.2">
      <c r="A9" s="46" t="s">
        <v>49</v>
      </c>
      <c r="B9" s="46" t="s">
        <v>5</v>
      </c>
      <c r="C9" s="49"/>
      <c r="D9" s="388" t="s">
        <v>303</v>
      </c>
      <c r="E9" s="50"/>
      <c r="F9" s="651" t="s">
        <v>442</v>
      </c>
      <c r="G9" s="652"/>
      <c r="H9" s="653"/>
      <c r="I9" s="651" t="s">
        <v>605</v>
      </c>
      <c r="J9" s="652"/>
      <c r="K9" s="653"/>
    </row>
    <row r="10" spans="1:14" ht="12.6" customHeight="1" x14ac:dyDescent="0.2">
      <c r="A10" s="48" t="s">
        <v>50</v>
      </c>
      <c r="B10" s="48"/>
      <c r="C10" s="51" t="s">
        <v>57</v>
      </c>
      <c r="D10" s="51" t="s">
        <v>58</v>
      </c>
      <c r="E10" s="51" t="s">
        <v>6</v>
      </c>
      <c r="F10" s="51" t="s">
        <v>57</v>
      </c>
      <c r="G10" s="51" t="s">
        <v>58</v>
      </c>
      <c r="H10" s="51" t="s">
        <v>6</v>
      </c>
      <c r="I10" s="51" t="s">
        <v>57</v>
      </c>
      <c r="J10" s="51" t="s">
        <v>58</v>
      </c>
      <c r="K10" s="51" t="s">
        <v>6</v>
      </c>
    </row>
    <row r="11" spans="1:14" ht="12.75" customHeight="1" x14ac:dyDescent="0.2">
      <c r="A11" s="136" t="s">
        <v>266</v>
      </c>
      <c r="B11" s="264" t="s">
        <v>257</v>
      </c>
      <c r="C11" s="243">
        <f>SUM(C13)</f>
        <v>0</v>
      </c>
      <c r="D11" s="243">
        <f t="shared" ref="D11:H11" si="0">SUM(D13)</f>
        <v>0</v>
      </c>
      <c r="E11" s="103">
        <f t="shared" si="0"/>
        <v>0</v>
      </c>
      <c r="F11" s="243">
        <f>SUM(F13)</f>
        <v>0</v>
      </c>
      <c r="G11" s="243">
        <f t="shared" si="0"/>
        <v>0</v>
      </c>
      <c r="H11" s="103">
        <f t="shared" si="0"/>
        <v>0</v>
      </c>
      <c r="I11" s="243">
        <f>SUM(I12:I13)</f>
        <v>4752</v>
      </c>
      <c r="J11" s="243">
        <f t="shared" ref="J11:K11" si="1">SUM(J12:J13)</f>
        <v>1283</v>
      </c>
      <c r="K11" s="243">
        <f t="shared" si="1"/>
        <v>6035</v>
      </c>
    </row>
    <row r="12" spans="1:14" s="507" customFormat="1" ht="12.75" customHeight="1" x14ac:dyDescent="0.2">
      <c r="A12" s="137"/>
      <c r="B12" s="240" t="s">
        <v>320</v>
      </c>
      <c r="C12" s="254">
        <v>1152</v>
      </c>
      <c r="D12" s="254">
        <v>311</v>
      </c>
      <c r="E12" s="178">
        <f>SUM(C12:D12)</f>
        <v>1463</v>
      </c>
      <c r="F12" s="254">
        <v>1152</v>
      </c>
      <c r="G12" s="254">
        <v>311</v>
      </c>
      <c r="H12" s="178">
        <f>SUM(F12:G12)</f>
        <v>1463</v>
      </c>
      <c r="I12" s="254">
        <v>1152</v>
      </c>
      <c r="J12" s="254">
        <v>311</v>
      </c>
      <c r="K12" s="178">
        <f>SUM(I12:J12)</f>
        <v>1463</v>
      </c>
    </row>
    <row r="13" spans="1:14" ht="12.75" customHeight="1" x14ac:dyDescent="0.2">
      <c r="A13" s="47"/>
      <c r="B13" s="265" t="s">
        <v>743</v>
      </c>
      <c r="C13" s="78"/>
      <c r="D13" s="78"/>
      <c r="E13" s="147"/>
      <c r="F13" s="78"/>
      <c r="G13" s="78"/>
      <c r="H13" s="147"/>
      <c r="I13" s="78">
        <v>3600</v>
      </c>
      <c r="J13" s="78">
        <v>972</v>
      </c>
      <c r="K13" s="147">
        <f>SUM(I13:J13)</f>
        <v>4572</v>
      </c>
    </row>
    <row r="14" spans="1:14" ht="12.75" customHeight="1" x14ac:dyDescent="0.2">
      <c r="A14" s="136" t="s">
        <v>347</v>
      </c>
      <c r="B14" s="264" t="s">
        <v>360</v>
      </c>
      <c r="C14" s="243">
        <v>6000</v>
      </c>
      <c r="D14" s="243">
        <v>0</v>
      </c>
      <c r="E14" s="103">
        <v>6000</v>
      </c>
      <c r="F14" s="243">
        <v>6000</v>
      </c>
      <c r="G14" s="243">
        <v>0</v>
      </c>
      <c r="H14" s="103">
        <v>6000</v>
      </c>
      <c r="I14" s="243">
        <v>6000</v>
      </c>
      <c r="J14" s="243">
        <v>0</v>
      </c>
      <c r="K14" s="103">
        <v>6000</v>
      </c>
    </row>
    <row r="15" spans="1:14" ht="12.75" customHeight="1" x14ac:dyDescent="0.2">
      <c r="A15" s="160"/>
      <c r="B15" s="265" t="s">
        <v>361</v>
      </c>
      <c r="C15" s="78">
        <v>6000</v>
      </c>
      <c r="D15" s="78"/>
      <c r="E15" s="147">
        <v>6000</v>
      </c>
      <c r="F15" s="78">
        <v>6000</v>
      </c>
      <c r="G15" s="78"/>
      <c r="H15" s="147">
        <v>6000</v>
      </c>
      <c r="I15" s="78">
        <v>6000</v>
      </c>
      <c r="J15" s="78"/>
      <c r="K15" s="147">
        <v>6000</v>
      </c>
    </row>
    <row r="16" spans="1:14" s="507" customFormat="1" ht="12.75" customHeight="1" x14ac:dyDescent="0.2">
      <c r="A16" s="136" t="s">
        <v>744</v>
      </c>
      <c r="B16" s="253" t="s">
        <v>745</v>
      </c>
      <c r="C16" s="319">
        <v>0</v>
      </c>
      <c r="D16" s="319">
        <v>0</v>
      </c>
      <c r="E16" s="158">
        <v>0</v>
      </c>
      <c r="F16" s="319">
        <v>0</v>
      </c>
      <c r="G16" s="319">
        <v>0</v>
      </c>
      <c r="H16" s="158">
        <v>0</v>
      </c>
      <c r="I16" s="319">
        <v>271</v>
      </c>
      <c r="J16" s="319">
        <v>0</v>
      </c>
      <c r="K16" s="158">
        <v>344</v>
      </c>
    </row>
    <row r="17" spans="1:11" s="507" customFormat="1" ht="12.75" customHeight="1" x14ac:dyDescent="0.2">
      <c r="A17" s="160"/>
      <c r="B17" s="240" t="s">
        <v>746</v>
      </c>
      <c r="C17" s="254">
        <v>0</v>
      </c>
      <c r="D17" s="254"/>
      <c r="E17" s="178">
        <v>0</v>
      </c>
      <c r="F17" s="254">
        <v>0</v>
      </c>
      <c r="G17" s="254"/>
      <c r="H17" s="178">
        <v>0</v>
      </c>
      <c r="I17" s="254">
        <v>271</v>
      </c>
      <c r="J17" s="254">
        <v>73</v>
      </c>
      <c r="K17" s="178">
        <f>SUM(I17:J17)</f>
        <v>344</v>
      </c>
    </row>
    <row r="18" spans="1:11" ht="12" customHeight="1" x14ac:dyDescent="0.2">
      <c r="A18" s="70" t="s">
        <v>346</v>
      </c>
      <c r="B18" s="161" t="s">
        <v>127</v>
      </c>
      <c r="C18" s="99">
        <f>SUM(C19)</f>
        <v>3780</v>
      </c>
      <c r="D18" s="99">
        <f t="shared" ref="D18:K18" si="2">SUM(D19)</f>
        <v>1020</v>
      </c>
      <c r="E18" s="99">
        <f t="shared" si="2"/>
        <v>4800</v>
      </c>
      <c r="F18" s="99">
        <f>SUM(F19)</f>
        <v>0</v>
      </c>
      <c r="G18" s="99">
        <f t="shared" si="2"/>
        <v>0</v>
      </c>
      <c r="H18" s="99">
        <f t="shared" si="2"/>
        <v>0</v>
      </c>
      <c r="I18" s="99">
        <f>SUM(I19)</f>
        <v>0</v>
      </c>
      <c r="J18" s="99">
        <f t="shared" si="2"/>
        <v>0</v>
      </c>
      <c r="K18" s="99">
        <f t="shared" si="2"/>
        <v>0</v>
      </c>
    </row>
    <row r="19" spans="1:11" ht="12" customHeight="1" x14ac:dyDescent="0.2">
      <c r="A19" s="79"/>
      <c r="B19" s="268" t="s">
        <v>340</v>
      </c>
      <c r="C19" s="162">
        <v>3780</v>
      </c>
      <c r="D19" s="162">
        <v>1020</v>
      </c>
      <c r="E19" s="162">
        <f>SUM(C19:D19)</f>
        <v>4800</v>
      </c>
      <c r="F19" s="162">
        <v>0</v>
      </c>
      <c r="G19" s="162">
        <v>0</v>
      </c>
      <c r="H19" s="162">
        <f>SUM(F19:G19)</f>
        <v>0</v>
      </c>
      <c r="I19" s="162">
        <v>0</v>
      </c>
      <c r="J19" s="162">
        <v>0</v>
      </c>
      <c r="K19" s="162">
        <f>SUM(I19:J19)</f>
        <v>0</v>
      </c>
    </row>
    <row r="20" spans="1:11" ht="12.75" customHeight="1" x14ac:dyDescent="0.2">
      <c r="A20" s="263" t="s">
        <v>285</v>
      </c>
      <c r="B20" s="157" t="s">
        <v>258</v>
      </c>
      <c r="C20" s="257">
        <v>5400</v>
      </c>
      <c r="D20" s="257">
        <v>1458</v>
      </c>
      <c r="E20" s="257">
        <f>SUM(E21)</f>
        <v>6858</v>
      </c>
      <c r="F20" s="257">
        <v>5400</v>
      </c>
      <c r="G20" s="257">
        <v>1458</v>
      </c>
      <c r="H20" s="257">
        <f>SUM(H21)</f>
        <v>7233</v>
      </c>
      <c r="I20" s="257">
        <v>5400</v>
      </c>
      <c r="J20" s="257">
        <v>1458</v>
      </c>
      <c r="K20" s="257">
        <f>SUM(K21)</f>
        <v>8733</v>
      </c>
    </row>
    <row r="21" spans="1:11" ht="12.75" customHeight="1" x14ac:dyDescent="0.2">
      <c r="A21" s="263"/>
      <c r="B21" s="154" t="s">
        <v>323</v>
      </c>
      <c r="C21" s="155">
        <v>5400</v>
      </c>
      <c r="D21" s="156">
        <v>1458</v>
      </c>
      <c r="E21" s="155">
        <f>SUM(C21:D21)</f>
        <v>6858</v>
      </c>
      <c r="F21" s="155">
        <v>5695</v>
      </c>
      <c r="G21" s="156">
        <v>1538</v>
      </c>
      <c r="H21" s="155">
        <f>SUM(F21:G21)</f>
        <v>7233</v>
      </c>
      <c r="I21" s="155">
        <v>6876</v>
      </c>
      <c r="J21" s="156">
        <v>1857</v>
      </c>
      <c r="K21" s="155">
        <f>SUM(I21:J21)</f>
        <v>8733</v>
      </c>
    </row>
    <row r="22" spans="1:11" ht="12.75" customHeight="1" x14ac:dyDescent="0.2">
      <c r="A22" s="136" t="s">
        <v>270</v>
      </c>
      <c r="B22" s="91" t="s">
        <v>237</v>
      </c>
      <c r="C22" s="103">
        <f t="shared" ref="C22:H22" si="3">SUM(C23:C24)</f>
        <v>2756</v>
      </c>
      <c r="D22" s="159">
        <f t="shared" si="3"/>
        <v>744</v>
      </c>
      <c r="E22" s="103">
        <f t="shared" si="3"/>
        <v>3500</v>
      </c>
      <c r="F22" s="103">
        <f t="shared" si="3"/>
        <v>2756</v>
      </c>
      <c r="G22" s="159">
        <f t="shared" si="3"/>
        <v>744</v>
      </c>
      <c r="H22" s="103">
        <f t="shared" si="3"/>
        <v>3500</v>
      </c>
      <c r="I22" s="103">
        <f t="shared" ref="I22:K22" si="4">SUM(I23:I24)</f>
        <v>787</v>
      </c>
      <c r="J22" s="159">
        <f t="shared" si="4"/>
        <v>213</v>
      </c>
      <c r="K22" s="103">
        <f t="shared" si="4"/>
        <v>1000</v>
      </c>
    </row>
    <row r="23" spans="1:11" s="192" customFormat="1" ht="12.75" customHeight="1" x14ac:dyDescent="0.2">
      <c r="A23" s="176"/>
      <c r="B23" s="154" t="s">
        <v>356</v>
      </c>
      <c r="C23" s="178">
        <v>1181</v>
      </c>
      <c r="D23" s="177">
        <v>319</v>
      </c>
      <c r="E23" s="178">
        <f>SUM(C23:D23)</f>
        <v>1500</v>
      </c>
      <c r="F23" s="178">
        <v>1181</v>
      </c>
      <c r="G23" s="177">
        <v>319</v>
      </c>
      <c r="H23" s="178">
        <f>SUM(F23:G23)</f>
        <v>1500</v>
      </c>
      <c r="I23" s="178">
        <v>787</v>
      </c>
      <c r="J23" s="177">
        <v>213</v>
      </c>
      <c r="K23" s="178">
        <f>SUM(I23:J23)</f>
        <v>1000</v>
      </c>
    </row>
    <row r="24" spans="1:11" s="192" customFormat="1" ht="12.75" customHeight="1" x14ac:dyDescent="0.2">
      <c r="A24" s="244"/>
      <c r="B24" s="169" t="s">
        <v>357</v>
      </c>
      <c r="C24" s="147">
        <v>1575</v>
      </c>
      <c r="D24" s="179">
        <v>425</v>
      </c>
      <c r="E24" s="147">
        <f>SUM(C24:D24)</f>
        <v>2000</v>
      </c>
      <c r="F24" s="147">
        <v>1575</v>
      </c>
      <c r="G24" s="179">
        <v>425</v>
      </c>
      <c r="H24" s="147">
        <f>SUM(F24:G24)</f>
        <v>2000</v>
      </c>
      <c r="I24" s="147">
        <v>0</v>
      </c>
      <c r="J24" s="179">
        <v>0</v>
      </c>
      <c r="K24" s="147">
        <v>0</v>
      </c>
    </row>
    <row r="25" spans="1:11" ht="12.75" customHeight="1" x14ac:dyDescent="0.2">
      <c r="A25" s="263" t="s">
        <v>271</v>
      </c>
      <c r="B25" s="157" t="s">
        <v>272</v>
      </c>
      <c r="C25" s="257">
        <f t="shared" ref="C25:H25" si="5">SUM(C26:C28)</f>
        <v>6587</v>
      </c>
      <c r="D25" s="257">
        <f t="shared" si="5"/>
        <v>1778</v>
      </c>
      <c r="E25" s="257">
        <f t="shared" si="5"/>
        <v>8365</v>
      </c>
      <c r="F25" s="257">
        <f t="shared" si="5"/>
        <v>21087</v>
      </c>
      <c r="G25" s="257">
        <f t="shared" si="5"/>
        <v>5693</v>
      </c>
      <c r="H25" s="257">
        <f t="shared" si="5"/>
        <v>26780</v>
      </c>
      <c r="I25" s="257">
        <f t="shared" ref="I25:K25" si="6">SUM(I26:I28)</f>
        <v>14500</v>
      </c>
      <c r="J25" s="257">
        <f t="shared" si="6"/>
        <v>3915</v>
      </c>
      <c r="K25" s="257">
        <f t="shared" si="6"/>
        <v>18415</v>
      </c>
    </row>
    <row r="26" spans="1:11" s="312" customFormat="1" ht="12.75" customHeight="1" x14ac:dyDescent="0.2">
      <c r="A26" s="207"/>
      <c r="B26" s="154" t="s">
        <v>358</v>
      </c>
      <c r="C26" s="155">
        <v>3937</v>
      </c>
      <c r="D26" s="156">
        <v>1063</v>
      </c>
      <c r="E26" s="155">
        <f>SUM(C26:D26)</f>
        <v>5000</v>
      </c>
      <c r="F26" s="155">
        <v>3937</v>
      </c>
      <c r="G26" s="156">
        <v>1063</v>
      </c>
      <c r="H26" s="155">
        <f>SUM(F26:G26)</f>
        <v>5000</v>
      </c>
      <c r="I26" s="155">
        <v>0</v>
      </c>
      <c r="J26" s="156">
        <v>0</v>
      </c>
      <c r="K26" s="155">
        <f>SUM(I26:J26)</f>
        <v>0</v>
      </c>
    </row>
    <row r="27" spans="1:11" s="312" customFormat="1" ht="12.75" customHeight="1" x14ac:dyDescent="0.2">
      <c r="A27" s="207"/>
      <c r="B27" s="154" t="s">
        <v>410</v>
      </c>
      <c r="C27" s="155"/>
      <c r="D27" s="156"/>
      <c r="E27" s="155"/>
      <c r="F27" s="155">
        <v>14500</v>
      </c>
      <c r="G27" s="156">
        <v>3915</v>
      </c>
      <c r="H27" s="155">
        <f>SUM(F27:G27)</f>
        <v>18415</v>
      </c>
      <c r="I27" s="155">
        <v>14500</v>
      </c>
      <c r="J27" s="156">
        <v>3915</v>
      </c>
      <c r="K27" s="155">
        <f>SUM(I27:J27)</f>
        <v>18415</v>
      </c>
    </row>
    <row r="28" spans="1:11" s="312" customFormat="1" ht="12.75" customHeight="1" x14ac:dyDescent="0.2">
      <c r="A28" s="207"/>
      <c r="B28" s="154" t="s">
        <v>324</v>
      </c>
      <c r="C28" s="155">
        <v>2650</v>
      </c>
      <c r="D28" s="156">
        <v>715</v>
      </c>
      <c r="E28" s="155">
        <f>SUM(C28:D28)</f>
        <v>3365</v>
      </c>
      <c r="F28" s="155">
        <v>2650</v>
      </c>
      <c r="G28" s="156">
        <v>715</v>
      </c>
      <c r="H28" s="155">
        <f>SUM(F28:G28)</f>
        <v>3365</v>
      </c>
      <c r="I28" s="155">
        <v>0</v>
      </c>
      <c r="J28" s="156">
        <v>0</v>
      </c>
      <c r="K28" s="155">
        <f>SUM(I28:J28)</f>
        <v>0</v>
      </c>
    </row>
    <row r="29" spans="1:11" ht="12.75" customHeight="1" x14ac:dyDescent="0.2">
      <c r="A29" s="136" t="s">
        <v>273</v>
      </c>
      <c r="B29" s="91" t="s">
        <v>259</v>
      </c>
      <c r="C29" s="102">
        <f t="shared" ref="C29:H29" si="7">SUM(C30:C42)</f>
        <v>154245</v>
      </c>
      <c r="D29" s="256">
        <f t="shared" si="7"/>
        <v>41645</v>
      </c>
      <c r="E29" s="256">
        <f t="shared" si="7"/>
        <v>195890</v>
      </c>
      <c r="F29" s="102">
        <f t="shared" si="7"/>
        <v>106553</v>
      </c>
      <c r="G29" s="256">
        <f t="shared" si="7"/>
        <v>11243</v>
      </c>
      <c r="H29" s="256">
        <f t="shared" si="7"/>
        <v>117796</v>
      </c>
      <c r="I29" s="102">
        <f t="shared" ref="I29:K29" si="8">SUM(I30:I42)</f>
        <v>219874</v>
      </c>
      <c r="J29" s="256">
        <f t="shared" si="8"/>
        <v>43461</v>
      </c>
      <c r="K29" s="256">
        <f t="shared" si="8"/>
        <v>263335</v>
      </c>
    </row>
    <row r="30" spans="1:11" ht="12.75" customHeight="1" x14ac:dyDescent="0.2">
      <c r="A30" s="176"/>
      <c r="B30" s="154" t="s">
        <v>236</v>
      </c>
      <c r="C30" s="155">
        <v>3937</v>
      </c>
      <c r="D30" s="156">
        <v>1063</v>
      </c>
      <c r="E30" s="155">
        <f t="shared" ref="E30:E44" si="9">SUM(C30:D30)</f>
        <v>5000</v>
      </c>
      <c r="F30" s="155">
        <v>3937</v>
      </c>
      <c r="G30" s="156">
        <v>1063</v>
      </c>
      <c r="H30" s="155">
        <f t="shared" ref="H30:H44" si="10">SUM(F30:G30)</f>
        <v>5000</v>
      </c>
      <c r="I30" s="155">
        <v>0</v>
      </c>
      <c r="J30" s="156">
        <v>0</v>
      </c>
      <c r="K30" s="155">
        <f t="shared" ref="K30:K44" si="11">SUM(I30:J30)</f>
        <v>0</v>
      </c>
    </row>
    <row r="31" spans="1:11" ht="12.75" customHeight="1" x14ac:dyDescent="0.2">
      <c r="A31" s="176"/>
      <c r="B31" s="154" t="s">
        <v>325</v>
      </c>
      <c r="C31" s="155">
        <v>11811</v>
      </c>
      <c r="D31" s="156">
        <v>3189</v>
      </c>
      <c r="E31" s="155">
        <f t="shared" si="9"/>
        <v>15000</v>
      </c>
      <c r="F31" s="155">
        <v>11811</v>
      </c>
      <c r="G31" s="156">
        <v>3189</v>
      </c>
      <c r="H31" s="155">
        <f t="shared" si="10"/>
        <v>15000</v>
      </c>
      <c r="I31" s="155">
        <v>0</v>
      </c>
      <c r="J31" s="156">
        <v>0</v>
      </c>
      <c r="K31" s="155">
        <v>0</v>
      </c>
    </row>
    <row r="32" spans="1:11" ht="12.75" customHeight="1" x14ac:dyDescent="0.2">
      <c r="A32" s="176"/>
      <c r="B32" s="154" t="s">
        <v>326</v>
      </c>
      <c r="C32" s="155">
        <v>8268</v>
      </c>
      <c r="D32" s="156">
        <v>2232</v>
      </c>
      <c r="E32" s="155">
        <f t="shared" si="9"/>
        <v>10500</v>
      </c>
      <c r="F32" s="155">
        <v>8268</v>
      </c>
      <c r="G32" s="156">
        <v>2232</v>
      </c>
      <c r="H32" s="155">
        <f t="shared" si="10"/>
        <v>10500</v>
      </c>
      <c r="I32" s="155">
        <v>8268</v>
      </c>
      <c r="J32" s="156">
        <v>2232</v>
      </c>
      <c r="K32" s="155">
        <f t="shared" si="11"/>
        <v>10500</v>
      </c>
    </row>
    <row r="33" spans="1:11" ht="12.75" customHeight="1" x14ac:dyDescent="0.2">
      <c r="A33" s="176"/>
      <c r="B33" s="154" t="s">
        <v>747</v>
      </c>
      <c r="C33" s="155"/>
      <c r="D33" s="156"/>
      <c r="E33" s="155"/>
      <c r="F33" s="155">
        <v>6000</v>
      </c>
      <c r="G33" s="156"/>
      <c r="H33" s="155">
        <f t="shared" si="10"/>
        <v>6000</v>
      </c>
      <c r="I33" s="155">
        <v>0</v>
      </c>
      <c r="J33" s="156">
        <v>0</v>
      </c>
      <c r="K33" s="155">
        <f t="shared" si="11"/>
        <v>0</v>
      </c>
    </row>
    <row r="34" spans="1:11" ht="12.75" customHeight="1" x14ac:dyDescent="0.2">
      <c r="A34" s="176"/>
      <c r="B34" s="154" t="s">
        <v>327</v>
      </c>
      <c r="C34" s="155">
        <v>6300</v>
      </c>
      <c r="D34" s="156">
        <v>1700</v>
      </c>
      <c r="E34" s="155">
        <f t="shared" si="9"/>
        <v>8000</v>
      </c>
      <c r="F34" s="155">
        <v>6300</v>
      </c>
      <c r="G34" s="156">
        <v>1700</v>
      </c>
      <c r="H34" s="155">
        <f t="shared" si="10"/>
        <v>8000</v>
      </c>
      <c r="I34" s="155">
        <v>0</v>
      </c>
      <c r="J34" s="156">
        <v>0</v>
      </c>
      <c r="K34" s="155">
        <f t="shared" si="11"/>
        <v>0</v>
      </c>
    </row>
    <row r="35" spans="1:11" ht="12.75" customHeight="1" x14ac:dyDescent="0.2">
      <c r="A35" s="176"/>
      <c r="B35" s="154" t="s">
        <v>353</v>
      </c>
      <c r="C35" s="155">
        <v>5394</v>
      </c>
      <c r="D35" s="156">
        <v>1456</v>
      </c>
      <c r="E35" s="155">
        <f t="shared" si="9"/>
        <v>6850</v>
      </c>
      <c r="F35" s="155">
        <v>5394</v>
      </c>
      <c r="G35" s="156">
        <v>1456</v>
      </c>
      <c r="H35" s="155">
        <f t="shared" si="10"/>
        <v>6850</v>
      </c>
      <c r="I35" s="155">
        <v>5394</v>
      </c>
      <c r="J35" s="156">
        <v>1456</v>
      </c>
      <c r="K35" s="155">
        <f t="shared" si="11"/>
        <v>6850</v>
      </c>
    </row>
    <row r="36" spans="1:11" s="449" customFormat="1" ht="12.75" customHeight="1" x14ac:dyDescent="0.2">
      <c r="A36" s="176"/>
      <c r="B36" s="154" t="s">
        <v>508</v>
      </c>
      <c r="C36" s="155"/>
      <c r="D36" s="156"/>
      <c r="E36" s="155"/>
      <c r="F36" s="155">
        <v>57300</v>
      </c>
      <c r="G36" s="156">
        <v>0</v>
      </c>
      <c r="H36" s="155">
        <f t="shared" si="10"/>
        <v>57300</v>
      </c>
      <c r="I36" s="155">
        <v>57300</v>
      </c>
      <c r="J36" s="156">
        <v>0</v>
      </c>
      <c r="K36" s="155">
        <f t="shared" si="11"/>
        <v>57300</v>
      </c>
    </row>
    <row r="37" spans="1:11" s="507" customFormat="1" ht="12.75" customHeight="1" x14ac:dyDescent="0.2">
      <c r="A37" s="176"/>
      <c r="B37" s="154" t="s">
        <v>749</v>
      </c>
      <c r="C37" s="155"/>
      <c r="D37" s="156"/>
      <c r="E37" s="155"/>
      <c r="F37" s="155"/>
      <c r="G37" s="156"/>
      <c r="H37" s="155"/>
      <c r="I37" s="155">
        <v>143550</v>
      </c>
      <c r="J37" s="156">
        <v>38759</v>
      </c>
      <c r="K37" s="155">
        <f t="shared" si="11"/>
        <v>182309</v>
      </c>
    </row>
    <row r="38" spans="1:11" s="507" customFormat="1" ht="12.75" customHeight="1" x14ac:dyDescent="0.2">
      <c r="A38" s="176"/>
      <c r="B38" s="154" t="s">
        <v>748</v>
      </c>
      <c r="C38" s="155"/>
      <c r="D38" s="156"/>
      <c r="E38" s="155"/>
      <c r="F38" s="155"/>
      <c r="G38" s="156"/>
      <c r="H38" s="155"/>
      <c r="I38" s="155">
        <v>1756</v>
      </c>
      <c r="J38" s="156">
        <v>474</v>
      </c>
      <c r="K38" s="155">
        <f t="shared" si="11"/>
        <v>2230</v>
      </c>
    </row>
    <row r="39" spans="1:11" s="449" customFormat="1" ht="12.75" customHeight="1" x14ac:dyDescent="0.2">
      <c r="A39" s="176"/>
      <c r="B39" s="154" t="s">
        <v>509</v>
      </c>
      <c r="C39" s="155"/>
      <c r="D39" s="156"/>
      <c r="E39" s="155"/>
      <c r="F39" s="155">
        <v>1606</v>
      </c>
      <c r="G39" s="156"/>
      <c r="H39" s="155">
        <f t="shared" si="10"/>
        <v>1606</v>
      </c>
      <c r="I39" s="155">
        <v>1606</v>
      </c>
      <c r="J39" s="156"/>
      <c r="K39" s="155">
        <f t="shared" si="11"/>
        <v>1606</v>
      </c>
    </row>
    <row r="40" spans="1:11" ht="12.75" customHeight="1" x14ac:dyDescent="0.2">
      <c r="A40" s="176"/>
      <c r="B40" s="154" t="s">
        <v>328</v>
      </c>
      <c r="C40" s="155">
        <v>3937</v>
      </c>
      <c r="D40" s="156">
        <v>1063</v>
      </c>
      <c r="E40" s="155">
        <f t="shared" si="9"/>
        <v>5000</v>
      </c>
      <c r="F40" s="155">
        <v>3937</v>
      </c>
      <c r="G40" s="156">
        <v>1063</v>
      </c>
      <c r="H40" s="155">
        <f t="shared" si="10"/>
        <v>5000</v>
      </c>
      <c r="I40" s="155">
        <v>0</v>
      </c>
      <c r="J40" s="156">
        <v>0</v>
      </c>
      <c r="K40" s="155">
        <f t="shared" si="11"/>
        <v>0</v>
      </c>
    </row>
    <row r="41" spans="1:11" ht="12.75" customHeight="1" x14ac:dyDescent="0.2">
      <c r="A41" s="176"/>
      <c r="B41" s="154" t="s">
        <v>329</v>
      </c>
      <c r="C41" s="155">
        <v>2000</v>
      </c>
      <c r="D41" s="156">
        <v>540</v>
      </c>
      <c r="E41" s="155">
        <f t="shared" si="9"/>
        <v>2540</v>
      </c>
      <c r="F41" s="155">
        <v>2000</v>
      </c>
      <c r="G41" s="156">
        <v>540</v>
      </c>
      <c r="H41" s="155">
        <f t="shared" si="10"/>
        <v>2540</v>
      </c>
      <c r="I41" s="155">
        <v>2000</v>
      </c>
      <c r="J41" s="156">
        <v>540</v>
      </c>
      <c r="K41" s="155">
        <f t="shared" si="11"/>
        <v>2540</v>
      </c>
    </row>
    <row r="42" spans="1:11" ht="12.75" customHeight="1" x14ac:dyDescent="0.2">
      <c r="A42" s="244"/>
      <c r="B42" s="169" t="s">
        <v>330</v>
      </c>
      <c r="C42" s="255">
        <v>112598</v>
      </c>
      <c r="D42" s="165">
        <v>30402</v>
      </c>
      <c r="E42" s="255">
        <f t="shared" si="9"/>
        <v>143000</v>
      </c>
      <c r="F42" s="255">
        <v>0</v>
      </c>
      <c r="G42" s="165">
        <v>0</v>
      </c>
      <c r="H42" s="255">
        <f t="shared" si="10"/>
        <v>0</v>
      </c>
      <c r="I42" s="255">
        <v>0</v>
      </c>
      <c r="J42" s="165">
        <v>0</v>
      </c>
      <c r="K42" s="255">
        <f t="shared" si="11"/>
        <v>0</v>
      </c>
    </row>
    <row r="43" spans="1:11" ht="12.75" customHeight="1" x14ac:dyDescent="0.2">
      <c r="A43" s="136" t="s">
        <v>290</v>
      </c>
      <c r="B43" s="91" t="s">
        <v>331</v>
      </c>
      <c r="C43" s="102">
        <v>1969</v>
      </c>
      <c r="D43" s="256">
        <v>531</v>
      </c>
      <c r="E43" s="102">
        <f t="shared" si="9"/>
        <v>2500</v>
      </c>
      <c r="F43" s="102">
        <f>SUM(F44)</f>
        <v>2047</v>
      </c>
      <c r="G43" s="102">
        <f>SUM(G44)</f>
        <v>553</v>
      </c>
      <c r="H43" s="102">
        <f t="shared" si="10"/>
        <v>2600</v>
      </c>
      <c r="I43" s="102">
        <f>SUM(I44)</f>
        <v>2047</v>
      </c>
      <c r="J43" s="102">
        <f>SUM(J44)</f>
        <v>553</v>
      </c>
      <c r="K43" s="102">
        <f t="shared" si="11"/>
        <v>2600</v>
      </c>
    </row>
    <row r="44" spans="1:11" ht="12.75" customHeight="1" x14ac:dyDescent="0.2">
      <c r="A44" s="244"/>
      <c r="B44" s="169" t="s">
        <v>341</v>
      </c>
      <c r="C44" s="255">
        <v>1969</v>
      </c>
      <c r="D44" s="165">
        <v>531</v>
      </c>
      <c r="E44" s="255">
        <f t="shared" si="9"/>
        <v>2500</v>
      </c>
      <c r="F44" s="255">
        <v>2047</v>
      </c>
      <c r="G44" s="165">
        <v>553</v>
      </c>
      <c r="H44" s="255">
        <f t="shared" si="10"/>
        <v>2600</v>
      </c>
      <c r="I44" s="255">
        <v>2047</v>
      </c>
      <c r="J44" s="165">
        <v>553</v>
      </c>
      <c r="K44" s="255">
        <f t="shared" si="11"/>
        <v>2600</v>
      </c>
    </row>
    <row r="45" spans="1:11" ht="12.75" customHeight="1" x14ac:dyDescent="0.2">
      <c r="A45" s="137" t="s">
        <v>409</v>
      </c>
      <c r="B45" s="157" t="s">
        <v>411</v>
      </c>
      <c r="C45" s="257">
        <v>0</v>
      </c>
      <c r="D45" s="294">
        <v>0</v>
      </c>
      <c r="E45" s="257">
        <f t="shared" ref="E45" si="12">SUM(C45:D45)</f>
        <v>0</v>
      </c>
      <c r="F45" s="257">
        <f>SUM(F46)</f>
        <v>9987</v>
      </c>
      <c r="G45" s="257">
        <f t="shared" ref="G45:K45" si="13">SUM(G46)</f>
        <v>2856</v>
      </c>
      <c r="H45" s="257">
        <f t="shared" si="13"/>
        <v>12843</v>
      </c>
      <c r="I45" s="257">
        <f>SUM(I46)</f>
        <v>8846</v>
      </c>
      <c r="J45" s="257">
        <f t="shared" si="13"/>
        <v>2389</v>
      </c>
      <c r="K45" s="257">
        <f t="shared" si="13"/>
        <v>11235</v>
      </c>
    </row>
    <row r="46" spans="1:11" ht="12.75" customHeight="1" x14ac:dyDescent="0.2">
      <c r="A46" s="176"/>
      <c r="B46" s="154" t="s">
        <v>510</v>
      </c>
      <c r="C46" s="155"/>
      <c r="D46" s="156"/>
      <c r="E46" s="155"/>
      <c r="F46" s="155">
        <v>9987</v>
      </c>
      <c r="G46" s="155">
        <v>2856</v>
      </c>
      <c r="H46" s="155">
        <f>SUM(F46:G46)</f>
        <v>12843</v>
      </c>
      <c r="I46" s="155">
        <v>8846</v>
      </c>
      <c r="J46" s="155">
        <v>2389</v>
      </c>
      <c r="K46" s="155">
        <f>SUM(I46:J46)</f>
        <v>11235</v>
      </c>
    </row>
    <row r="47" spans="1:11" ht="12.75" customHeight="1" x14ac:dyDescent="0.2">
      <c r="A47" s="136" t="s">
        <v>412</v>
      </c>
      <c r="B47" s="91" t="s">
        <v>140</v>
      </c>
      <c r="C47" s="103">
        <f t="shared" ref="C47:H47" si="14">SUM(C48:C55)</f>
        <v>18899</v>
      </c>
      <c r="D47" s="103">
        <f t="shared" si="14"/>
        <v>3591</v>
      </c>
      <c r="E47" s="103">
        <f t="shared" si="14"/>
        <v>22490</v>
      </c>
      <c r="F47" s="103">
        <f t="shared" si="14"/>
        <v>18899</v>
      </c>
      <c r="G47" s="103">
        <f t="shared" si="14"/>
        <v>3591</v>
      </c>
      <c r="H47" s="103">
        <f t="shared" si="14"/>
        <v>22490</v>
      </c>
      <c r="I47" s="103">
        <f t="shared" ref="I47:K47" si="15">SUM(I48:I55)</f>
        <v>60456</v>
      </c>
      <c r="J47" s="103">
        <f t="shared" si="15"/>
        <v>14677</v>
      </c>
      <c r="K47" s="103">
        <f t="shared" si="15"/>
        <v>75133</v>
      </c>
    </row>
    <row r="48" spans="1:11" ht="12.75" customHeight="1" x14ac:dyDescent="0.2">
      <c r="A48" s="176"/>
      <c r="B48" s="154" t="s">
        <v>246</v>
      </c>
      <c r="C48" s="155">
        <v>5600</v>
      </c>
      <c r="D48" s="156">
        <v>0</v>
      </c>
      <c r="E48" s="155">
        <f t="shared" ref="E48" si="16">SUM(C48:D48)</f>
        <v>5600</v>
      </c>
      <c r="F48" s="155">
        <v>5600</v>
      </c>
      <c r="G48" s="156">
        <v>0</v>
      </c>
      <c r="H48" s="155">
        <f t="shared" ref="H48" si="17">SUM(F48:G48)</f>
        <v>5600</v>
      </c>
      <c r="I48" s="155">
        <v>5600</v>
      </c>
      <c r="J48" s="156">
        <v>0</v>
      </c>
      <c r="K48" s="155">
        <f t="shared" ref="K48" si="18">SUM(I48:J48)</f>
        <v>5600</v>
      </c>
    </row>
    <row r="49" spans="1:12" ht="12.75" customHeight="1" x14ac:dyDescent="0.2">
      <c r="A49" s="176"/>
      <c r="B49" s="154" t="s">
        <v>750</v>
      </c>
      <c r="C49" s="155">
        <v>1181</v>
      </c>
      <c r="D49" s="156">
        <v>319</v>
      </c>
      <c r="E49" s="155">
        <f>SUM(C49:D49)</f>
        <v>1500</v>
      </c>
      <c r="F49" s="155">
        <v>1181</v>
      </c>
      <c r="G49" s="156">
        <v>319</v>
      </c>
      <c r="H49" s="155">
        <f>SUM(F49:G49)</f>
        <v>1500</v>
      </c>
      <c r="I49" s="155">
        <v>0</v>
      </c>
      <c r="J49" s="156">
        <v>0</v>
      </c>
      <c r="K49" s="155">
        <f>SUM(I49:J49)</f>
        <v>0</v>
      </c>
    </row>
    <row r="50" spans="1:12" s="507" customFormat="1" ht="12.75" customHeight="1" x14ac:dyDescent="0.2">
      <c r="A50" s="176"/>
      <c r="B50" s="154" t="s">
        <v>751</v>
      </c>
      <c r="C50" s="155"/>
      <c r="D50" s="156"/>
      <c r="E50" s="155"/>
      <c r="F50" s="155"/>
      <c r="G50" s="156"/>
      <c r="H50" s="155"/>
      <c r="I50" s="155">
        <v>11357</v>
      </c>
      <c r="J50" s="156">
        <f>L50-I50</f>
        <v>3067</v>
      </c>
      <c r="K50" s="155">
        <v>14424</v>
      </c>
      <c r="L50" s="507">
        <v>14424</v>
      </c>
    </row>
    <row r="51" spans="1:12" s="507" customFormat="1" ht="12.75" customHeight="1" x14ac:dyDescent="0.2">
      <c r="A51" s="176"/>
      <c r="B51" s="154" t="s">
        <v>752</v>
      </c>
      <c r="C51" s="155"/>
      <c r="D51" s="156"/>
      <c r="E51" s="155"/>
      <c r="F51" s="155"/>
      <c r="G51" s="156"/>
      <c r="H51" s="155"/>
      <c r="I51" s="155">
        <v>43000</v>
      </c>
      <c r="J51" s="156">
        <f>L51-I51</f>
        <v>11610</v>
      </c>
      <c r="K51" s="155">
        <v>54610</v>
      </c>
      <c r="L51" s="507">
        <v>54610</v>
      </c>
    </row>
    <row r="52" spans="1:12" s="507" customFormat="1" ht="12.75" customHeight="1" x14ac:dyDescent="0.2">
      <c r="A52" s="176"/>
      <c r="B52" s="154" t="s">
        <v>753</v>
      </c>
      <c r="C52" s="155"/>
      <c r="D52" s="156"/>
      <c r="E52" s="155"/>
      <c r="F52" s="155"/>
      <c r="G52" s="156"/>
      <c r="H52" s="155"/>
      <c r="I52" s="155">
        <v>499</v>
      </c>
      <c r="J52" s="156">
        <v>0</v>
      </c>
      <c r="K52" s="155">
        <v>499</v>
      </c>
    </row>
    <row r="53" spans="1:12" ht="12.75" customHeight="1" x14ac:dyDescent="0.2">
      <c r="A53" s="176"/>
      <c r="B53" s="154" t="s">
        <v>333</v>
      </c>
      <c r="C53" s="155">
        <v>1094</v>
      </c>
      <c r="D53" s="156">
        <v>296</v>
      </c>
      <c r="E53" s="155">
        <f t="shared" ref="E53:E55" si="19">SUM(C53:D53)</f>
        <v>1390</v>
      </c>
      <c r="F53" s="155">
        <v>1094</v>
      </c>
      <c r="G53" s="156">
        <v>296</v>
      </c>
      <c r="H53" s="155">
        <f t="shared" ref="H53:H55" si="20">SUM(F53:G53)</f>
        <v>1390</v>
      </c>
      <c r="I53" s="155">
        <v>0</v>
      </c>
      <c r="J53" s="156">
        <v>0</v>
      </c>
      <c r="K53" s="155">
        <f t="shared" ref="K53:K55" si="21">SUM(I53:J53)</f>
        <v>0</v>
      </c>
    </row>
    <row r="54" spans="1:12" ht="12.75" customHeight="1" x14ac:dyDescent="0.2">
      <c r="A54" s="176"/>
      <c r="B54" s="154" t="s">
        <v>334</v>
      </c>
      <c r="C54" s="155">
        <v>3150</v>
      </c>
      <c r="D54" s="156">
        <v>850</v>
      </c>
      <c r="E54" s="155">
        <f t="shared" si="19"/>
        <v>4000</v>
      </c>
      <c r="F54" s="155">
        <v>3150</v>
      </c>
      <c r="G54" s="156">
        <v>850</v>
      </c>
      <c r="H54" s="155">
        <f t="shared" si="20"/>
        <v>4000</v>
      </c>
      <c r="I54" s="155">
        <v>0</v>
      </c>
      <c r="J54" s="156">
        <v>0</v>
      </c>
      <c r="K54" s="155">
        <f t="shared" si="21"/>
        <v>0</v>
      </c>
    </row>
    <row r="55" spans="1:12" ht="12.75" customHeight="1" x14ac:dyDescent="0.2">
      <c r="A55" s="244"/>
      <c r="B55" s="169" t="s">
        <v>335</v>
      </c>
      <c r="C55" s="255">
        <v>7874</v>
      </c>
      <c r="D55" s="165">
        <v>2126</v>
      </c>
      <c r="E55" s="255">
        <f t="shared" si="19"/>
        <v>10000</v>
      </c>
      <c r="F55" s="255">
        <v>7874</v>
      </c>
      <c r="G55" s="165">
        <v>2126</v>
      </c>
      <c r="H55" s="255">
        <f t="shared" si="20"/>
        <v>10000</v>
      </c>
      <c r="I55" s="255">
        <v>0</v>
      </c>
      <c r="J55" s="165">
        <v>0</v>
      </c>
      <c r="K55" s="255">
        <f t="shared" si="21"/>
        <v>0</v>
      </c>
      <c r="L55">
        <f>SUM(K5)</f>
        <v>0</v>
      </c>
    </row>
    <row r="56" spans="1:12" ht="12.75" customHeight="1" x14ac:dyDescent="0.2">
      <c r="A56" s="207" t="s">
        <v>413</v>
      </c>
      <c r="B56" s="157" t="s">
        <v>336</v>
      </c>
      <c r="C56" s="257">
        <f t="shared" ref="C56:K56" si="22">SUM(C57:C57)</f>
        <v>111811</v>
      </c>
      <c r="D56" s="257">
        <f t="shared" si="22"/>
        <v>30189</v>
      </c>
      <c r="E56" s="257">
        <f t="shared" si="22"/>
        <v>142000</v>
      </c>
      <c r="F56" s="257">
        <f t="shared" si="22"/>
        <v>0</v>
      </c>
      <c r="G56" s="257">
        <f t="shared" si="22"/>
        <v>0</v>
      </c>
      <c r="H56" s="257">
        <f t="shared" si="22"/>
        <v>0</v>
      </c>
      <c r="I56" s="257">
        <f t="shared" si="22"/>
        <v>0</v>
      </c>
      <c r="J56" s="257">
        <f t="shared" si="22"/>
        <v>0</v>
      </c>
      <c r="K56" s="257">
        <f t="shared" si="22"/>
        <v>0</v>
      </c>
    </row>
    <row r="57" spans="1:12" ht="12.75" customHeight="1" x14ac:dyDescent="0.2">
      <c r="A57" s="207"/>
      <c r="B57" s="154" t="s">
        <v>337</v>
      </c>
      <c r="C57" s="155">
        <v>111811</v>
      </c>
      <c r="D57" s="156">
        <v>30189</v>
      </c>
      <c r="E57" s="155">
        <f>SUM(C57:D57)</f>
        <v>142000</v>
      </c>
      <c r="F57" s="155">
        <v>0</v>
      </c>
      <c r="G57" s="156">
        <v>0</v>
      </c>
      <c r="H57" s="155">
        <f>SUM(F57:G57)</f>
        <v>0</v>
      </c>
      <c r="I57" s="155">
        <v>0</v>
      </c>
      <c r="J57" s="156">
        <v>0</v>
      </c>
      <c r="K57" s="155">
        <f>SUM(I57:J57)</f>
        <v>0</v>
      </c>
    </row>
    <row r="58" spans="1:12" ht="12.75" customHeight="1" x14ac:dyDescent="0.2">
      <c r="A58" s="314" t="s">
        <v>414</v>
      </c>
      <c r="B58" s="91" t="s">
        <v>286</v>
      </c>
      <c r="C58" s="102">
        <v>2077</v>
      </c>
      <c r="D58" s="256">
        <v>561</v>
      </c>
      <c r="E58" s="102">
        <f>SUM(C58:D58)</f>
        <v>2638</v>
      </c>
      <c r="F58" s="102">
        <f>SUM(F59,F60)</f>
        <v>2247</v>
      </c>
      <c r="G58" s="102">
        <f>SUM(G59,G60)</f>
        <v>603</v>
      </c>
      <c r="H58" s="102">
        <f>SUM(F58:G58)</f>
        <v>2850</v>
      </c>
      <c r="I58" s="102">
        <f>SUM(I59,I60)</f>
        <v>197</v>
      </c>
      <c r="J58" s="102">
        <f>SUM(J59,J60)</f>
        <v>53</v>
      </c>
      <c r="K58" s="102">
        <f>SUM(I58:J58)</f>
        <v>250</v>
      </c>
    </row>
    <row r="59" spans="1:12" s="449" customFormat="1" ht="12.75" customHeight="1" x14ac:dyDescent="0.2">
      <c r="A59" s="247"/>
      <c r="B59" s="154" t="s">
        <v>511</v>
      </c>
      <c r="C59" s="257"/>
      <c r="D59" s="294"/>
      <c r="E59" s="257"/>
      <c r="F59" s="155">
        <v>170</v>
      </c>
      <c r="G59" s="156">
        <v>42</v>
      </c>
      <c r="H59" s="155">
        <f>SUM(F59:G59)</f>
        <v>212</v>
      </c>
      <c r="I59" s="155">
        <v>197</v>
      </c>
      <c r="J59" s="156">
        <v>53</v>
      </c>
      <c r="K59" s="155">
        <f>SUM(I59:J59)</f>
        <v>250</v>
      </c>
      <c r="L59" s="508">
        <v>250</v>
      </c>
    </row>
    <row r="60" spans="1:12" ht="12.75" customHeight="1" x14ac:dyDescent="0.2">
      <c r="A60" s="315"/>
      <c r="B60" s="169" t="s">
        <v>339</v>
      </c>
      <c r="C60" s="255">
        <v>2077</v>
      </c>
      <c r="D60" s="165">
        <v>561</v>
      </c>
      <c r="E60" s="255">
        <f>SUM(C60:D60)</f>
        <v>2638</v>
      </c>
      <c r="F60" s="255">
        <v>2077</v>
      </c>
      <c r="G60" s="165">
        <v>561</v>
      </c>
      <c r="H60" s="255">
        <f>SUM(F60:G60)</f>
        <v>2638</v>
      </c>
      <c r="I60" s="255"/>
      <c r="J60" s="165"/>
      <c r="K60" s="255">
        <f>SUM(I60:J60)</f>
        <v>0</v>
      </c>
    </row>
    <row r="61" spans="1:12" s="191" customFormat="1" ht="18.75" customHeight="1" x14ac:dyDescent="0.2">
      <c r="A61" s="245"/>
      <c r="B61" s="67" t="s">
        <v>119</v>
      </c>
      <c r="C61" s="217">
        <f>SUM(C11,C18,C20,C22,C25,C29,C43,C47,C56,C58,C14,C16,C45,)</f>
        <v>313524</v>
      </c>
      <c r="D61" s="217">
        <f t="shared" ref="D61:K61" si="23">SUM(D11,D18,D20,D22,D25,D29,D43,D47,D56,D58,D14,D16,D45,)</f>
        <v>81517</v>
      </c>
      <c r="E61" s="217">
        <f t="shared" si="23"/>
        <v>395041</v>
      </c>
      <c r="F61" s="217">
        <f t="shared" si="23"/>
        <v>174976</v>
      </c>
      <c r="G61" s="217">
        <f t="shared" si="23"/>
        <v>26741</v>
      </c>
      <c r="H61" s="217">
        <f t="shared" si="23"/>
        <v>202092</v>
      </c>
      <c r="I61" s="217">
        <f t="shared" si="23"/>
        <v>323130</v>
      </c>
      <c r="J61" s="217">
        <f t="shared" si="23"/>
        <v>68002</v>
      </c>
      <c r="K61" s="217">
        <f t="shared" si="23"/>
        <v>393080</v>
      </c>
    </row>
    <row r="62" spans="1:12" s="192" customFormat="1" ht="12.75" customHeight="1" x14ac:dyDescent="0.2">
      <c r="A62" s="208" t="s">
        <v>219</v>
      </c>
      <c r="B62" s="91" t="s">
        <v>210</v>
      </c>
      <c r="C62" s="103">
        <f t="shared" ref="C62:K62" si="24">SUM(C63:C63)</f>
        <v>3062</v>
      </c>
      <c r="D62" s="103">
        <f t="shared" si="24"/>
        <v>827</v>
      </c>
      <c r="E62" s="103">
        <f t="shared" si="24"/>
        <v>3889</v>
      </c>
      <c r="F62" s="103">
        <f t="shared" si="24"/>
        <v>4090</v>
      </c>
      <c r="G62" s="103">
        <f t="shared" si="24"/>
        <v>1104</v>
      </c>
      <c r="H62" s="103">
        <f t="shared" si="24"/>
        <v>5194</v>
      </c>
      <c r="I62" s="103">
        <f t="shared" si="24"/>
        <v>4090</v>
      </c>
      <c r="J62" s="103">
        <f t="shared" si="24"/>
        <v>1104</v>
      </c>
      <c r="K62" s="103">
        <f t="shared" si="24"/>
        <v>5194</v>
      </c>
    </row>
    <row r="63" spans="1:12" s="192" customFormat="1" ht="12.75" customHeight="1" x14ac:dyDescent="0.2">
      <c r="A63" s="207"/>
      <c r="B63" s="154" t="s">
        <v>238</v>
      </c>
      <c r="C63" s="178">
        <v>3062</v>
      </c>
      <c r="D63" s="177">
        <v>827</v>
      </c>
      <c r="E63" s="178">
        <f>SUM(C63:D63)</f>
        <v>3889</v>
      </c>
      <c r="F63" s="178">
        <v>4090</v>
      </c>
      <c r="G63" s="177">
        <v>1104</v>
      </c>
      <c r="H63" s="178">
        <f>SUM(F63:G63)</f>
        <v>5194</v>
      </c>
      <c r="I63" s="178">
        <v>4090</v>
      </c>
      <c r="J63" s="177">
        <v>1104</v>
      </c>
      <c r="K63" s="178">
        <f>SUM(I63:J63)</f>
        <v>5194</v>
      </c>
    </row>
    <row r="64" spans="1:12" s="210" customFormat="1" ht="20.25" customHeight="1" x14ac:dyDescent="0.2">
      <c r="A64" s="248"/>
      <c r="B64" s="67" t="s">
        <v>243</v>
      </c>
      <c r="C64" s="249">
        <f>SUM(C62,)</f>
        <v>3062</v>
      </c>
      <c r="D64" s="249">
        <f t="shared" ref="D64:E64" si="25">SUM(D62,)</f>
        <v>827</v>
      </c>
      <c r="E64" s="249">
        <f t="shared" si="25"/>
        <v>3889</v>
      </c>
      <c r="F64" s="249">
        <f>SUM(F62,)</f>
        <v>4090</v>
      </c>
      <c r="G64" s="249">
        <f t="shared" ref="G64:H64" si="26">SUM(G62,)</f>
        <v>1104</v>
      </c>
      <c r="H64" s="249">
        <f t="shared" si="26"/>
        <v>5194</v>
      </c>
      <c r="I64" s="249">
        <f>SUM(I62,)</f>
        <v>4090</v>
      </c>
      <c r="J64" s="249">
        <f t="shared" ref="J64:K64" si="27">SUM(J62,)</f>
        <v>1104</v>
      </c>
      <c r="K64" s="249">
        <f t="shared" si="27"/>
        <v>5194</v>
      </c>
    </row>
    <row r="65" spans="1:11" s="192" customFormat="1" ht="12.75" customHeight="1" x14ac:dyDescent="0.2">
      <c r="A65" s="247" t="s">
        <v>10</v>
      </c>
      <c r="B65" s="157" t="s">
        <v>242</v>
      </c>
      <c r="C65" s="158">
        <f t="shared" ref="C65:E65" si="28">SUM(C67:C67)</f>
        <v>30651</v>
      </c>
      <c r="D65" s="158">
        <f t="shared" si="28"/>
        <v>8276</v>
      </c>
      <c r="E65" s="158">
        <f t="shared" si="28"/>
        <v>38927</v>
      </c>
      <c r="F65" s="158">
        <f>SUM(F66:F67)</f>
        <v>26984</v>
      </c>
      <c r="G65" s="158">
        <f t="shared" ref="G65:H65" si="29">SUM(G66:G67)</f>
        <v>7286</v>
      </c>
      <c r="H65" s="158">
        <f t="shared" si="29"/>
        <v>34270</v>
      </c>
      <c r="I65" s="158">
        <f>SUM(I66:I67)</f>
        <v>26984</v>
      </c>
      <c r="J65" s="158">
        <f t="shared" ref="J65:K65" si="30">SUM(J66:J67)</f>
        <v>7286</v>
      </c>
      <c r="K65" s="158">
        <f t="shared" si="30"/>
        <v>34270</v>
      </c>
    </row>
    <row r="66" spans="1:11" s="192" customFormat="1" ht="12.75" customHeight="1" x14ac:dyDescent="0.2">
      <c r="A66" s="207"/>
      <c r="B66" s="154" t="s">
        <v>524</v>
      </c>
      <c r="C66" s="178"/>
      <c r="D66" s="177"/>
      <c r="E66" s="178"/>
      <c r="F66" s="178">
        <v>1570</v>
      </c>
      <c r="G66" s="177">
        <v>424</v>
      </c>
      <c r="H66" s="178">
        <f>SUM(F66:G66)</f>
        <v>1994</v>
      </c>
      <c r="I66" s="178">
        <v>1570</v>
      </c>
      <c r="J66" s="177">
        <v>424</v>
      </c>
      <c r="K66" s="178">
        <f>SUM(I66:J66)</f>
        <v>1994</v>
      </c>
    </row>
    <row r="67" spans="1:11" s="192" customFormat="1" ht="12.75" customHeight="1" x14ac:dyDescent="0.2">
      <c r="A67" s="207"/>
      <c r="B67" s="154" t="s">
        <v>244</v>
      </c>
      <c r="C67" s="178">
        <v>30651</v>
      </c>
      <c r="D67" s="177">
        <v>8276</v>
      </c>
      <c r="E67" s="178">
        <f>SUM(C67:D67)</f>
        <v>38927</v>
      </c>
      <c r="F67" s="178">
        <v>25414</v>
      </c>
      <c r="G67" s="177">
        <v>6862</v>
      </c>
      <c r="H67" s="178">
        <f>SUM(F67:G67)</f>
        <v>32276</v>
      </c>
      <c r="I67" s="178">
        <v>25414</v>
      </c>
      <c r="J67" s="177">
        <v>6862</v>
      </c>
      <c r="K67" s="178">
        <f>SUM(I67:J67)</f>
        <v>32276</v>
      </c>
    </row>
    <row r="68" spans="1:11" ht="17.25" customHeight="1" x14ac:dyDescent="0.2">
      <c r="A68" s="145"/>
      <c r="B68" s="67" t="s">
        <v>240</v>
      </c>
      <c r="C68" s="132">
        <f t="shared" ref="C68:H68" si="31">SUM(C65,)</f>
        <v>30651</v>
      </c>
      <c r="D68" s="132">
        <f t="shared" si="31"/>
        <v>8276</v>
      </c>
      <c r="E68" s="132">
        <f t="shared" si="31"/>
        <v>38927</v>
      </c>
      <c r="F68" s="132">
        <f t="shared" si="31"/>
        <v>26984</v>
      </c>
      <c r="G68" s="132">
        <f t="shared" si="31"/>
        <v>7286</v>
      </c>
      <c r="H68" s="132">
        <f t="shared" si="31"/>
        <v>34270</v>
      </c>
      <c r="I68" s="132">
        <f t="shared" ref="I68:K68" si="32">SUM(I65,)</f>
        <v>26984</v>
      </c>
      <c r="J68" s="132">
        <f t="shared" si="32"/>
        <v>7286</v>
      </c>
      <c r="K68" s="132">
        <f t="shared" si="32"/>
        <v>34270</v>
      </c>
    </row>
    <row r="69" spans="1:11" ht="19.5" customHeight="1" x14ac:dyDescent="0.2">
      <c r="A69" s="145"/>
      <c r="B69" s="67" t="s">
        <v>245</v>
      </c>
      <c r="C69" s="132">
        <f t="shared" ref="C69:H69" si="33">SUM(C61,C64,C68)</f>
        <v>347237</v>
      </c>
      <c r="D69" s="132">
        <f t="shared" si="33"/>
        <v>90620</v>
      </c>
      <c r="E69" s="132">
        <f t="shared" si="33"/>
        <v>437857</v>
      </c>
      <c r="F69" s="132">
        <f t="shared" si="33"/>
        <v>206050</v>
      </c>
      <c r="G69" s="132">
        <f t="shared" si="33"/>
        <v>35131</v>
      </c>
      <c r="H69" s="132">
        <f t="shared" si="33"/>
        <v>241556</v>
      </c>
      <c r="I69" s="132">
        <f t="shared" ref="I69:K69" si="34">SUM(I61,I64,I68)</f>
        <v>354204</v>
      </c>
      <c r="J69" s="132">
        <f t="shared" si="34"/>
        <v>76392</v>
      </c>
      <c r="K69" s="132">
        <f t="shared" si="34"/>
        <v>432544</v>
      </c>
    </row>
    <row r="70" spans="1:11" x14ac:dyDescent="0.2">
      <c r="A70" s="95"/>
      <c r="B70" s="96"/>
      <c r="C70" s="96"/>
      <c r="D70" s="96"/>
      <c r="E70" s="96"/>
    </row>
    <row r="71" spans="1:11" x14ac:dyDescent="0.2">
      <c r="A71" s="95"/>
      <c r="B71" s="96"/>
      <c r="C71" s="96"/>
      <c r="D71" s="96"/>
      <c r="E71" s="96"/>
    </row>
    <row r="72" spans="1:11" x14ac:dyDescent="0.2">
      <c r="A72" s="95"/>
      <c r="B72" s="96"/>
      <c r="C72" s="96"/>
      <c r="D72" s="96"/>
      <c r="E72" s="96"/>
    </row>
    <row r="73" spans="1:11" ht="15.75" x14ac:dyDescent="0.25">
      <c r="A73" s="97" t="s">
        <v>874</v>
      </c>
      <c r="B73" s="96"/>
      <c r="C73" s="96"/>
      <c r="D73" s="96"/>
      <c r="E73" s="96"/>
    </row>
    <row r="74" spans="1:11" x14ac:dyDescent="0.2">
      <c r="A74" s="95"/>
      <c r="B74" s="96"/>
      <c r="C74" s="96"/>
      <c r="D74" s="96"/>
      <c r="E74" s="96"/>
    </row>
    <row r="75" spans="1:11" ht="15.75" x14ac:dyDescent="0.25">
      <c r="A75" s="649" t="s">
        <v>26</v>
      </c>
      <c r="B75" s="650"/>
      <c r="C75" s="650"/>
      <c r="D75" s="650"/>
      <c r="E75" s="650"/>
      <c r="F75" s="650"/>
      <c r="G75" s="650"/>
      <c r="H75" s="650"/>
    </row>
    <row r="76" spans="1:11" ht="15.75" x14ac:dyDescent="0.25">
      <c r="A76" s="649" t="s">
        <v>562</v>
      </c>
      <c r="B76" s="650"/>
      <c r="C76" s="650"/>
      <c r="D76" s="650"/>
      <c r="E76" s="650"/>
      <c r="F76" s="650"/>
      <c r="G76" s="650"/>
      <c r="H76" s="650"/>
    </row>
    <row r="77" spans="1:11" ht="15.75" x14ac:dyDescent="0.25">
      <c r="A77" s="649" t="s">
        <v>379</v>
      </c>
      <c r="B77" s="650"/>
      <c r="C77" s="650"/>
      <c r="D77" s="650"/>
      <c r="E77" s="650"/>
      <c r="F77" s="650"/>
      <c r="G77" s="650"/>
      <c r="H77" s="650"/>
    </row>
    <row r="78" spans="1:11" ht="15.75" x14ac:dyDescent="0.25">
      <c r="A78" s="649" t="s">
        <v>378</v>
      </c>
      <c r="B78" s="650"/>
      <c r="C78" s="650"/>
      <c r="D78" s="650"/>
      <c r="E78" s="650"/>
      <c r="F78" s="650"/>
      <c r="G78" s="650"/>
      <c r="H78" s="650"/>
    </row>
    <row r="79" spans="1:11" ht="15.75" x14ac:dyDescent="0.25">
      <c r="A79" s="95"/>
      <c r="B79" s="98"/>
      <c r="C79" s="96"/>
      <c r="D79" s="96"/>
      <c r="E79" s="96"/>
    </row>
    <row r="80" spans="1:11" s="63" customFormat="1" ht="24.6" customHeight="1" x14ac:dyDescent="0.2">
      <c r="A80" s="46" t="s">
        <v>49</v>
      </c>
      <c r="B80" s="46" t="s">
        <v>5</v>
      </c>
      <c r="C80" s="49"/>
      <c r="D80" s="388" t="s">
        <v>303</v>
      </c>
      <c r="E80" s="50"/>
      <c r="F80" s="651" t="s">
        <v>442</v>
      </c>
      <c r="G80" s="652"/>
      <c r="H80" s="653"/>
      <c r="I80" s="651" t="s">
        <v>605</v>
      </c>
      <c r="J80" s="652"/>
      <c r="K80" s="653"/>
    </row>
    <row r="81" spans="1:13" x14ac:dyDescent="0.2">
      <c r="A81" s="48" t="s">
        <v>50</v>
      </c>
      <c r="B81" s="48"/>
      <c r="C81" s="46" t="s">
        <v>57</v>
      </c>
      <c r="D81" s="46" t="s">
        <v>58</v>
      </c>
      <c r="E81" s="46" t="s">
        <v>6</v>
      </c>
      <c r="F81" s="46" t="s">
        <v>57</v>
      </c>
      <c r="G81" s="46" t="s">
        <v>58</v>
      </c>
      <c r="H81" s="46" t="s">
        <v>6</v>
      </c>
      <c r="I81" s="46" t="s">
        <v>57</v>
      </c>
      <c r="J81" s="46" t="s">
        <v>58</v>
      </c>
      <c r="K81" s="46" t="s">
        <v>6</v>
      </c>
    </row>
    <row r="82" spans="1:13" x14ac:dyDescent="0.2">
      <c r="A82" s="70" t="s">
        <v>347</v>
      </c>
      <c r="B82" s="91" t="s">
        <v>208</v>
      </c>
      <c r="C82" s="206">
        <f t="shared" ref="C82:K82" si="35">SUM(C83:C83)</f>
        <v>4331</v>
      </c>
      <c r="D82" s="99">
        <f t="shared" si="35"/>
        <v>1169</v>
      </c>
      <c r="E82" s="99">
        <f t="shared" si="35"/>
        <v>5500</v>
      </c>
      <c r="F82" s="206">
        <f t="shared" si="35"/>
        <v>7402</v>
      </c>
      <c r="G82" s="99">
        <f t="shared" si="35"/>
        <v>1998</v>
      </c>
      <c r="H82" s="99">
        <f t="shared" si="35"/>
        <v>9400</v>
      </c>
      <c r="I82" s="206">
        <f t="shared" si="35"/>
        <v>9370</v>
      </c>
      <c r="J82" s="99">
        <f t="shared" si="35"/>
        <v>2530</v>
      </c>
      <c r="K82" s="99">
        <f t="shared" si="35"/>
        <v>11900</v>
      </c>
    </row>
    <row r="83" spans="1:13" x14ac:dyDescent="0.2">
      <c r="A83" s="71"/>
      <c r="B83" s="154" t="s">
        <v>113</v>
      </c>
      <c r="C83" s="168">
        <v>4331</v>
      </c>
      <c r="D83" s="155">
        <v>1169</v>
      </c>
      <c r="E83" s="168">
        <f>SUM(C83:D83)</f>
        <v>5500</v>
      </c>
      <c r="F83" s="168">
        <v>7402</v>
      </c>
      <c r="G83" s="155">
        <v>1998</v>
      </c>
      <c r="H83" s="168">
        <f>SUM(F83:G83)</f>
        <v>9400</v>
      </c>
      <c r="I83" s="168">
        <v>9370</v>
      </c>
      <c r="J83" s="155">
        <f>L83-I83</f>
        <v>2530</v>
      </c>
      <c r="K83" s="168">
        <f>SUM(I83:J83)</f>
        <v>11900</v>
      </c>
      <c r="L83" s="509">
        <v>11900</v>
      </c>
    </row>
    <row r="84" spans="1:13" x14ac:dyDescent="0.2">
      <c r="A84" s="70" t="s">
        <v>346</v>
      </c>
      <c r="B84" s="161" t="s">
        <v>127</v>
      </c>
      <c r="C84" s="99">
        <f t="shared" ref="C84:E84" si="36">SUM(C85:C87)</f>
        <v>70709</v>
      </c>
      <c r="D84" s="99">
        <f t="shared" si="36"/>
        <v>19091</v>
      </c>
      <c r="E84" s="99">
        <f t="shared" si="36"/>
        <v>89800</v>
      </c>
      <c r="F84" s="99">
        <f>SUM(F85:F89)</f>
        <v>271419</v>
      </c>
      <c r="G84" s="99">
        <f t="shared" ref="G84:H84" si="37">SUM(G85:G89)</f>
        <v>73281</v>
      </c>
      <c r="H84" s="99">
        <f t="shared" si="37"/>
        <v>344700</v>
      </c>
      <c r="I84" s="99">
        <f>SUM(I85:I89)</f>
        <v>271419</v>
      </c>
      <c r="J84" s="99">
        <f t="shared" ref="J84:K84" si="38">SUM(J85:J89)</f>
        <v>73281</v>
      </c>
      <c r="K84" s="99">
        <f t="shared" si="38"/>
        <v>344700</v>
      </c>
    </row>
    <row r="85" spans="1:13" s="312" customFormat="1" x14ac:dyDescent="0.2">
      <c r="A85" s="209"/>
      <c r="B85" s="175" t="s">
        <v>321</v>
      </c>
      <c r="C85" s="100">
        <v>6930</v>
      </c>
      <c r="D85" s="100">
        <v>1870</v>
      </c>
      <c r="E85" s="100">
        <f>SUM(C85:D85)</f>
        <v>8800</v>
      </c>
      <c r="F85" s="361">
        <v>6930</v>
      </c>
      <c r="G85" s="100">
        <v>1870</v>
      </c>
      <c r="H85" s="100">
        <f>SUM(F85:G85)</f>
        <v>8800</v>
      </c>
      <c r="I85" s="361">
        <v>6930</v>
      </c>
      <c r="J85" s="100">
        <v>1870</v>
      </c>
      <c r="K85" s="100">
        <f>SUM(I85:J85)</f>
        <v>8800</v>
      </c>
    </row>
    <row r="86" spans="1:13" s="312" customFormat="1" x14ac:dyDescent="0.2">
      <c r="A86" s="209"/>
      <c r="B86" s="175" t="s">
        <v>507</v>
      </c>
      <c r="C86" s="100"/>
      <c r="D86" s="100"/>
      <c r="E86" s="100"/>
      <c r="F86" s="100">
        <v>3780</v>
      </c>
      <c r="G86" s="100">
        <v>1020</v>
      </c>
      <c r="H86" s="100">
        <f>SUM(F86:G86)</f>
        <v>4800</v>
      </c>
      <c r="I86" s="100">
        <v>3780</v>
      </c>
      <c r="J86" s="100">
        <v>1020</v>
      </c>
      <c r="K86" s="100">
        <f>SUM(I86:J86)</f>
        <v>4800</v>
      </c>
    </row>
    <row r="87" spans="1:13" s="312" customFormat="1" x14ac:dyDescent="0.2">
      <c r="A87" s="209"/>
      <c r="B87" s="175" t="s">
        <v>322</v>
      </c>
      <c r="C87" s="100">
        <v>63779</v>
      </c>
      <c r="D87" s="100">
        <v>17221</v>
      </c>
      <c r="E87" s="100">
        <f>SUM(C87:D87)</f>
        <v>81000</v>
      </c>
      <c r="F87" s="100">
        <v>63779</v>
      </c>
      <c r="G87" s="100">
        <v>17221</v>
      </c>
      <c r="H87" s="100">
        <f>SUM(F87:G87)</f>
        <v>81000</v>
      </c>
      <c r="I87" s="100">
        <v>63779</v>
      </c>
      <c r="J87" s="100">
        <v>17221</v>
      </c>
      <c r="K87" s="100">
        <f>SUM(I87:J87)</f>
        <v>81000</v>
      </c>
    </row>
    <row r="88" spans="1:13" s="312" customFormat="1" x14ac:dyDescent="0.2">
      <c r="A88" s="313"/>
      <c r="B88" s="175" t="s">
        <v>406</v>
      </c>
      <c r="C88" s="100"/>
      <c r="D88" s="100"/>
      <c r="E88" s="100"/>
      <c r="F88" s="100">
        <v>187480</v>
      </c>
      <c r="G88" s="100">
        <v>50620</v>
      </c>
      <c r="H88" s="100">
        <f>SUM(F88:G88)</f>
        <v>238100</v>
      </c>
      <c r="I88" s="100">
        <v>187480</v>
      </c>
      <c r="J88" s="100">
        <v>50620</v>
      </c>
      <c r="K88" s="100">
        <f>SUM(I88:J88)</f>
        <v>238100</v>
      </c>
      <c r="M88" s="360"/>
    </row>
    <row r="89" spans="1:13" s="312" customFormat="1" x14ac:dyDescent="0.2">
      <c r="A89" s="209"/>
      <c r="B89" s="175" t="s">
        <v>407</v>
      </c>
      <c r="C89" s="100"/>
      <c r="D89" s="100"/>
      <c r="E89" s="100"/>
      <c r="F89" s="162">
        <v>9450</v>
      </c>
      <c r="G89" s="162">
        <v>2550</v>
      </c>
      <c r="H89" s="162">
        <f>SUM(F89:G89)</f>
        <v>12000</v>
      </c>
      <c r="I89" s="162">
        <v>9450</v>
      </c>
      <c r="J89" s="162">
        <v>2550</v>
      </c>
      <c r="K89" s="162">
        <f>SUM(I89:J89)</f>
        <v>12000</v>
      </c>
    </row>
    <row r="90" spans="1:13" x14ac:dyDescent="0.2">
      <c r="A90" s="83" t="s">
        <v>412</v>
      </c>
      <c r="B90" s="161" t="s">
        <v>140</v>
      </c>
      <c r="C90" s="99">
        <f t="shared" ref="C90:E90" si="39">SUM(C92:C92)</f>
        <v>196850</v>
      </c>
      <c r="D90" s="99">
        <f t="shared" si="39"/>
        <v>53150</v>
      </c>
      <c r="E90" s="99">
        <f t="shared" si="39"/>
        <v>250000</v>
      </c>
      <c r="F90" s="258">
        <f>SUM(F91:F92)</f>
        <v>280030</v>
      </c>
      <c r="G90" s="258">
        <f t="shared" ref="G90:H90" si="40">SUM(G91:G92)</f>
        <v>75608</v>
      </c>
      <c r="H90" s="258">
        <f t="shared" si="40"/>
        <v>355638</v>
      </c>
      <c r="I90" s="258">
        <f>SUM(I91:I92)</f>
        <v>85515</v>
      </c>
      <c r="J90" s="258">
        <f t="shared" ref="J90:K90" si="41">SUM(J91:J92)</f>
        <v>23089</v>
      </c>
      <c r="K90" s="258">
        <f t="shared" si="41"/>
        <v>108604</v>
      </c>
    </row>
    <row r="91" spans="1:13" s="312" customFormat="1" x14ac:dyDescent="0.2">
      <c r="A91" s="313"/>
      <c r="B91" s="175" t="s">
        <v>512</v>
      </c>
      <c r="C91" s="100"/>
      <c r="D91" s="456"/>
      <c r="E91" s="100"/>
      <c r="F91" s="100">
        <v>83180</v>
      </c>
      <c r="G91" s="456">
        <v>22458</v>
      </c>
      <c r="H91" s="100">
        <f>SUM(F91:G91)</f>
        <v>105638</v>
      </c>
      <c r="I91" s="100">
        <v>83180</v>
      </c>
      <c r="J91" s="456">
        <v>22458</v>
      </c>
      <c r="K91" s="100">
        <f>SUM(I91:J91)</f>
        <v>105638</v>
      </c>
    </row>
    <row r="92" spans="1:13" x14ac:dyDescent="0.2">
      <c r="A92" s="85"/>
      <c r="B92" s="154" t="s">
        <v>332</v>
      </c>
      <c r="C92" s="155">
        <v>196850</v>
      </c>
      <c r="D92" s="156">
        <v>53150</v>
      </c>
      <c r="E92" s="155">
        <f>SUM(C92:D92)</f>
        <v>250000</v>
      </c>
      <c r="F92" s="155">
        <v>196850</v>
      </c>
      <c r="G92" s="156">
        <v>53150</v>
      </c>
      <c r="H92" s="155">
        <f>SUM(F92:G92)</f>
        <v>250000</v>
      </c>
      <c r="I92" s="155">
        <v>2335</v>
      </c>
      <c r="J92" s="156">
        <v>631</v>
      </c>
      <c r="K92" s="155">
        <f>SUM(I92:J92)</f>
        <v>2966</v>
      </c>
      <c r="L92">
        <v>2966</v>
      </c>
    </row>
    <row r="93" spans="1:13" x14ac:dyDescent="0.2">
      <c r="A93" s="83" t="s">
        <v>413</v>
      </c>
      <c r="B93" s="91" t="s">
        <v>209</v>
      </c>
      <c r="C93" s="102">
        <f>SUM(C94:C95)</f>
        <v>59055</v>
      </c>
      <c r="D93" s="102">
        <f t="shared" ref="D93:E93" si="42">SUM(D94:D95)</f>
        <v>15945</v>
      </c>
      <c r="E93" s="102">
        <f t="shared" si="42"/>
        <v>75000</v>
      </c>
      <c r="F93" s="102">
        <f>SUM(F94:F95)</f>
        <v>58583</v>
      </c>
      <c r="G93" s="102">
        <f t="shared" ref="G93:H93" si="43">SUM(G94:G95)</f>
        <v>15817</v>
      </c>
      <c r="H93" s="102">
        <f t="shared" si="43"/>
        <v>74400</v>
      </c>
      <c r="I93" s="102">
        <f>SUM(I94:I95)</f>
        <v>44173</v>
      </c>
      <c r="J93" s="102">
        <f t="shared" ref="J93:K93" si="44">SUM(J94:J95)</f>
        <v>11927</v>
      </c>
      <c r="K93" s="102">
        <f t="shared" si="44"/>
        <v>56100</v>
      </c>
    </row>
    <row r="94" spans="1:13" s="312" customFormat="1" x14ac:dyDescent="0.2">
      <c r="A94" s="313"/>
      <c r="B94" s="154" t="s">
        <v>338</v>
      </c>
      <c r="C94" s="155">
        <v>39370</v>
      </c>
      <c r="D94" s="155">
        <v>10630</v>
      </c>
      <c r="E94" s="155">
        <f>SUM(C94:D94)</f>
        <v>50000</v>
      </c>
      <c r="F94" s="155">
        <v>38898</v>
      </c>
      <c r="G94" s="155">
        <v>10502</v>
      </c>
      <c r="H94" s="155">
        <f>SUM(F94:G94)</f>
        <v>49400</v>
      </c>
      <c r="I94" s="155">
        <v>44173</v>
      </c>
      <c r="J94" s="155">
        <f>L94-I94</f>
        <v>11927</v>
      </c>
      <c r="K94" s="155">
        <f>SUM(I94:J94)</f>
        <v>56100</v>
      </c>
      <c r="L94" s="508">
        <v>56100</v>
      </c>
    </row>
    <row r="95" spans="1:13" x14ac:dyDescent="0.2">
      <c r="A95" s="85"/>
      <c r="B95" s="268" t="s">
        <v>274</v>
      </c>
      <c r="C95" s="162">
        <v>19685</v>
      </c>
      <c r="D95" s="162">
        <v>5315</v>
      </c>
      <c r="E95" s="162">
        <f>SUM(C95:D95)</f>
        <v>25000</v>
      </c>
      <c r="F95" s="162">
        <v>19685</v>
      </c>
      <c r="G95" s="162">
        <v>5315</v>
      </c>
      <c r="H95" s="162">
        <f>SUM(F95:G95)</f>
        <v>25000</v>
      </c>
      <c r="I95" s="162">
        <v>0</v>
      </c>
      <c r="J95" s="162">
        <v>0</v>
      </c>
      <c r="K95" s="162">
        <f>SUM(I95:J95)</f>
        <v>0</v>
      </c>
    </row>
    <row r="96" spans="1:13" s="449" customFormat="1" x14ac:dyDescent="0.2">
      <c r="A96" s="71" t="s">
        <v>755</v>
      </c>
      <c r="B96" s="455" t="s">
        <v>514</v>
      </c>
      <c r="C96" s="458"/>
      <c r="D96" s="459"/>
      <c r="E96" s="459"/>
      <c r="F96" s="460">
        <f>SUM(F97)</f>
        <v>6263</v>
      </c>
      <c r="G96" s="460">
        <f t="shared" ref="G96:H96" si="45">SUM(G97)</f>
        <v>1691</v>
      </c>
      <c r="H96" s="460">
        <f t="shared" si="45"/>
        <v>7954</v>
      </c>
      <c r="I96" s="460">
        <f>SUM(I97)</f>
        <v>0</v>
      </c>
      <c r="J96" s="460">
        <f t="shared" ref="J96:K96" si="46">SUM(J97)</f>
        <v>0</v>
      </c>
      <c r="K96" s="460">
        <f t="shared" si="46"/>
        <v>0</v>
      </c>
    </row>
    <row r="97" spans="1:11" s="449" customFormat="1" x14ac:dyDescent="0.2">
      <c r="A97" s="71"/>
      <c r="B97" s="175" t="s">
        <v>515</v>
      </c>
      <c r="C97" s="457"/>
      <c r="D97" s="100"/>
      <c r="E97" s="100"/>
      <c r="F97" s="457">
        <v>6263</v>
      </c>
      <c r="G97" s="100">
        <v>1691</v>
      </c>
      <c r="H97" s="100">
        <f>SUM(F97:G97)</f>
        <v>7954</v>
      </c>
      <c r="I97" s="457">
        <v>0</v>
      </c>
      <c r="J97" s="100">
        <v>0</v>
      </c>
      <c r="K97" s="100">
        <f>SUM(I97:J97)</f>
        <v>0</v>
      </c>
    </row>
    <row r="98" spans="1:11" s="507" customFormat="1" x14ac:dyDescent="0.2">
      <c r="A98" s="70" t="s">
        <v>757</v>
      </c>
      <c r="B98" s="91" t="s">
        <v>758</v>
      </c>
      <c r="C98" s="206">
        <v>0</v>
      </c>
      <c r="D98" s="99">
        <f t="shared" ref="C98:K100" si="47">SUM(D99:D99)</f>
        <v>0</v>
      </c>
      <c r="E98" s="99">
        <f t="shared" si="47"/>
        <v>0</v>
      </c>
      <c r="F98" s="206">
        <f t="shared" si="47"/>
        <v>0</v>
      </c>
      <c r="G98" s="99">
        <f t="shared" si="47"/>
        <v>0</v>
      </c>
      <c r="H98" s="99">
        <f t="shared" si="47"/>
        <v>0</v>
      </c>
      <c r="I98" s="206">
        <f t="shared" si="47"/>
        <v>500</v>
      </c>
      <c r="J98" s="99">
        <f t="shared" si="47"/>
        <v>0</v>
      </c>
      <c r="K98" s="99">
        <f t="shared" si="47"/>
        <v>500</v>
      </c>
    </row>
    <row r="99" spans="1:11" s="507" customFormat="1" x14ac:dyDescent="0.2">
      <c r="A99" s="71"/>
      <c r="B99" s="154" t="s">
        <v>415</v>
      </c>
      <c r="C99" s="168">
        <v>0</v>
      </c>
      <c r="D99" s="155">
        <v>0</v>
      </c>
      <c r="E99" s="168">
        <f>SUM(C99:D99)</f>
        <v>0</v>
      </c>
      <c r="F99" s="168">
        <v>0</v>
      </c>
      <c r="G99" s="155">
        <v>0</v>
      </c>
      <c r="H99" s="168">
        <f>SUM(F99:G99)</f>
        <v>0</v>
      </c>
      <c r="I99" s="168">
        <v>500</v>
      </c>
      <c r="J99" s="155">
        <v>0</v>
      </c>
      <c r="K99" s="168">
        <f>SUM(I99:J99)</f>
        <v>500</v>
      </c>
    </row>
    <row r="100" spans="1:11" x14ac:dyDescent="0.2">
      <c r="A100" s="70" t="s">
        <v>756</v>
      </c>
      <c r="B100" s="91" t="s">
        <v>408</v>
      </c>
      <c r="C100" s="206">
        <f t="shared" si="47"/>
        <v>0</v>
      </c>
      <c r="D100" s="99">
        <f t="shared" si="47"/>
        <v>0</v>
      </c>
      <c r="E100" s="99">
        <f t="shared" si="47"/>
        <v>0</v>
      </c>
      <c r="F100" s="206">
        <f t="shared" si="47"/>
        <v>3345</v>
      </c>
      <c r="G100" s="99">
        <f>SUM(G101:G101)</f>
        <v>903</v>
      </c>
      <c r="H100" s="99">
        <f t="shared" si="47"/>
        <v>4248</v>
      </c>
      <c r="I100" s="206">
        <f t="shared" si="47"/>
        <v>3345</v>
      </c>
      <c r="J100" s="99">
        <f t="shared" si="47"/>
        <v>903</v>
      </c>
      <c r="K100" s="99">
        <f t="shared" si="47"/>
        <v>4248</v>
      </c>
    </row>
    <row r="101" spans="1:11" x14ac:dyDescent="0.2">
      <c r="A101" s="71"/>
      <c r="B101" s="154" t="s">
        <v>415</v>
      </c>
      <c r="C101" s="168">
        <v>0</v>
      </c>
      <c r="D101" s="155">
        <v>0</v>
      </c>
      <c r="E101" s="168">
        <f>SUM(C101:D101)</f>
        <v>0</v>
      </c>
      <c r="F101" s="168">
        <v>3345</v>
      </c>
      <c r="G101" s="155">
        <v>903</v>
      </c>
      <c r="H101" s="168">
        <f>SUM(F101:G101)</f>
        <v>4248</v>
      </c>
      <c r="I101" s="168">
        <v>3345</v>
      </c>
      <c r="J101" s="155">
        <v>903</v>
      </c>
      <c r="K101" s="168">
        <f>SUM(I101:J101)</f>
        <v>4248</v>
      </c>
    </row>
    <row r="102" spans="1:11" x14ac:dyDescent="0.2">
      <c r="A102" s="51">
        <v>1</v>
      </c>
      <c r="B102" s="200" t="s">
        <v>119</v>
      </c>
      <c r="C102" s="180">
        <f>SUM(C82,C84,C90,C93,C96,C98,C100)</f>
        <v>330945</v>
      </c>
      <c r="D102" s="180">
        <f t="shared" ref="D102:K102" si="48">SUM(D82,D84,D90,D93,D96,D98,D100)</f>
        <v>89355</v>
      </c>
      <c r="E102" s="180">
        <f t="shared" si="48"/>
        <v>420300</v>
      </c>
      <c r="F102" s="180">
        <f t="shared" si="48"/>
        <v>627042</v>
      </c>
      <c r="G102" s="180">
        <f t="shared" si="48"/>
        <v>169298</v>
      </c>
      <c r="H102" s="180">
        <f t="shared" si="48"/>
        <v>796340</v>
      </c>
      <c r="I102" s="180">
        <f t="shared" si="48"/>
        <v>414322</v>
      </c>
      <c r="J102" s="180">
        <f t="shared" si="48"/>
        <v>111730</v>
      </c>
      <c r="K102" s="180">
        <f t="shared" si="48"/>
        <v>526052</v>
      </c>
    </row>
    <row r="103" spans="1:11" x14ac:dyDescent="0.2">
      <c r="A103" s="5"/>
      <c r="B103" s="5"/>
      <c r="C103" s="5"/>
      <c r="D103" s="5"/>
      <c r="E103" s="5"/>
    </row>
    <row r="104" spans="1:11" x14ac:dyDescent="0.2">
      <c r="A104" s="5"/>
      <c r="B104" s="5"/>
      <c r="C104" s="5"/>
      <c r="D104" s="5"/>
      <c r="E104" s="5"/>
    </row>
    <row r="105" spans="1:11" x14ac:dyDescent="0.2">
      <c r="A105" s="5"/>
      <c r="B105" s="5"/>
      <c r="C105" s="5"/>
      <c r="D105" s="5"/>
      <c r="E105" s="5"/>
    </row>
    <row r="106" spans="1:11" x14ac:dyDescent="0.2">
      <c r="A106" s="5"/>
      <c r="B106" s="5"/>
      <c r="C106" s="5"/>
      <c r="D106" s="5"/>
      <c r="E106" s="5"/>
    </row>
    <row r="107" spans="1:11" x14ac:dyDescent="0.2">
      <c r="A107" s="5"/>
      <c r="B107" s="5"/>
      <c r="C107" s="5"/>
      <c r="D107" s="5"/>
      <c r="E107" s="5"/>
    </row>
    <row r="108" spans="1:11" x14ac:dyDescent="0.2">
      <c r="A108" s="5"/>
      <c r="B108" s="5"/>
      <c r="C108" s="5"/>
      <c r="D108" s="5"/>
      <c r="E108" s="5"/>
    </row>
    <row r="109" spans="1:11" x14ac:dyDescent="0.2">
      <c r="A109" s="5"/>
      <c r="B109" s="5"/>
      <c r="C109" s="5"/>
      <c r="D109" s="5"/>
      <c r="E109" s="5"/>
    </row>
    <row r="110" spans="1:11" x14ac:dyDescent="0.2">
      <c r="A110" s="5"/>
      <c r="B110" s="5"/>
      <c r="C110" s="5"/>
      <c r="D110" s="5"/>
      <c r="E110" s="5"/>
    </row>
    <row r="111" spans="1:11" x14ac:dyDescent="0.2">
      <c r="A111" s="5"/>
      <c r="B111" s="5"/>
      <c r="C111" s="5"/>
      <c r="D111" s="5"/>
      <c r="E111" s="5"/>
    </row>
    <row r="114" ht="15" customHeight="1" x14ac:dyDescent="0.2"/>
    <row r="115" ht="15" customHeight="1" x14ac:dyDescent="0.2"/>
    <row r="116" ht="18" customHeight="1" x14ac:dyDescent="0.2"/>
    <row r="117" ht="15" customHeight="1" x14ac:dyDescent="0.2"/>
    <row r="118" ht="15" customHeight="1" x14ac:dyDescent="0.2"/>
    <row r="119" ht="12.75" customHeight="1" x14ac:dyDescent="0.2"/>
  </sheetData>
  <mergeCells count="12">
    <mergeCell ref="A4:H4"/>
    <mergeCell ref="A3:H3"/>
    <mergeCell ref="A5:H5"/>
    <mergeCell ref="A6:H6"/>
    <mergeCell ref="A75:H75"/>
    <mergeCell ref="F9:H9"/>
    <mergeCell ref="I9:K9"/>
    <mergeCell ref="F80:H80"/>
    <mergeCell ref="I80:K80"/>
    <mergeCell ref="A77:H77"/>
    <mergeCell ref="A78:H78"/>
    <mergeCell ref="A76:H76"/>
  </mergeCells>
  <phoneticPr fontId="0" type="noConversion"/>
  <printOptions horizontalCentered="1"/>
  <pageMargins left="0.78740157480314965" right="0.78740157480314965" top="0.78740157480314965" bottom="0.78740157480314965" header="0.51181102362204722" footer="0.51181102362204722"/>
  <pageSetup paperSize="9" scale="65" firstPageNumber="18" orientation="portrait" r:id="rId1"/>
  <headerFooter alignWithMargins="0">
    <oddFooter>&amp;C&amp;P. oldal</oddFooter>
  </headerFooter>
  <rowBreaks count="1" manualBreakCount="1">
    <brk id="69" max="1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30"/>
  <sheetViews>
    <sheetView view="pageBreakPreview" zoomScaleNormal="100" workbookViewId="0"/>
  </sheetViews>
  <sheetFormatPr defaultRowHeight="12.75" x14ac:dyDescent="0.2"/>
  <cols>
    <col min="1" max="1" width="8.7109375" customWidth="1"/>
    <col min="2" max="2" width="47.140625" customWidth="1"/>
    <col min="3" max="3" width="11.28515625" customWidth="1"/>
    <col min="4" max="4" width="14" customWidth="1"/>
    <col min="5" max="5" width="11.5703125" customWidth="1"/>
  </cols>
  <sheetData>
    <row r="1" spans="1:8" ht="15.75" x14ac:dyDescent="0.25">
      <c r="A1" s="43" t="s">
        <v>875</v>
      </c>
      <c r="B1" s="43"/>
      <c r="C1" s="43"/>
      <c r="D1" s="5"/>
    </row>
    <row r="2" spans="1:8" ht="15.75" x14ac:dyDescent="0.25">
      <c r="A2" s="43"/>
      <c r="B2" s="43"/>
      <c r="C2" s="43"/>
      <c r="D2" s="5"/>
    </row>
    <row r="3" spans="1:8" ht="15.75" x14ac:dyDescent="0.25">
      <c r="A3" s="649" t="s">
        <v>26</v>
      </c>
      <c r="B3" s="650"/>
      <c r="C3" s="650"/>
      <c r="D3" s="650"/>
      <c r="E3" s="348"/>
      <c r="F3" s="348"/>
      <c r="G3" s="348"/>
      <c r="H3" s="348"/>
    </row>
    <row r="4" spans="1:8" ht="15.75" x14ac:dyDescent="0.25">
      <c r="A4" s="649" t="s">
        <v>597</v>
      </c>
      <c r="B4" s="650"/>
      <c r="C4" s="650"/>
      <c r="D4" s="650"/>
      <c r="E4" s="348"/>
      <c r="F4" s="348"/>
      <c r="G4" s="348"/>
      <c r="H4" s="348"/>
    </row>
    <row r="5" spans="1:8" ht="15.75" x14ac:dyDescent="0.25">
      <c r="A5" s="649" t="s">
        <v>382</v>
      </c>
      <c r="B5" s="650"/>
      <c r="C5" s="650"/>
      <c r="D5" s="650"/>
    </row>
    <row r="6" spans="1:8" ht="15.75" x14ac:dyDescent="0.25">
      <c r="A6" s="43"/>
      <c r="B6" s="43"/>
      <c r="C6" s="44"/>
      <c r="D6" s="5"/>
    </row>
    <row r="7" spans="1:8" ht="15.75" x14ac:dyDescent="0.25">
      <c r="A7" s="43"/>
      <c r="B7" s="43"/>
      <c r="C7" s="44"/>
      <c r="D7" s="5"/>
    </row>
    <row r="8" spans="1:8" ht="15.75" x14ac:dyDescent="0.25">
      <c r="A8" s="43"/>
      <c r="B8" s="43"/>
      <c r="C8" s="44"/>
      <c r="D8" s="5"/>
    </row>
    <row r="9" spans="1:8" ht="15.75" x14ac:dyDescent="0.25">
      <c r="A9" s="43"/>
      <c r="B9" s="64" t="s">
        <v>59</v>
      </c>
      <c r="C9" s="44"/>
      <c r="D9" s="5"/>
    </row>
    <row r="10" spans="1:8" ht="19.899999999999999" customHeight="1" x14ac:dyDescent="0.2">
      <c r="A10" s="58" t="s">
        <v>49</v>
      </c>
      <c r="B10" s="46" t="s">
        <v>5</v>
      </c>
      <c r="C10" s="648" t="s">
        <v>303</v>
      </c>
      <c r="D10" s="648" t="s">
        <v>443</v>
      </c>
      <c r="E10" s="648" t="s">
        <v>609</v>
      </c>
    </row>
    <row r="11" spans="1:8" ht="27" customHeight="1" x14ac:dyDescent="0.2">
      <c r="A11" s="59" t="s">
        <v>50</v>
      </c>
      <c r="B11" s="48"/>
      <c r="C11" s="596"/>
      <c r="D11" s="596"/>
      <c r="E11" s="596"/>
    </row>
    <row r="12" spans="1:8" x14ac:dyDescent="0.2">
      <c r="A12" s="136" t="s">
        <v>347</v>
      </c>
      <c r="B12" s="133" t="s">
        <v>611</v>
      </c>
      <c r="C12" s="359"/>
      <c r="D12" s="366">
        <f>SUM(D13)</f>
        <v>11320</v>
      </c>
      <c r="E12" s="366">
        <f>SUM(E13)</f>
        <v>11320</v>
      </c>
    </row>
    <row r="13" spans="1:8" s="365" customFormat="1" x14ac:dyDescent="0.2">
      <c r="A13" s="363"/>
      <c r="B13" s="363" t="s">
        <v>416</v>
      </c>
      <c r="C13" s="364"/>
      <c r="D13" s="367">
        <v>11320</v>
      </c>
      <c r="E13" s="367">
        <v>11320</v>
      </c>
    </row>
    <row r="14" spans="1:8" ht="15" customHeight="1" x14ac:dyDescent="0.2">
      <c r="A14" s="136" t="s">
        <v>273</v>
      </c>
      <c r="B14" s="133" t="s">
        <v>107</v>
      </c>
      <c r="C14" s="99">
        <f>SUM(C15:C20)</f>
        <v>88676</v>
      </c>
      <c r="D14" s="99">
        <f>SUM(D15:D20)</f>
        <v>93080</v>
      </c>
      <c r="E14" s="99">
        <f>SUM(E15:E20)</f>
        <v>1804</v>
      </c>
    </row>
    <row r="15" spans="1:8" s="312" customFormat="1" ht="15" customHeight="1" x14ac:dyDescent="0.2">
      <c r="A15" s="176"/>
      <c r="B15" s="318" t="s">
        <v>351</v>
      </c>
      <c r="C15" s="100">
        <v>11250</v>
      </c>
      <c r="D15" s="100">
        <v>11250</v>
      </c>
      <c r="E15" s="100">
        <v>0</v>
      </c>
    </row>
    <row r="16" spans="1:8" s="312" customFormat="1" ht="15" customHeight="1" x14ac:dyDescent="0.2">
      <c r="A16" s="176"/>
      <c r="B16" s="318" t="s">
        <v>352</v>
      </c>
      <c r="C16" s="100">
        <v>73026</v>
      </c>
      <c r="D16" s="100">
        <v>73026</v>
      </c>
      <c r="E16" s="100">
        <v>0</v>
      </c>
    </row>
    <row r="17" spans="1:5" s="312" customFormat="1" ht="15" customHeight="1" x14ac:dyDescent="0.2">
      <c r="A17" s="176"/>
      <c r="B17" s="318" t="s">
        <v>517</v>
      </c>
      <c r="C17" s="100"/>
      <c r="D17" s="100">
        <v>204</v>
      </c>
      <c r="E17" s="100">
        <v>204</v>
      </c>
    </row>
    <row r="18" spans="1:5" s="312" customFormat="1" ht="15" customHeight="1" x14ac:dyDescent="0.2">
      <c r="A18" s="176"/>
      <c r="B18" s="318" t="s">
        <v>516</v>
      </c>
      <c r="C18" s="100"/>
      <c r="D18" s="100">
        <v>7000</v>
      </c>
      <c r="E18" s="100"/>
    </row>
    <row r="19" spans="1:5" s="312" customFormat="1" ht="15" customHeight="1" x14ac:dyDescent="0.2">
      <c r="A19" s="176"/>
      <c r="B19" s="318" t="s">
        <v>362</v>
      </c>
      <c r="C19" s="100">
        <v>3600</v>
      </c>
      <c r="D19" s="100">
        <v>0</v>
      </c>
      <c r="E19" s="100">
        <v>0</v>
      </c>
    </row>
    <row r="20" spans="1:5" ht="15" customHeight="1" x14ac:dyDescent="0.2">
      <c r="A20" s="137"/>
      <c r="B20" s="174" t="s">
        <v>139</v>
      </c>
      <c r="C20" s="155">
        <v>800</v>
      </c>
      <c r="D20" s="155">
        <v>1600</v>
      </c>
      <c r="E20" s="155">
        <v>1600</v>
      </c>
    </row>
    <row r="21" spans="1:5" s="507" customFormat="1" ht="15" customHeight="1" x14ac:dyDescent="0.2">
      <c r="A21" s="136" t="s">
        <v>513</v>
      </c>
      <c r="B21" s="512" t="s">
        <v>754</v>
      </c>
      <c r="C21" s="102">
        <f>SUM(C22:C24)</f>
        <v>0</v>
      </c>
      <c r="D21" s="102">
        <f t="shared" ref="D21:E21" si="0">SUM(D22:D24)</f>
        <v>0</v>
      </c>
      <c r="E21" s="102">
        <f t="shared" si="0"/>
        <v>18250</v>
      </c>
    </row>
    <row r="22" spans="1:5" s="507" customFormat="1" ht="15" customHeight="1" x14ac:dyDescent="0.2">
      <c r="A22" s="137"/>
      <c r="B22" s="318" t="s">
        <v>351</v>
      </c>
      <c r="C22" s="100">
        <v>0</v>
      </c>
      <c r="D22" s="100">
        <v>0</v>
      </c>
      <c r="E22" s="100">
        <v>11250</v>
      </c>
    </row>
    <row r="23" spans="1:5" s="507" customFormat="1" ht="15" customHeight="1" x14ac:dyDescent="0.2">
      <c r="A23" s="137"/>
      <c r="B23" s="318" t="s">
        <v>352</v>
      </c>
      <c r="C23" s="100">
        <v>0</v>
      </c>
      <c r="D23" s="100">
        <v>0</v>
      </c>
      <c r="E23" s="100">
        <v>0</v>
      </c>
    </row>
    <row r="24" spans="1:5" s="507" customFormat="1" ht="15" customHeight="1" x14ac:dyDescent="0.2">
      <c r="A24" s="510"/>
      <c r="B24" s="511" t="s">
        <v>516</v>
      </c>
      <c r="C24" s="162"/>
      <c r="D24" s="162">
        <v>0</v>
      </c>
      <c r="E24" s="162">
        <v>7000</v>
      </c>
    </row>
    <row r="25" spans="1:5" ht="15" customHeight="1" x14ac:dyDescent="0.2">
      <c r="A25" s="138"/>
      <c r="B25" s="135" t="s">
        <v>60</v>
      </c>
      <c r="C25" s="134">
        <f>SUM(C12,C14,C21)</f>
        <v>88676</v>
      </c>
      <c r="D25" s="134">
        <f t="shared" ref="D25:E25" si="1">SUM(D12,D14,D21)</f>
        <v>104400</v>
      </c>
      <c r="E25" s="134">
        <f t="shared" si="1"/>
        <v>31374</v>
      </c>
    </row>
    <row r="26" spans="1:5" ht="15" customHeight="1" x14ac:dyDescent="0.2">
      <c r="A26" s="5"/>
      <c r="B26" s="5"/>
      <c r="C26" s="5"/>
      <c r="D26" s="5"/>
    </row>
    <row r="27" spans="1:5" ht="15" customHeight="1" x14ac:dyDescent="0.2">
      <c r="A27" s="5"/>
      <c r="B27" s="5"/>
      <c r="C27" s="5"/>
      <c r="D27" s="5"/>
    </row>
    <row r="28" spans="1:5" ht="15" customHeight="1" x14ac:dyDescent="0.2">
      <c r="A28" s="5"/>
      <c r="B28" s="5"/>
      <c r="C28" s="5"/>
      <c r="D28" s="5"/>
    </row>
    <row r="29" spans="1:5" x14ac:dyDescent="0.2">
      <c r="A29" s="5"/>
      <c r="B29" s="5"/>
      <c r="C29" s="5"/>
      <c r="D29" s="5"/>
    </row>
    <row r="30" spans="1:5" x14ac:dyDescent="0.2">
      <c r="A30" s="5"/>
      <c r="B30" s="5"/>
      <c r="C30" s="5"/>
      <c r="D30" s="5"/>
    </row>
  </sheetData>
  <mergeCells count="6">
    <mergeCell ref="E10:E11"/>
    <mergeCell ref="C10:C11"/>
    <mergeCell ref="D10:D11"/>
    <mergeCell ref="A3:D3"/>
    <mergeCell ref="A4:D4"/>
    <mergeCell ref="A5:D5"/>
  </mergeCells>
  <phoneticPr fontId="0" type="noConversion"/>
  <printOptions horizontalCentered="1"/>
  <pageMargins left="0.78740157480314965" right="0.78740157480314965" top="0.59055118110236227" bottom="0.78740157480314965" header="0.51181102362204722" footer="0.51181102362204722"/>
  <pageSetup paperSize="9" scale="91" firstPageNumber="20" orientation="portrait" r:id="rId1"/>
  <headerFooter alignWithMargins="0">
    <oddFooter>&amp;P. oldal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35"/>
  <sheetViews>
    <sheetView view="pageBreakPreview" zoomScaleNormal="100" zoomScaleSheetLayoutView="100" workbookViewId="0"/>
  </sheetViews>
  <sheetFormatPr defaultRowHeight="12.75" x14ac:dyDescent="0.2"/>
  <cols>
    <col min="1" max="1" width="12.7109375" customWidth="1"/>
    <col min="2" max="2" width="29.85546875" customWidth="1"/>
    <col min="3" max="3" width="19.28515625" customWidth="1"/>
    <col min="4" max="4" width="17.140625" customWidth="1"/>
    <col min="5" max="5" width="11.42578125" customWidth="1"/>
  </cols>
  <sheetData>
    <row r="1" spans="1:8" ht="15.75" x14ac:dyDescent="0.25">
      <c r="A1" s="4" t="s">
        <v>876</v>
      </c>
      <c r="B1" s="4"/>
      <c r="C1" s="4"/>
    </row>
    <row r="2" spans="1:8" ht="15.75" x14ac:dyDescent="0.25">
      <c r="A2" s="4"/>
      <c r="B2" s="4"/>
      <c r="C2" s="4"/>
    </row>
    <row r="3" spans="1:8" ht="15.75" x14ac:dyDescent="0.25">
      <c r="A3" s="626" t="s">
        <v>380</v>
      </c>
      <c r="B3" s="650"/>
      <c r="C3" s="650"/>
      <c r="D3" s="650"/>
      <c r="E3" s="650"/>
    </row>
    <row r="4" spans="1:8" ht="15.75" x14ac:dyDescent="0.25">
      <c r="A4" s="626" t="s">
        <v>610</v>
      </c>
      <c r="B4" s="650"/>
      <c r="C4" s="650"/>
      <c r="D4" s="650"/>
      <c r="E4" s="650"/>
    </row>
    <row r="5" spans="1:8" ht="15.75" x14ac:dyDescent="0.25">
      <c r="A5" s="626" t="s">
        <v>383</v>
      </c>
      <c r="B5" s="650"/>
      <c r="C5" s="650"/>
      <c r="D5" s="650"/>
      <c r="E5" s="650"/>
    </row>
    <row r="6" spans="1:8" x14ac:dyDescent="0.2">
      <c r="A6" s="5"/>
      <c r="B6" s="5"/>
      <c r="C6" s="5"/>
    </row>
    <row r="7" spans="1:8" x14ac:dyDescent="0.2">
      <c r="A7" s="5"/>
      <c r="B7" s="5" t="s">
        <v>216</v>
      </c>
      <c r="C7" s="5"/>
    </row>
    <row r="8" spans="1:8" ht="15" customHeight="1" x14ac:dyDescent="0.2">
      <c r="A8" s="46" t="s">
        <v>4</v>
      </c>
      <c r="B8" s="648" t="s">
        <v>5</v>
      </c>
      <c r="C8" s="648" t="s">
        <v>303</v>
      </c>
      <c r="D8" s="648" t="s">
        <v>442</v>
      </c>
      <c r="E8" s="648" t="s">
        <v>605</v>
      </c>
    </row>
    <row r="9" spans="1:8" ht="22.15" customHeight="1" x14ac:dyDescent="0.2">
      <c r="A9" s="47" t="s">
        <v>7</v>
      </c>
      <c r="B9" s="596"/>
      <c r="C9" s="596"/>
      <c r="D9" s="596"/>
      <c r="E9" s="596"/>
    </row>
    <row r="10" spans="1:8" x14ac:dyDescent="0.2">
      <c r="A10" s="70"/>
      <c r="B10" s="297" t="s">
        <v>217</v>
      </c>
      <c r="C10" s="299">
        <v>5000</v>
      </c>
      <c r="D10" s="299">
        <v>28479</v>
      </c>
      <c r="E10" s="299">
        <v>0</v>
      </c>
    </row>
    <row r="11" spans="1:8" x14ac:dyDescent="0.2">
      <c r="A11" s="84" t="s">
        <v>273</v>
      </c>
      <c r="B11" s="298" t="s">
        <v>247</v>
      </c>
      <c r="C11" s="300">
        <f>SUM(C12:C16)</f>
        <v>1098648</v>
      </c>
      <c r="D11" s="300">
        <f>SUM(D12:D19)</f>
        <v>1172868</v>
      </c>
      <c r="E11" s="300">
        <f>SUM(E12:E19)</f>
        <v>1087185</v>
      </c>
    </row>
    <row r="12" spans="1:8" x14ac:dyDescent="0.2">
      <c r="A12" s="84"/>
      <c r="B12" s="296" t="s">
        <v>287</v>
      </c>
      <c r="C12" s="295">
        <v>14501</v>
      </c>
      <c r="D12" s="295">
        <v>14501</v>
      </c>
      <c r="E12" s="295">
        <v>14501</v>
      </c>
    </row>
    <row r="13" spans="1:8" ht="17.25" customHeight="1" x14ac:dyDescent="0.2">
      <c r="A13" s="84"/>
      <c r="B13" s="296" t="s">
        <v>354</v>
      </c>
      <c r="C13" s="295">
        <v>303407</v>
      </c>
      <c r="D13" s="295">
        <v>9627</v>
      </c>
      <c r="E13" s="295">
        <v>0</v>
      </c>
      <c r="H13" s="63"/>
    </row>
    <row r="14" spans="1:8" ht="17.25" customHeight="1" x14ac:dyDescent="0.2">
      <c r="A14" s="84"/>
      <c r="B14" s="296" t="s">
        <v>343</v>
      </c>
      <c r="C14" s="295">
        <v>335700</v>
      </c>
      <c r="D14" s="295">
        <v>335700</v>
      </c>
      <c r="E14" s="295">
        <v>335700</v>
      </c>
    </row>
    <row r="15" spans="1:8" x14ac:dyDescent="0.2">
      <c r="A15" s="84"/>
      <c r="B15" s="296" t="s">
        <v>289</v>
      </c>
      <c r="C15" s="295">
        <v>435000</v>
      </c>
      <c r="D15" s="295">
        <v>435000</v>
      </c>
      <c r="E15" s="295">
        <v>435000</v>
      </c>
    </row>
    <row r="16" spans="1:8" x14ac:dyDescent="0.2">
      <c r="A16" s="84"/>
      <c r="B16" s="296" t="s">
        <v>288</v>
      </c>
      <c r="C16" s="370">
        <v>10040</v>
      </c>
      <c r="D16" s="295">
        <v>10040</v>
      </c>
      <c r="E16" s="295">
        <v>10040</v>
      </c>
    </row>
    <row r="17" spans="1:5" s="449" customFormat="1" x14ac:dyDescent="0.2">
      <c r="A17" s="84"/>
      <c r="B17" s="296" t="s">
        <v>503</v>
      </c>
      <c r="C17" s="295"/>
      <c r="D17" s="295">
        <v>75000</v>
      </c>
      <c r="E17" s="295">
        <v>75000</v>
      </c>
    </row>
    <row r="18" spans="1:5" s="449" customFormat="1" x14ac:dyDescent="0.2">
      <c r="A18" s="84"/>
      <c r="B18" s="296" t="s">
        <v>504</v>
      </c>
      <c r="C18" s="295"/>
      <c r="D18" s="295">
        <v>143000</v>
      </c>
      <c r="E18" s="295">
        <v>143000</v>
      </c>
    </row>
    <row r="19" spans="1:5" x14ac:dyDescent="0.2">
      <c r="A19" s="85"/>
      <c r="B19" s="369" t="s">
        <v>425</v>
      </c>
      <c r="C19" s="262"/>
      <c r="D19" s="371">
        <v>150000</v>
      </c>
      <c r="E19" s="371">
        <v>73944</v>
      </c>
    </row>
    <row r="20" spans="1:5" ht="19.5" customHeight="1" x14ac:dyDescent="0.2">
      <c r="A20" s="213"/>
      <c r="B20" s="212" t="s">
        <v>218</v>
      </c>
      <c r="C20" s="211">
        <f>SUM(C10:C11)</f>
        <v>1103648</v>
      </c>
      <c r="D20" s="211">
        <f>SUM(D10:D11)</f>
        <v>1201347</v>
      </c>
      <c r="E20" s="211">
        <f>SUM(E10:E11)</f>
        <v>1087185</v>
      </c>
    </row>
    <row r="26" spans="1:5" x14ac:dyDescent="0.2">
      <c r="C26" s="63"/>
    </row>
    <row r="35" spans="2:2" x14ac:dyDescent="0.2">
      <c r="B35" s="63"/>
    </row>
  </sheetData>
  <mergeCells count="7">
    <mergeCell ref="C8:C9"/>
    <mergeCell ref="B8:B9"/>
    <mergeCell ref="D8:D9"/>
    <mergeCell ref="A3:E3"/>
    <mergeCell ref="A4:E4"/>
    <mergeCell ref="A5:E5"/>
    <mergeCell ref="E8:E9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Footer>&amp;P. oldal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94"/>
  <sheetViews>
    <sheetView view="pageBreakPreview" zoomScaleNormal="100" zoomScaleSheetLayoutView="100" workbookViewId="0">
      <selection activeCell="A41" sqref="A41"/>
    </sheetView>
  </sheetViews>
  <sheetFormatPr defaultRowHeight="12.75" x14ac:dyDescent="0.2"/>
  <cols>
    <col min="1" max="1" width="43.85546875" customWidth="1"/>
    <col min="2" max="2" width="16.42578125" customWidth="1"/>
    <col min="3" max="3" width="12.85546875" customWidth="1"/>
    <col min="4" max="4" width="13.42578125" customWidth="1"/>
    <col min="5" max="5" width="14.5703125" customWidth="1"/>
    <col min="6" max="6" width="11" customWidth="1"/>
  </cols>
  <sheetData>
    <row r="1" spans="1:11" ht="15.75" x14ac:dyDescent="0.25">
      <c r="A1" s="4" t="s">
        <v>877</v>
      </c>
      <c r="B1" s="4"/>
      <c r="C1" s="4"/>
      <c r="D1" s="5"/>
      <c r="E1" s="5"/>
      <c r="F1" s="5"/>
      <c r="G1" s="5"/>
      <c r="H1" s="5"/>
      <c r="I1" s="5"/>
      <c r="J1" s="5"/>
      <c r="K1" s="5"/>
    </row>
    <row r="2" spans="1:11" ht="15.75" x14ac:dyDescent="0.25">
      <c r="A2" s="4"/>
      <c r="B2" s="4"/>
      <c r="C2" s="4"/>
      <c r="D2" s="5"/>
      <c r="E2" s="5"/>
      <c r="F2" s="5"/>
      <c r="G2" s="5"/>
      <c r="H2" s="5"/>
      <c r="I2" s="5"/>
      <c r="J2" s="5"/>
      <c r="K2" s="5"/>
    </row>
    <row r="3" spans="1:11" ht="15.75" x14ac:dyDescent="0.25">
      <c r="A3" s="4"/>
      <c r="B3" s="4"/>
      <c r="C3" s="4"/>
      <c r="D3" s="5"/>
      <c r="E3" s="5"/>
      <c r="F3" s="5"/>
      <c r="G3" s="5"/>
      <c r="H3" s="5"/>
      <c r="I3" s="5"/>
      <c r="J3" s="5"/>
      <c r="K3" s="5"/>
    </row>
    <row r="4" spans="1:11" ht="15" x14ac:dyDescent="0.2">
      <c r="A4" s="38"/>
      <c r="B4" s="38"/>
      <c r="C4" s="38"/>
      <c r="D4" s="5"/>
      <c r="E4" s="5"/>
      <c r="F4" s="5"/>
      <c r="G4" s="5"/>
      <c r="H4" s="5"/>
      <c r="I4" s="5"/>
      <c r="J4" s="5"/>
      <c r="K4" s="5"/>
    </row>
    <row r="5" spans="1:11" ht="15.75" x14ac:dyDescent="0.25">
      <c r="A5" s="38"/>
      <c r="B5" s="38"/>
      <c r="C5" s="6" t="s">
        <v>26</v>
      </c>
      <c r="D5" s="5"/>
      <c r="E5" s="5"/>
      <c r="F5" s="5"/>
      <c r="G5" s="5"/>
      <c r="H5" s="5"/>
      <c r="I5" s="5"/>
      <c r="J5" s="5"/>
      <c r="K5" s="5"/>
    </row>
    <row r="6" spans="1:11" ht="15.75" x14ac:dyDescent="0.25">
      <c r="A6" s="38"/>
      <c r="B6" s="38"/>
      <c r="C6" s="293" t="s">
        <v>304</v>
      </c>
      <c r="D6" s="5"/>
      <c r="E6" s="5"/>
      <c r="F6" s="5"/>
      <c r="G6" s="5"/>
      <c r="H6" s="5"/>
      <c r="I6" s="5"/>
      <c r="J6" s="5"/>
      <c r="K6" s="5"/>
    </row>
    <row r="7" spans="1:11" ht="15.75" x14ac:dyDescent="0.25">
      <c r="A7" s="38"/>
      <c r="B7" s="38"/>
      <c r="C7" s="6"/>
      <c r="D7" s="5"/>
      <c r="E7" s="5"/>
      <c r="F7" s="5"/>
      <c r="G7" s="5"/>
      <c r="H7" s="5"/>
      <c r="I7" s="5"/>
      <c r="J7" s="5"/>
      <c r="K7" s="5"/>
    </row>
    <row r="8" spans="1:1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ht="25.5" customHeight="1" x14ac:dyDescent="0.2">
      <c r="A9" s="46" t="s">
        <v>5</v>
      </c>
      <c r="B9" s="46" t="s">
        <v>61</v>
      </c>
      <c r="C9" s="46" t="s">
        <v>62</v>
      </c>
      <c r="D9" s="648" t="s">
        <v>283</v>
      </c>
      <c r="E9" s="648" t="s">
        <v>122</v>
      </c>
      <c r="F9" s="163" t="s">
        <v>6</v>
      </c>
      <c r="G9" s="5"/>
      <c r="H9" s="5"/>
      <c r="I9" s="5"/>
      <c r="J9" s="5"/>
      <c r="K9" s="5"/>
    </row>
    <row r="10" spans="1:11" x14ac:dyDescent="0.2">
      <c r="A10" s="47"/>
      <c r="B10" s="47" t="s">
        <v>63</v>
      </c>
      <c r="C10" s="47" t="s">
        <v>64</v>
      </c>
      <c r="D10" s="654"/>
      <c r="E10" s="654"/>
      <c r="F10" s="164"/>
      <c r="G10" s="5"/>
      <c r="H10" s="5"/>
      <c r="I10" s="5"/>
      <c r="J10" s="5"/>
      <c r="K10" s="5"/>
    </row>
    <row r="11" spans="1:11" x14ac:dyDescent="0.2">
      <c r="A11" s="48"/>
      <c r="B11" s="48" t="s">
        <v>65</v>
      </c>
      <c r="C11" s="48"/>
      <c r="D11" s="655"/>
      <c r="E11" s="655"/>
      <c r="F11" s="66"/>
      <c r="G11" s="5"/>
      <c r="H11" s="5"/>
      <c r="I11" s="5"/>
      <c r="J11" s="5"/>
      <c r="K11" s="5"/>
    </row>
    <row r="12" spans="1:11" ht="20.100000000000001" customHeight="1" x14ac:dyDescent="0.2">
      <c r="A12" s="42" t="s">
        <v>118</v>
      </c>
      <c r="B12" s="42">
        <v>1</v>
      </c>
      <c r="C12" s="42"/>
      <c r="D12" s="267"/>
      <c r="E12" s="42">
        <v>30</v>
      </c>
      <c r="F12" s="42">
        <f>SUM(B12:E12)</f>
        <v>31</v>
      </c>
      <c r="G12" s="5"/>
      <c r="H12" s="5"/>
      <c r="I12" s="5"/>
      <c r="J12" s="5"/>
      <c r="K12" s="5"/>
    </row>
    <row r="13" spans="1:11" ht="20.100000000000001" customHeight="1" x14ac:dyDescent="0.2">
      <c r="A13" s="42" t="s">
        <v>66</v>
      </c>
      <c r="B13" s="42">
        <f>SUM(B40)</f>
        <v>37</v>
      </c>
      <c r="C13" s="42">
        <f t="shared" ref="C13:F13" si="0">SUM(C40)</f>
        <v>1</v>
      </c>
      <c r="D13" s="42">
        <f t="shared" si="0"/>
        <v>1</v>
      </c>
      <c r="E13" s="42">
        <f t="shared" si="0"/>
        <v>0</v>
      </c>
      <c r="F13" s="42">
        <f t="shared" si="0"/>
        <v>39</v>
      </c>
      <c r="G13" s="5"/>
      <c r="H13" s="5"/>
      <c r="I13" s="5"/>
      <c r="J13" s="5"/>
      <c r="K13" s="5"/>
    </row>
    <row r="14" spans="1:11" ht="20.100000000000001" customHeight="1" x14ac:dyDescent="0.2">
      <c r="A14" s="42" t="s">
        <v>174</v>
      </c>
      <c r="B14" s="42">
        <v>25</v>
      </c>
      <c r="C14" s="42"/>
      <c r="D14" s="42">
        <v>2</v>
      </c>
      <c r="E14" s="42"/>
      <c r="F14" s="42">
        <f t="shared" ref="F14:F22" si="1">SUM(B14:E14)</f>
        <v>27</v>
      </c>
      <c r="G14" s="5"/>
      <c r="H14" s="5"/>
      <c r="I14" s="5"/>
      <c r="J14" s="5"/>
      <c r="K14" s="5"/>
    </row>
    <row r="15" spans="1:11" ht="20.100000000000001" customHeight="1" x14ac:dyDescent="0.2">
      <c r="A15" s="42" t="s">
        <v>175</v>
      </c>
      <c r="B15" s="42">
        <v>22</v>
      </c>
      <c r="C15" s="42"/>
      <c r="D15" s="42"/>
      <c r="E15" s="42"/>
      <c r="F15" s="42">
        <f t="shared" si="1"/>
        <v>22</v>
      </c>
      <c r="G15" s="5"/>
      <c r="H15" s="5"/>
      <c r="I15" s="5"/>
      <c r="J15" s="5"/>
      <c r="K15" s="5"/>
    </row>
    <row r="16" spans="1:11" ht="20.100000000000001" customHeight="1" x14ac:dyDescent="0.2">
      <c r="A16" s="42" t="s">
        <v>176</v>
      </c>
      <c r="B16" s="42">
        <v>12</v>
      </c>
      <c r="C16" s="42"/>
      <c r="D16" s="42"/>
      <c r="E16" s="42"/>
      <c r="F16" s="42">
        <f t="shared" si="1"/>
        <v>12</v>
      </c>
      <c r="G16" s="5"/>
      <c r="H16" s="5"/>
      <c r="I16" s="5"/>
      <c r="J16" s="5"/>
      <c r="K16" s="5"/>
    </row>
    <row r="17" spans="1:11" ht="20.100000000000001" customHeight="1" x14ac:dyDescent="0.2">
      <c r="A17" s="42" t="s">
        <v>212</v>
      </c>
      <c r="B17" s="42">
        <v>11</v>
      </c>
      <c r="C17" s="42"/>
      <c r="D17" s="42"/>
      <c r="E17" s="42"/>
      <c r="F17" s="42">
        <f t="shared" si="1"/>
        <v>11</v>
      </c>
      <c r="G17" s="5"/>
      <c r="H17" s="5"/>
      <c r="I17" s="5"/>
      <c r="J17" s="5"/>
      <c r="K17" s="5"/>
    </row>
    <row r="18" spans="1:11" ht="20.100000000000001" customHeight="1" x14ac:dyDescent="0.2">
      <c r="A18" s="42" t="s">
        <v>430</v>
      </c>
      <c r="B18" s="42">
        <v>41</v>
      </c>
      <c r="C18" s="42"/>
      <c r="D18" s="42"/>
      <c r="E18" s="42"/>
      <c r="F18" s="42">
        <f t="shared" si="1"/>
        <v>41</v>
      </c>
      <c r="G18" s="5"/>
      <c r="H18" s="5"/>
      <c r="I18" s="5"/>
      <c r="J18" s="5"/>
      <c r="K18" s="5"/>
    </row>
    <row r="19" spans="1:11" ht="20.100000000000001" customHeight="1" x14ac:dyDescent="0.2">
      <c r="A19" s="42" t="s">
        <v>213</v>
      </c>
      <c r="B19" s="42">
        <v>13</v>
      </c>
      <c r="C19" s="42"/>
      <c r="D19" s="42"/>
      <c r="E19" s="42"/>
      <c r="F19" s="42">
        <f t="shared" si="1"/>
        <v>13</v>
      </c>
      <c r="G19" s="5"/>
      <c r="H19" s="5"/>
      <c r="I19" s="5"/>
      <c r="J19" s="5"/>
      <c r="K19" s="5"/>
    </row>
    <row r="20" spans="1:11" ht="20.100000000000001" customHeight="1" x14ac:dyDescent="0.2">
      <c r="A20" s="42" t="s">
        <v>214</v>
      </c>
      <c r="B20" s="42">
        <v>16</v>
      </c>
      <c r="C20" s="42">
        <v>4</v>
      </c>
      <c r="D20" s="42"/>
      <c r="E20" s="42"/>
      <c r="F20" s="42">
        <f t="shared" si="1"/>
        <v>20</v>
      </c>
      <c r="G20" s="5"/>
      <c r="H20" s="5"/>
      <c r="I20" s="5"/>
      <c r="J20" s="5"/>
      <c r="K20" s="5"/>
    </row>
    <row r="21" spans="1:11" ht="20.100000000000001" customHeight="1" x14ac:dyDescent="0.2">
      <c r="A21" s="42" t="s">
        <v>179</v>
      </c>
      <c r="B21" s="42">
        <v>6</v>
      </c>
      <c r="C21" s="42"/>
      <c r="D21" s="42"/>
      <c r="E21" s="42"/>
      <c r="F21" s="42">
        <f t="shared" si="1"/>
        <v>6</v>
      </c>
      <c r="G21" s="5"/>
      <c r="H21" s="5"/>
      <c r="I21" s="5"/>
      <c r="J21" s="5"/>
      <c r="K21" s="5"/>
    </row>
    <row r="22" spans="1:11" ht="20.100000000000001" customHeight="1" x14ac:dyDescent="0.2">
      <c r="A22" s="42" t="s">
        <v>180</v>
      </c>
      <c r="B22" s="42">
        <v>39</v>
      </c>
      <c r="C22" s="42"/>
      <c r="D22" s="42">
        <v>4</v>
      </c>
      <c r="E22" s="42"/>
      <c r="F22" s="42">
        <f t="shared" si="1"/>
        <v>43</v>
      </c>
      <c r="G22" s="5"/>
      <c r="H22" s="5"/>
      <c r="I22" s="5"/>
      <c r="J22" s="5"/>
      <c r="K22" s="5"/>
    </row>
    <row r="23" spans="1:11" ht="20.100000000000001" customHeight="1" x14ac:dyDescent="0.2">
      <c r="A23" s="53" t="s">
        <v>123</v>
      </c>
      <c r="B23" s="53">
        <f>SUM(B12:B22)</f>
        <v>223</v>
      </c>
      <c r="C23" s="53">
        <f>SUM(C12:C22)</f>
        <v>5</v>
      </c>
      <c r="D23" s="53">
        <f t="shared" ref="D23:F23" si="2">SUM(D12:D22)</f>
        <v>7</v>
      </c>
      <c r="E23" s="53">
        <f t="shared" si="2"/>
        <v>30</v>
      </c>
      <c r="F23" s="53">
        <f t="shared" si="2"/>
        <v>265</v>
      </c>
      <c r="G23" s="62"/>
      <c r="H23" s="5"/>
      <c r="I23" s="5"/>
      <c r="J23" s="5"/>
      <c r="K23" s="5"/>
    </row>
    <row r="24" spans="1:1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ht="15.75" x14ac:dyDescent="0.25">
      <c r="A25" s="4" t="s">
        <v>878</v>
      </c>
      <c r="B25" s="4"/>
      <c r="C25" s="4"/>
      <c r="D25" s="5"/>
      <c r="E25" s="5"/>
      <c r="F25" s="5"/>
      <c r="G25" s="5"/>
      <c r="H25" s="5"/>
      <c r="I25" s="5"/>
      <c r="J25" s="5"/>
      <c r="K25" s="5"/>
    </row>
    <row r="26" spans="1:11" ht="15" x14ac:dyDescent="0.2">
      <c r="A26" s="38"/>
      <c r="B26" s="38"/>
      <c r="C26" s="38"/>
      <c r="D26" s="5"/>
      <c r="E26" s="5"/>
      <c r="F26" s="5"/>
      <c r="G26" s="5"/>
      <c r="H26" s="5"/>
      <c r="I26" s="5"/>
      <c r="J26" s="5"/>
      <c r="K26" s="5"/>
    </row>
    <row r="27" spans="1:11" ht="15.75" x14ac:dyDescent="0.25">
      <c r="A27" s="38"/>
      <c r="B27" s="38"/>
      <c r="C27" s="6" t="s">
        <v>31</v>
      </c>
      <c r="D27" s="5"/>
      <c r="E27" s="5"/>
      <c r="F27" s="5"/>
      <c r="G27" s="5"/>
      <c r="H27" s="5"/>
      <c r="I27" s="5"/>
      <c r="J27" s="5"/>
      <c r="K27" s="5"/>
    </row>
    <row r="28" spans="1:11" ht="15.75" x14ac:dyDescent="0.25">
      <c r="A28" s="38"/>
      <c r="B28" s="38"/>
      <c r="C28" s="293" t="s">
        <v>305</v>
      </c>
      <c r="D28" s="5"/>
      <c r="E28" s="5"/>
      <c r="F28" s="5"/>
      <c r="G28" s="5"/>
      <c r="H28" s="5"/>
      <c r="I28" s="5"/>
      <c r="J28" s="5"/>
      <c r="K28" s="5"/>
    </row>
    <row r="29" spans="1:1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1" ht="12.75" customHeight="1" x14ac:dyDescent="0.2">
      <c r="A30" s="46" t="s">
        <v>5</v>
      </c>
      <c r="B30" s="46" t="s">
        <v>61</v>
      </c>
      <c r="C30" s="46" t="s">
        <v>62</v>
      </c>
      <c r="D30" s="648" t="s">
        <v>283</v>
      </c>
      <c r="E30" s="46" t="s">
        <v>110</v>
      </c>
      <c r="F30" s="46" t="s">
        <v>6</v>
      </c>
      <c r="G30" s="5"/>
      <c r="H30" s="5"/>
      <c r="I30" s="5"/>
      <c r="J30" s="5"/>
      <c r="K30" s="5"/>
    </row>
    <row r="31" spans="1:11" x14ac:dyDescent="0.2">
      <c r="A31" s="47"/>
      <c r="B31" s="47" t="s">
        <v>63</v>
      </c>
      <c r="C31" s="47" t="s">
        <v>64</v>
      </c>
      <c r="D31" s="654"/>
      <c r="E31" s="47" t="s">
        <v>111</v>
      </c>
      <c r="F31" s="47"/>
      <c r="G31" s="5"/>
      <c r="H31" s="5"/>
      <c r="I31" s="5"/>
      <c r="J31" s="5"/>
      <c r="K31" s="5"/>
    </row>
    <row r="32" spans="1:11" x14ac:dyDescent="0.2">
      <c r="A32" s="48"/>
      <c r="B32" s="48" t="s">
        <v>65</v>
      </c>
      <c r="C32" s="48"/>
      <c r="D32" s="655"/>
      <c r="E32" s="48"/>
      <c r="F32" s="48"/>
      <c r="G32" s="5"/>
      <c r="H32" s="5"/>
      <c r="I32" s="5"/>
      <c r="J32" s="5"/>
      <c r="K32" s="5"/>
    </row>
    <row r="33" spans="1:12" ht="15" customHeight="1" x14ac:dyDescent="0.2">
      <c r="A33" s="42" t="s">
        <v>67</v>
      </c>
      <c r="B33" s="42">
        <v>2</v>
      </c>
      <c r="C33" s="42"/>
      <c r="D33" s="42"/>
      <c r="E33" s="42"/>
      <c r="F33" s="42">
        <f>SUM(B33:E33)</f>
        <v>2</v>
      </c>
      <c r="G33" s="5"/>
      <c r="H33" s="5"/>
      <c r="I33" s="5"/>
      <c r="J33" s="5"/>
      <c r="K33" s="5"/>
    </row>
    <row r="34" spans="1:12" ht="15" customHeight="1" x14ac:dyDescent="0.2">
      <c r="A34" s="42" t="s">
        <v>68</v>
      </c>
      <c r="B34" s="42">
        <v>3</v>
      </c>
      <c r="C34" s="42"/>
      <c r="D34" s="42"/>
      <c r="E34" s="42"/>
      <c r="F34" s="42">
        <f t="shared" ref="F34:F39" si="3">SUM(B34:E34)</f>
        <v>3</v>
      </c>
      <c r="G34" s="5"/>
      <c r="H34" s="5"/>
      <c r="I34" s="5"/>
      <c r="J34" s="5"/>
      <c r="K34" s="5"/>
    </row>
    <row r="35" spans="1:12" ht="15" customHeight="1" x14ac:dyDescent="0.2">
      <c r="A35" s="42" t="s">
        <v>69</v>
      </c>
      <c r="B35" s="42">
        <v>8</v>
      </c>
      <c r="C35" s="42"/>
      <c r="D35" s="42"/>
      <c r="E35" s="42"/>
      <c r="F35" s="42">
        <f t="shared" si="3"/>
        <v>8</v>
      </c>
      <c r="G35" s="5"/>
      <c r="H35" s="5"/>
      <c r="I35" s="5"/>
      <c r="J35" s="5"/>
      <c r="K35" s="5"/>
    </row>
    <row r="36" spans="1:12" ht="15" customHeight="1" x14ac:dyDescent="0.2">
      <c r="A36" s="42" t="s">
        <v>70</v>
      </c>
      <c r="B36" s="42">
        <v>12</v>
      </c>
      <c r="C36" s="42"/>
      <c r="D36" s="42">
        <v>1</v>
      </c>
      <c r="E36" s="42"/>
      <c r="F36" s="42">
        <f t="shared" si="3"/>
        <v>13</v>
      </c>
      <c r="G36" s="5"/>
      <c r="H36" s="5"/>
      <c r="I36" s="5"/>
      <c r="J36" s="5"/>
      <c r="K36" s="5"/>
    </row>
    <row r="37" spans="1:12" ht="15" customHeight="1" x14ac:dyDescent="0.2">
      <c r="A37" s="42" t="s">
        <v>71</v>
      </c>
      <c r="B37" s="42">
        <v>5</v>
      </c>
      <c r="C37" s="42"/>
      <c r="D37" s="42"/>
      <c r="E37" s="42"/>
      <c r="F37" s="42">
        <f t="shared" si="3"/>
        <v>5</v>
      </c>
      <c r="G37" s="5"/>
      <c r="H37" s="5"/>
      <c r="I37" s="5"/>
      <c r="J37" s="5"/>
      <c r="K37" s="5"/>
    </row>
    <row r="38" spans="1:12" ht="15" customHeight="1" x14ac:dyDescent="0.2">
      <c r="A38" s="42" t="s">
        <v>132</v>
      </c>
      <c r="B38" s="42">
        <v>6</v>
      </c>
      <c r="C38" s="42"/>
      <c r="D38" s="42"/>
      <c r="E38" s="42"/>
      <c r="F38" s="42">
        <f t="shared" si="3"/>
        <v>6</v>
      </c>
      <c r="G38" s="5"/>
      <c r="H38" s="5"/>
      <c r="I38" s="5"/>
      <c r="J38" s="5"/>
      <c r="K38" s="5"/>
    </row>
    <row r="39" spans="1:12" ht="15" customHeight="1" x14ac:dyDescent="0.2">
      <c r="A39" s="42" t="s">
        <v>133</v>
      </c>
      <c r="B39" s="42">
        <v>1</v>
      </c>
      <c r="C39" s="42">
        <v>1</v>
      </c>
      <c r="D39" s="42"/>
      <c r="E39" s="42"/>
      <c r="F39" s="42">
        <f t="shared" si="3"/>
        <v>2</v>
      </c>
      <c r="G39" s="5"/>
      <c r="H39" s="5"/>
      <c r="I39" s="5"/>
      <c r="J39" s="5"/>
      <c r="K39" s="5"/>
    </row>
    <row r="40" spans="1:12" ht="15" customHeight="1" x14ac:dyDescent="0.2">
      <c r="A40" s="53" t="s">
        <v>6</v>
      </c>
      <c r="B40" s="53">
        <f>SUM(B33:B39)</f>
        <v>37</v>
      </c>
      <c r="C40" s="53">
        <f>SUM(C33:C39)</f>
        <v>1</v>
      </c>
      <c r="D40" s="53">
        <f t="shared" ref="D40:F40" si="4">SUM(D33:D39)</f>
        <v>1</v>
      </c>
      <c r="E40" s="53">
        <f t="shared" si="4"/>
        <v>0</v>
      </c>
      <c r="F40" s="53">
        <f t="shared" si="4"/>
        <v>39</v>
      </c>
      <c r="G40" s="5"/>
      <c r="H40" s="5"/>
      <c r="I40" s="5"/>
      <c r="J40" s="5"/>
      <c r="K40" s="5"/>
    </row>
    <row r="41" spans="1:12" ht="15.75" x14ac:dyDescent="0.25">
      <c r="A41" s="4" t="s">
        <v>879</v>
      </c>
      <c r="B41" s="4"/>
      <c r="C41" s="4"/>
      <c r="D41" s="5"/>
      <c r="E41" s="5"/>
      <c r="F41" s="5"/>
      <c r="G41" s="5"/>
      <c r="H41" s="5"/>
      <c r="I41" s="5"/>
      <c r="J41" s="5"/>
      <c r="K41" s="5"/>
    </row>
    <row r="42" spans="1:12" ht="15" x14ac:dyDescent="0.2">
      <c r="A42" s="38"/>
      <c r="B42" s="38"/>
      <c r="C42" s="38"/>
      <c r="D42" s="5"/>
      <c r="E42" s="5"/>
      <c r="F42" s="5"/>
      <c r="G42" s="5"/>
      <c r="H42" s="5"/>
      <c r="I42" s="5"/>
      <c r="J42" s="5"/>
      <c r="K42" s="5"/>
    </row>
    <row r="43" spans="1:12" ht="15.75" x14ac:dyDescent="0.25">
      <c r="A43" s="38"/>
      <c r="B43" s="38"/>
      <c r="C43" s="6" t="s">
        <v>98</v>
      </c>
      <c r="D43" s="5"/>
      <c r="E43" s="5"/>
      <c r="F43" s="5"/>
      <c r="G43" s="5"/>
      <c r="H43" s="5"/>
      <c r="I43" s="5"/>
      <c r="J43" s="5"/>
      <c r="K43" s="5"/>
    </row>
    <row r="44" spans="1:12" ht="15.75" x14ac:dyDescent="0.25">
      <c r="A44" s="38"/>
      <c r="B44" s="38"/>
      <c r="C44" s="293" t="s">
        <v>305</v>
      </c>
      <c r="D44" s="5"/>
      <c r="E44" s="5"/>
      <c r="F44" s="5"/>
      <c r="G44" s="5"/>
      <c r="H44" s="5"/>
      <c r="I44" s="5"/>
      <c r="J44" s="5"/>
      <c r="K44" s="5"/>
    </row>
    <row r="45" spans="1:12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</row>
    <row r="46" spans="1:12" ht="12.75" customHeight="1" x14ac:dyDescent="0.2">
      <c r="A46" s="46" t="s">
        <v>5</v>
      </c>
      <c r="B46" s="46" t="s">
        <v>61</v>
      </c>
      <c r="C46" s="46" t="s">
        <v>62</v>
      </c>
      <c r="D46" s="648" t="s">
        <v>283</v>
      </c>
      <c r="E46" s="46" t="s">
        <v>110</v>
      </c>
      <c r="F46" s="46" t="s">
        <v>6</v>
      </c>
      <c r="G46" s="5"/>
      <c r="H46" s="5"/>
      <c r="I46" s="5"/>
      <c r="J46" s="5"/>
      <c r="K46" s="5"/>
      <c r="L46" s="5"/>
    </row>
    <row r="47" spans="1:12" x14ac:dyDescent="0.2">
      <c r="A47" s="47"/>
      <c r="B47" s="47" t="s">
        <v>63</v>
      </c>
      <c r="C47" s="47" t="s">
        <v>64</v>
      </c>
      <c r="D47" s="654"/>
      <c r="E47" s="47" t="s">
        <v>111</v>
      </c>
      <c r="F47" s="47"/>
      <c r="G47" s="5"/>
      <c r="H47" s="5"/>
      <c r="I47" s="5"/>
      <c r="J47" s="5"/>
      <c r="K47" s="5"/>
      <c r="L47" s="5"/>
    </row>
    <row r="48" spans="1:12" x14ac:dyDescent="0.2">
      <c r="A48" s="48"/>
      <c r="B48" s="48" t="s">
        <v>65</v>
      </c>
      <c r="C48" s="48"/>
      <c r="D48" s="655"/>
      <c r="E48" s="48"/>
      <c r="F48" s="48"/>
      <c r="G48" s="5"/>
      <c r="H48" s="5"/>
      <c r="I48" s="5"/>
      <c r="J48" s="5"/>
      <c r="K48" s="5"/>
      <c r="L48" s="5"/>
    </row>
    <row r="49" spans="1:12" s="150" customFormat="1" x14ac:dyDescent="0.2">
      <c r="A49" s="53" t="s">
        <v>199</v>
      </c>
      <c r="B49" s="12">
        <v>25</v>
      </c>
      <c r="C49" s="12"/>
      <c r="D49" s="14">
        <v>2</v>
      </c>
      <c r="E49" s="14"/>
      <c r="F49" s="171">
        <f>SUM(B49:E49)</f>
        <v>27</v>
      </c>
      <c r="G49" s="94"/>
      <c r="H49" s="94"/>
      <c r="I49" s="94"/>
      <c r="J49" s="94"/>
      <c r="K49" s="94"/>
      <c r="L49" s="94"/>
    </row>
    <row r="50" spans="1:12" x14ac:dyDescent="0.2">
      <c r="A50" s="53" t="s">
        <v>200</v>
      </c>
      <c r="B50" s="12">
        <v>22</v>
      </c>
      <c r="C50" s="12"/>
      <c r="D50" s="14"/>
      <c r="E50" s="14"/>
      <c r="F50" s="171">
        <f t="shared" ref="F50:F71" si="5">SUM(B50:E50)</f>
        <v>22</v>
      </c>
      <c r="G50" s="5"/>
      <c r="H50" s="5"/>
      <c r="I50" s="5"/>
      <c r="J50" s="5"/>
      <c r="K50" s="5"/>
      <c r="L50" s="5"/>
    </row>
    <row r="51" spans="1:12" x14ac:dyDescent="0.2">
      <c r="A51" s="53" t="s">
        <v>201</v>
      </c>
      <c r="B51" s="12">
        <v>12</v>
      </c>
      <c r="C51" s="12"/>
      <c r="D51" s="14"/>
      <c r="E51" s="14"/>
      <c r="F51" s="171">
        <f t="shared" si="5"/>
        <v>12</v>
      </c>
      <c r="G51" s="5"/>
      <c r="H51" s="5"/>
      <c r="I51" s="5"/>
      <c r="J51" s="5"/>
      <c r="K51" s="5"/>
      <c r="L51" s="5"/>
    </row>
    <row r="52" spans="1:12" x14ac:dyDescent="0.2">
      <c r="A52" s="53" t="s">
        <v>196</v>
      </c>
      <c r="B52" s="12">
        <f>SUM(B53:B54)</f>
        <v>11</v>
      </c>
      <c r="C52" s="12">
        <v>0</v>
      </c>
      <c r="D52" s="12">
        <v>0</v>
      </c>
      <c r="E52" s="12">
        <v>0</v>
      </c>
      <c r="F52" s="171">
        <f t="shared" si="5"/>
        <v>11</v>
      </c>
      <c r="G52" s="5"/>
      <c r="H52" s="5"/>
      <c r="I52" s="5"/>
      <c r="J52" s="5"/>
      <c r="K52" s="5"/>
      <c r="L52" s="5"/>
    </row>
    <row r="53" spans="1:12" x14ac:dyDescent="0.2">
      <c r="A53" s="143" t="s">
        <v>297</v>
      </c>
      <c r="B53" s="143">
        <v>6</v>
      </c>
      <c r="C53" s="143"/>
      <c r="D53" s="143"/>
      <c r="E53" s="143"/>
      <c r="F53" s="78">
        <f t="shared" si="5"/>
        <v>6</v>
      </c>
      <c r="G53" s="5"/>
      <c r="H53" s="5"/>
      <c r="I53" s="5"/>
      <c r="J53" s="5"/>
      <c r="K53" s="5"/>
      <c r="L53" s="5"/>
    </row>
    <row r="54" spans="1:12" x14ac:dyDescent="0.2">
      <c r="A54" s="143" t="s">
        <v>296</v>
      </c>
      <c r="B54" s="143">
        <v>5</v>
      </c>
      <c r="C54" s="143"/>
      <c r="D54" s="143"/>
      <c r="E54" s="143"/>
      <c r="F54" s="78">
        <f t="shared" si="5"/>
        <v>5</v>
      </c>
      <c r="G54" s="5"/>
      <c r="H54" s="5"/>
      <c r="I54" s="5"/>
      <c r="J54" s="5"/>
      <c r="K54" s="5"/>
      <c r="L54" s="5"/>
    </row>
    <row r="55" spans="1:12" s="150" customFormat="1" x14ac:dyDescent="0.2">
      <c r="A55" s="12" t="s">
        <v>431</v>
      </c>
      <c r="B55" s="12">
        <f>SUM(B56:B58)</f>
        <v>41</v>
      </c>
      <c r="C55" s="12">
        <f t="shared" ref="C55:F55" si="6">SUM(C56:C58)</f>
        <v>0</v>
      </c>
      <c r="D55" s="12">
        <f t="shared" si="6"/>
        <v>0</v>
      </c>
      <c r="E55" s="12">
        <f t="shared" si="6"/>
        <v>0</v>
      </c>
      <c r="F55" s="12">
        <f t="shared" si="6"/>
        <v>41</v>
      </c>
      <c r="G55" s="94"/>
      <c r="H55" s="94"/>
      <c r="I55" s="94"/>
      <c r="J55" s="94"/>
      <c r="K55" s="94"/>
      <c r="L55" s="94"/>
    </row>
    <row r="56" spans="1:12" s="150" customFormat="1" x14ac:dyDescent="0.2">
      <c r="A56" s="143" t="s">
        <v>108</v>
      </c>
      <c r="B56" s="42">
        <v>16</v>
      </c>
      <c r="C56" s="42"/>
      <c r="D56" s="15"/>
      <c r="E56" s="15"/>
      <c r="F56" s="78">
        <f t="shared" si="5"/>
        <v>16</v>
      </c>
      <c r="G56" s="94"/>
      <c r="H56" s="94"/>
      <c r="I56" s="94"/>
      <c r="J56" s="94"/>
      <c r="K56" s="94"/>
      <c r="L56" s="94"/>
    </row>
    <row r="57" spans="1:12" x14ac:dyDescent="0.2">
      <c r="A57" s="143" t="s">
        <v>109</v>
      </c>
      <c r="B57" s="42">
        <v>13</v>
      </c>
      <c r="C57" s="42"/>
      <c r="D57" s="15"/>
      <c r="E57" s="15"/>
      <c r="F57" s="78">
        <f t="shared" si="5"/>
        <v>13</v>
      </c>
      <c r="G57" s="5"/>
      <c r="H57" s="5"/>
      <c r="I57" s="5"/>
      <c r="J57" s="5"/>
      <c r="K57" s="5"/>
      <c r="L57" s="5"/>
    </row>
    <row r="58" spans="1:12" x14ac:dyDescent="0.2">
      <c r="A58" s="143" t="s">
        <v>429</v>
      </c>
      <c r="B58" s="42">
        <v>12</v>
      </c>
      <c r="C58" s="42"/>
      <c r="D58" s="15"/>
      <c r="E58" s="15"/>
      <c r="F58" s="78">
        <f t="shared" si="5"/>
        <v>12</v>
      </c>
      <c r="G58" s="5"/>
      <c r="H58" s="5"/>
      <c r="I58" s="5"/>
      <c r="J58" s="5"/>
      <c r="K58" s="5"/>
      <c r="L58" s="5"/>
    </row>
    <row r="59" spans="1:12" x14ac:dyDescent="0.2">
      <c r="A59" s="12" t="s">
        <v>202</v>
      </c>
      <c r="B59" s="12">
        <v>13</v>
      </c>
      <c r="C59" s="12">
        <v>0</v>
      </c>
      <c r="D59" s="12">
        <v>0</v>
      </c>
      <c r="E59" s="12">
        <v>0</v>
      </c>
      <c r="F59" s="171">
        <f t="shared" si="5"/>
        <v>13</v>
      </c>
      <c r="G59" s="5"/>
      <c r="H59" s="5"/>
      <c r="I59" s="5"/>
      <c r="J59" s="5"/>
      <c r="K59" s="5"/>
      <c r="L59" s="5"/>
    </row>
    <row r="60" spans="1:12" s="150" customFormat="1" x14ac:dyDescent="0.2">
      <c r="A60" s="12" t="s">
        <v>203</v>
      </c>
      <c r="B60" s="12">
        <f>SUM(B61:B65)</f>
        <v>16</v>
      </c>
      <c r="C60" s="12">
        <f t="shared" ref="C60:F60" si="7">SUM(C61:C65)</f>
        <v>4</v>
      </c>
      <c r="D60" s="12">
        <f t="shared" si="7"/>
        <v>0</v>
      </c>
      <c r="E60" s="12">
        <f t="shared" si="7"/>
        <v>0</v>
      </c>
      <c r="F60" s="12">
        <f t="shared" si="7"/>
        <v>20</v>
      </c>
      <c r="G60" s="94"/>
      <c r="H60" s="94"/>
      <c r="I60" s="94"/>
      <c r="J60" s="94"/>
      <c r="K60" s="94"/>
      <c r="L60" s="94"/>
    </row>
    <row r="61" spans="1:12" s="150" customFormat="1" x14ac:dyDescent="0.2">
      <c r="A61" s="143" t="s">
        <v>129</v>
      </c>
      <c r="B61" s="42">
        <v>10</v>
      </c>
      <c r="C61" s="42"/>
      <c r="D61" s="15"/>
      <c r="E61" s="15"/>
      <c r="F61" s="171">
        <f t="shared" si="5"/>
        <v>10</v>
      </c>
      <c r="G61" s="94"/>
      <c r="H61" s="94"/>
      <c r="I61" s="94"/>
      <c r="J61" s="94"/>
      <c r="K61" s="94"/>
      <c r="L61" s="94"/>
    </row>
    <row r="62" spans="1:12" x14ac:dyDescent="0.2">
      <c r="A62" s="42" t="s">
        <v>374</v>
      </c>
      <c r="B62" s="42">
        <v>1</v>
      </c>
      <c r="C62" s="42"/>
      <c r="D62" s="15"/>
      <c r="E62" s="15"/>
      <c r="F62" s="171">
        <f t="shared" si="5"/>
        <v>1</v>
      </c>
      <c r="G62" s="5"/>
      <c r="H62" s="5"/>
      <c r="I62" s="5"/>
      <c r="J62" s="5"/>
      <c r="K62" s="5"/>
      <c r="L62" s="5"/>
    </row>
    <row r="63" spans="1:12" s="170" customFormat="1" x14ac:dyDescent="0.2">
      <c r="A63" s="42" t="s">
        <v>130</v>
      </c>
      <c r="B63" s="42">
        <v>1</v>
      </c>
      <c r="C63" s="42">
        <v>1</v>
      </c>
      <c r="D63" s="15"/>
      <c r="E63" s="15"/>
      <c r="F63" s="171">
        <f t="shared" si="5"/>
        <v>2</v>
      </c>
      <c r="G63" s="5"/>
      <c r="H63" s="5"/>
      <c r="I63" s="5"/>
      <c r="J63" s="5"/>
      <c r="K63" s="5"/>
      <c r="L63" s="5"/>
    </row>
    <row r="64" spans="1:12" s="170" customFormat="1" x14ac:dyDescent="0.2">
      <c r="A64" s="42" t="s">
        <v>268</v>
      </c>
      <c r="B64" s="42">
        <v>4</v>
      </c>
      <c r="C64" s="42">
        <v>2</v>
      </c>
      <c r="D64" s="15"/>
      <c r="E64" s="15"/>
      <c r="F64" s="171">
        <f t="shared" si="5"/>
        <v>6</v>
      </c>
      <c r="G64" s="5"/>
      <c r="H64" s="5"/>
      <c r="I64" s="5"/>
      <c r="J64" s="5"/>
      <c r="K64" s="5"/>
      <c r="L64" s="5"/>
    </row>
    <row r="65" spans="1:12" s="170" customFormat="1" x14ac:dyDescent="0.2">
      <c r="A65" s="42" t="s">
        <v>269</v>
      </c>
      <c r="B65" s="42"/>
      <c r="C65" s="42">
        <v>1</v>
      </c>
      <c r="D65" s="15"/>
      <c r="E65" s="15"/>
      <c r="F65" s="171">
        <f t="shared" si="5"/>
        <v>1</v>
      </c>
      <c r="G65" s="5"/>
      <c r="H65" s="5"/>
      <c r="I65" s="5"/>
      <c r="J65" s="5"/>
      <c r="K65" s="5"/>
      <c r="L65" s="5"/>
    </row>
    <row r="66" spans="1:12" s="170" customFormat="1" x14ac:dyDescent="0.2">
      <c r="A66" s="12" t="s">
        <v>197</v>
      </c>
      <c r="B66" s="12">
        <v>6</v>
      </c>
      <c r="C66" s="12"/>
      <c r="D66" s="14"/>
      <c r="E66" s="14"/>
      <c r="F66" s="171">
        <f t="shared" si="5"/>
        <v>6</v>
      </c>
      <c r="G66" s="5"/>
      <c r="H66" s="5"/>
      <c r="I66" s="5"/>
      <c r="J66" s="5"/>
      <c r="K66" s="5"/>
      <c r="L66" s="5"/>
    </row>
    <row r="67" spans="1:12" s="170" customFormat="1" x14ac:dyDescent="0.2">
      <c r="A67" s="12" t="s">
        <v>204</v>
      </c>
      <c r="B67" s="12">
        <f>SUM(B68:B70)</f>
        <v>39</v>
      </c>
      <c r="C67" s="12">
        <f t="shared" ref="C67:F67" si="8">SUM(C68:C70)</f>
        <v>0</v>
      </c>
      <c r="D67" s="12">
        <f t="shared" si="8"/>
        <v>4</v>
      </c>
      <c r="E67" s="12">
        <f t="shared" si="8"/>
        <v>0</v>
      </c>
      <c r="F67" s="12">
        <f t="shared" si="8"/>
        <v>43</v>
      </c>
      <c r="G67" s="5"/>
      <c r="H67" s="5"/>
      <c r="I67" s="5"/>
      <c r="J67" s="5"/>
      <c r="K67" s="5"/>
      <c r="L67" s="5"/>
    </row>
    <row r="68" spans="1:12" s="150" customFormat="1" x14ac:dyDescent="0.2">
      <c r="A68" s="143" t="s">
        <v>131</v>
      </c>
      <c r="B68" s="42">
        <v>6</v>
      </c>
      <c r="C68" s="42"/>
      <c r="D68" s="15">
        <v>1</v>
      </c>
      <c r="E68" s="15"/>
      <c r="F68" s="171">
        <f t="shared" si="5"/>
        <v>7</v>
      </c>
      <c r="G68" s="94"/>
      <c r="H68" s="94"/>
      <c r="I68" s="94"/>
      <c r="J68" s="94"/>
      <c r="K68" s="94"/>
      <c r="L68" s="94"/>
    </row>
    <row r="69" spans="1:12" x14ac:dyDescent="0.2">
      <c r="A69" s="42" t="s">
        <v>124</v>
      </c>
      <c r="B69" s="42">
        <v>4</v>
      </c>
      <c r="C69" s="42"/>
      <c r="D69" s="15">
        <v>2</v>
      </c>
      <c r="E69" s="15">
        <v>0</v>
      </c>
      <c r="F69" s="171">
        <f t="shared" si="5"/>
        <v>6</v>
      </c>
      <c r="G69" s="5"/>
      <c r="H69" s="5"/>
      <c r="I69" s="5"/>
      <c r="J69" s="5"/>
      <c r="K69" s="5"/>
      <c r="L69" s="5"/>
    </row>
    <row r="70" spans="1:12" x14ac:dyDescent="0.2">
      <c r="A70" s="42" t="s">
        <v>205</v>
      </c>
      <c r="B70" s="42">
        <v>29</v>
      </c>
      <c r="C70" s="42"/>
      <c r="D70" s="15">
        <v>1</v>
      </c>
      <c r="E70" s="15"/>
      <c r="F70" s="171">
        <f t="shared" si="5"/>
        <v>30</v>
      </c>
      <c r="G70" s="5"/>
      <c r="H70" s="5"/>
      <c r="I70" s="5"/>
      <c r="J70" s="5"/>
      <c r="K70" s="5"/>
      <c r="L70" s="5"/>
    </row>
    <row r="71" spans="1:12" x14ac:dyDescent="0.2">
      <c r="A71" s="53" t="s">
        <v>6</v>
      </c>
      <c r="B71" s="53">
        <f>SUM(B49:B52,B55,B59:B60,B66:B67,)</f>
        <v>185</v>
      </c>
      <c r="C71" s="53">
        <f>C49+C50+C51+C52+C55+C59+C60+C66+C67</f>
        <v>4</v>
      </c>
      <c r="D71" s="53">
        <f>D49+D50+D51+D52+D55+D59+D60+D66+D67</f>
        <v>6</v>
      </c>
      <c r="E71" s="53">
        <f>E49+E50+E51+E52+E55+E59+E60+E66+E67</f>
        <v>0</v>
      </c>
      <c r="F71" s="171">
        <f t="shared" si="5"/>
        <v>195</v>
      </c>
      <c r="G71" s="5"/>
      <c r="H71" s="5"/>
      <c r="I71" s="5"/>
      <c r="J71" s="5"/>
      <c r="K71" s="5"/>
      <c r="L71" s="5"/>
    </row>
    <row r="72" spans="1:12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2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2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2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2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2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2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2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1:12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1:1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1:1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1:1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1:1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1:1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1:1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1:1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1:1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1:1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1:1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1:1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1:1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1:1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1:1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</row>
  </sheetData>
  <mergeCells count="4">
    <mergeCell ref="D9:D11"/>
    <mergeCell ref="D46:D48"/>
    <mergeCell ref="D30:D32"/>
    <mergeCell ref="E9:E11"/>
  </mergeCells>
  <phoneticPr fontId="0" type="noConversion"/>
  <printOptions horizontalCentered="1"/>
  <pageMargins left="0.78740157480314965" right="0.78740157480314965" top="0.59055118110236227" bottom="0.78740157480314965" header="0.51181102362204722" footer="0.51181102362204722"/>
  <pageSetup paperSize="9" firstPageNumber="22" orientation="landscape" r:id="rId1"/>
  <headerFooter alignWithMargins="0">
    <oddFooter>&amp;P. oldal</oddFooter>
  </headerFooter>
  <rowBreaks count="2" manualBreakCount="2">
    <brk id="24" max="16383" man="1"/>
    <brk id="4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P65"/>
  <sheetViews>
    <sheetView tabSelected="1" view="pageBreakPreview" zoomScaleNormal="100" workbookViewId="0"/>
  </sheetViews>
  <sheetFormatPr defaultRowHeight="12.75" x14ac:dyDescent="0.2"/>
  <cols>
    <col min="1" max="1" width="46.140625" style="5" customWidth="1"/>
    <col min="2" max="2" width="11.85546875" style="5" customWidth="1"/>
    <col min="3" max="3" width="9.7109375" style="5" customWidth="1"/>
    <col min="4" max="4" width="9.5703125" style="5" customWidth="1"/>
    <col min="5" max="5" width="9.7109375" style="5" customWidth="1"/>
    <col min="6" max="6" width="9.5703125" style="5" customWidth="1"/>
    <col min="7" max="14" width="9.7109375" style="5" customWidth="1"/>
    <col min="15" max="15" width="9.85546875" style="112" hidden="1" customWidth="1"/>
    <col min="16" max="16" width="0" style="112" hidden="1" customWidth="1"/>
    <col min="17" max="17" width="9.85546875" style="5" bestFit="1" customWidth="1"/>
    <col min="18" max="18" width="11" style="5" bestFit="1" customWidth="1"/>
    <col min="19" max="42" width="9.140625" style="5"/>
  </cols>
  <sheetData>
    <row r="1" spans="1:42" ht="15.75" x14ac:dyDescent="0.25">
      <c r="A1" s="43" t="s">
        <v>880</v>
      </c>
    </row>
    <row r="2" spans="1:42" ht="15.75" x14ac:dyDescent="0.25">
      <c r="A2" s="43"/>
    </row>
    <row r="3" spans="1:42" ht="19.5" x14ac:dyDescent="0.35">
      <c r="A3" s="656" t="s">
        <v>74</v>
      </c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</row>
    <row r="4" spans="1:42" ht="15.75" x14ac:dyDescent="0.25">
      <c r="A4" s="626" t="s">
        <v>610</v>
      </c>
      <c r="B4" s="650"/>
      <c r="C4" s="650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0"/>
    </row>
    <row r="5" spans="1:42" ht="20.25" x14ac:dyDescent="0.3">
      <c r="A5" s="5" t="s">
        <v>232</v>
      </c>
      <c r="E5" s="72"/>
    </row>
    <row r="6" spans="1:42" ht="13.5" thickBot="1" x14ac:dyDescent="0.25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118"/>
    </row>
    <row r="7" spans="1:42" ht="39" thickBot="1" x14ac:dyDescent="0.25">
      <c r="A7" s="74" t="s">
        <v>5</v>
      </c>
      <c r="B7" s="74" t="s">
        <v>528</v>
      </c>
      <c r="C7" s="74" t="s">
        <v>75</v>
      </c>
      <c r="D7" s="74" t="s">
        <v>76</v>
      </c>
      <c r="E7" s="74" t="s">
        <v>77</v>
      </c>
      <c r="F7" s="74" t="s">
        <v>78</v>
      </c>
      <c r="G7" s="74" t="s">
        <v>79</v>
      </c>
      <c r="H7" s="74" t="s">
        <v>80</v>
      </c>
      <c r="I7" s="74" t="s">
        <v>81</v>
      </c>
      <c r="J7" s="74" t="s">
        <v>82</v>
      </c>
      <c r="K7" s="74" t="s">
        <v>83</v>
      </c>
      <c r="L7" s="74" t="s">
        <v>84</v>
      </c>
      <c r="M7" s="74" t="s">
        <v>85</v>
      </c>
      <c r="N7" s="74" t="s">
        <v>86</v>
      </c>
      <c r="O7" s="118"/>
    </row>
    <row r="8" spans="1:42" ht="13.5" customHeight="1" x14ac:dyDescent="0.2">
      <c r="A8" s="220" t="s">
        <v>87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18"/>
    </row>
    <row r="9" spans="1:42" ht="13.5" customHeight="1" x14ac:dyDescent="0.2">
      <c r="A9" s="75" t="s">
        <v>365</v>
      </c>
      <c r="B9" s="140">
        <f>SUM(B10:B11)</f>
        <v>859882</v>
      </c>
      <c r="C9" s="140">
        <f>SUM(C10:C11)</f>
        <v>69143.25</v>
      </c>
      <c r="D9" s="140">
        <f t="shared" ref="D9:N9" si="0">SUM(D10:D11)</f>
        <v>69143.25</v>
      </c>
      <c r="E9" s="140">
        <f t="shared" si="0"/>
        <v>69143.25</v>
      </c>
      <c r="F9" s="140">
        <f t="shared" si="0"/>
        <v>69143.25</v>
      </c>
      <c r="G9" s="140">
        <f t="shared" si="0"/>
        <v>69143.25</v>
      </c>
      <c r="H9" s="140">
        <f t="shared" si="0"/>
        <v>69143.25</v>
      </c>
      <c r="I9" s="140">
        <f t="shared" si="0"/>
        <v>69143.25</v>
      </c>
      <c r="J9" s="140">
        <f t="shared" si="0"/>
        <v>69143.25</v>
      </c>
      <c r="K9" s="140">
        <f t="shared" si="0"/>
        <v>109361</v>
      </c>
      <c r="L9" s="140">
        <f t="shared" si="0"/>
        <v>65791</v>
      </c>
      <c r="M9" s="140">
        <f t="shared" si="0"/>
        <v>65791</v>
      </c>
      <c r="N9" s="140">
        <f t="shared" si="0"/>
        <v>65793</v>
      </c>
      <c r="O9" s="118"/>
    </row>
    <row r="10" spans="1:42" ht="13.5" customHeight="1" x14ac:dyDescent="0.2">
      <c r="A10" s="75" t="s">
        <v>363</v>
      </c>
      <c r="B10" s="140">
        <f t="shared" ref="B10:B11" si="1">SUM(C10:N10)</f>
        <v>859882</v>
      </c>
      <c r="C10" s="140">
        <f>$Q$10/12</f>
        <v>69143.25</v>
      </c>
      <c r="D10" s="140">
        <f t="shared" ref="D10:J10" si="2">$Q$10/12</f>
        <v>69143.25</v>
      </c>
      <c r="E10" s="140">
        <f t="shared" si="2"/>
        <v>69143.25</v>
      </c>
      <c r="F10" s="140">
        <f t="shared" si="2"/>
        <v>69143.25</v>
      </c>
      <c r="G10" s="140">
        <f t="shared" si="2"/>
        <v>69143.25</v>
      </c>
      <c r="H10" s="140">
        <f t="shared" si="2"/>
        <v>69143.25</v>
      </c>
      <c r="I10" s="140">
        <f t="shared" si="2"/>
        <v>69143.25</v>
      </c>
      <c r="J10" s="140">
        <f t="shared" si="2"/>
        <v>69143.25</v>
      </c>
      <c r="K10" s="140">
        <v>109361</v>
      </c>
      <c r="L10" s="140">
        <v>65791</v>
      </c>
      <c r="M10" s="140">
        <v>65791</v>
      </c>
      <c r="N10" s="140">
        <v>65793</v>
      </c>
      <c r="O10" s="118">
        <v>708752</v>
      </c>
      <c r="P10" s="112">
        <v>754007</v>
      </c>
      <c r="Q10" s="5">
        <v>829719</v>
      </c>
      <c r="R10" s="5">
        <v>859882</v>
      </c>
    </row>
    <row r="11" spans="1:42" ht="13.5" customHeight="1" x14ac:dyDescent="0.2">
      <c r="A11" s="75" t="s">
        <v>364</v>
      </c>
      <c r="B11" s="140">
        <f t="shared" si="1"/>
        <v>0</v>
      </c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18">
        <v>5700</v>
      </c>
      <c r="P11" s="112">
        <v>5700</v>
      </c>
      <c r="Q11" s="5">
        <v>5700</v>
      </c>
      <c r="R11" s="5">
        <v>0</v>
      </c>
    </row>
    <row r="12" spans="1:42" ht="13.5" customHeight="1" x14ac:dyDescent="0.2">
      <c r="A12" s="76" t="s">
        <v>220</v>
      </c>
      <c r="B12" s="140">
        <f t="shared" ref="B12:B23" si="3">SUM(C12:N12)</f>
        <v>1879772</v>
      </c>
      <c r="C12" s="141"/>
      <c r="D12" s="141"/>
      <c r="E12" s="141">
        <v>882000</v>
      </c>
      <c r="F12" s="141"/>
      <c r="G12" s="141"/>
      <c r="H12" s="141"/>
      <c r="I12" s="141"/>
      <c r="J12" s="141"/>
      <c r="K12" s="141">
        <v>784002</v>
      </c>
      <c r="L12" s="141">
        <v>213770</v>
      </c>
      <c r="M12" s="141"/>
      <c r="N12" s="141"/>
      <c r="O12" s="118">
        <v>2252642</v>
      </c>
      <c r="P12" s="112">
        <v>2216642</v>
      </c>
      <c r="Q12" s="5">
        <v>2216642</v>
      </c>
      <c r="R12" s="5">
        <v>1879772</v>
      </c>
    </row>
    <row r="13" spans="1:42" ht="13.5" customHeight="1" x14ac:dyDescent="0.2">
      <c r="A13" s="77" t="s">
        <v>221</v>
      </c>
      <c r="B13" s="141">
        <f t="shared" si="3"/>
        <v>476410.75</v>
      </c>
      <c r="C13" s="141">
        <f>$Q$13/12</f>
        <v>41095.75</v>
      </c>
      <c r="D13" s="141">
        <f t="shared" ref="D13:K13" si="4">$Q$13/12</f>
        <v>41095.75</v>
      </c>
      <c r="E13" s="141">
        <f t="shared" si="4"/>
        <v>41095.75</v>
      </c>
      <c r="F13" s="141">
        <f t="shared" si="4"/>
        <v>41095.75</v>
      </c>
      <c r="G13" s="141">
        <f t="shared" si="4"/>
        <v>41095.75</v>
      </c>
      <c r="H13" s="141">
        <f t="shared" si="4"/>
        <v>41095.75</v>
      </c>
      <c r="I13" s="141">
        <f t="shared" si="4"/>
        <v>41095.75</v>
      </c>
      <c r="J13" s="141">
        <f t="shared" si="4"/>
        <v>41095.75</v>
      </c>
      <c r="K13" s="141">
        <f t="shared" si="4"/>
        <v>41095.75</v>
      </c>
      <c r="L13" s="141">
        <v>35516</v>
      </c>
      <c r="M13" s="141">
        <v>35516</v>
      </c>
      <c r="N13" s="141">
        <v>35517</v>
      </c>
      <c r="O13" s="118">
        <v>377851</v>
      </c>
      <c r="P13" s="112">
        <v>377851</v>
      </c>
      <c r="Q13" s="5">
        <v>493149</v>
      </c>
      <c r="R13" s="5">
        <v>476411</v>
      </c>
    </row>
    <row r="14" spans="1:42" ht="13.5" customHeight="1" x14ac:dyDescent="0.2">
      <c r="A14" s="77" t="s">
        <v>222</v>
      </c>
      <c r="B14" s="141">
        <f t="shared" si="3"/>
        <v>31946.5</v>
      </c>
      <c r="C14" s="141">
        <f>$Q$14/12</f>
        <v>3503.9166666666665</v>
      </c>
      <c r="D14" s="141">
        <f t="shared" ref="D14:H14" si="5">$Q$14/12</f>
        <v>3503.9166666666665</v>
      </c>
      <c r="E14" s="141">
        <f t="shared" si="5"/>
        <v>3503.9166666666665</v>
      </c>
      <c r="F14" s="141">
        <f t="shared" si="5"/>
        <v>3503.9166666666665</v>
      </c>
      <c r="G14" s="141">
        <f t="shared" si="5"/>
        <v>3503.9166666666665</v>
      </c>
      <c r="H14" s="141">
        <f t="shared" si="5"/>
        <v>3503.9166666666665</v>
      </c>
      <c r="I14" s="141">
        <v>1820</v>
      </c>
      <c r="J14" s="141">
        <v>1820</v>
      </c>
      <c r="K14" s="141">
        <v>1820</v>
      </c>
      <c r="L14" s="141">
        <v>1820</v>
      </c>
      <c r="M14" s="141">
        <v>1820</v>
      </c>
      <c r="N14" s="141">
        <v>1823</v>
      </c>
      <c r="O14" s="118">
        <v>96638</v>
      </c>
      <c r="P14" s="112">
        <v>60810</v>
      </c>
      <c r="Q14" s="5">
        <v>42047</v>
      </c>
      <c r="R14" s="5">
        <v>31947</v>
      </c>
    </row>
    <row r="15" spans="1:42" ht="13.5" customHeight="1" x14ac:dyDescent="0.2">
      <c r="A15" s="77" t="s">
        <v>366</v>
      </c>
      <c r="B15" s="141">
        <f t="shared" si="3"/>
        <v>0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18">
        <v>0</v>
      </c>
    </row>
    <row r="16" spans="1:42" s="320" customFormat="1" ht="13.5" customHeight="1" x14ac:dyDescent="0.2">
      <c r="A16" s="222" t="s">
        <v>371</v>
      </c>
      <c r="B16" s="223">
        <f t="shared" si="3"/>
        <v>3248011.25</v>
      </c>
      <c r="C16" s="223">
        <f>SUM(C9,C12:C15)</f>
        <v>113742.91666666667</v>
      </c>
      <c r="D16" s="223">
        <f t="shared" ref="D16:N16" si="6">SUM(D9,D12:D15)</f>
        <v>113742.91666666667</v>
      </c>
      <c r="E16" s="223">
        <f t="shared" si="6"/>
        <v>995742.91666666663</v>
      </c>
      <c r="F16" s="223">
        <f t="shared" si="6"/>
        <v>113742.91666666667</v>
      </c>
      <c r="G16" s="223">
        <f t="shared" si="6"/>
        <v>113742.91666666667</v>
      </c>
      <c r="H16" s="223">
        <f t="shared" si="6"/>
        <v>113742.91666666667</v>
      </c>
      <c r="I16" s="223">
        <f t="shared" si="6"/>
        <v>112059</v>
      </c>
      <c r="J16" s="223">
        <f t="shared" si="6"/>
        <v>112059</v>
      </c>
      <c r="K16" s="223">
        <f t="shared" si="6"/>
        <v>936278.75</v>
      </c>
      <c r="L16" s="223">
        <f t="shared" si="6"/>
        <v>316897</v>
      </c>
      <c r="M16" s="223">
        <f t="shared" si="6"/>
        <v>103127</v>
      </c>
      <c r="N16" s="223">
        <f t="shared" si="6"/>
        <v>103133</v>
      </c>
      <c r="O16" s="224">
        <f>SUM(O10:O15)</f>
        <v>3441583</v>
      </c>
      <c r="P16" s="376"/>
      <c r="Q16" s="225"/>
      <c r="R16" s="225"/>
      <c r="S16" s="225"/>
      <c r="T16" s="225"/>
      <c r="U16" s="225"/>
      <c r="V16" s="225"/>
      <c r="W16" s="225"/>
      <c r="X16" s="225"/>
      <c r="Y16" s="225"/>
      <c r="Z16" s="225"/>
      <c r="AA16" s="225"/>
      <c r="AB16" s="225"/>
      <c r="AC16" s="225"/>
      <c r="AD16" s="225"/>
      <c r="AE16" s="225"/>
      <c r="AF16" s="225"/>
      <c r="AG16" s="225"/>
      <c r="AH16" s="225"/>
      <c r="AI16" s="225"/>
      <c r="AJ16" s="225"/>
      <c r="AK16" s="225"/>
      <c r="AL16" s="225"/>
      <c r="AM16" s="225"/>
      <c r="AN16" s="225"/>
      <c r="AO16" s="225"/>
      <c r="AP16" s="225"/>
    </row>
    <row r="17" spans="1:42" s="320" customFormat="1" ht="13.5" customHeight="1" x14ac:dyDescent="0.2">
      <c r="A17" s="222" t="s">
        <v>372</v>
      </c>
      <c r="B17" s="223">
        <f t="shared" si="3"/>
        <v>1604019</v>
      </c>
      <c r="C17" s="223"/>
      <c r="D17" s="223">
        <v>1206437</v>
      </c>
      <c r="E17" s="223"/>
      <c r="F17" s="223"/>
      <c r="G17" s="223"/>
      <c r="H17" s="223">
        <v>367318</v>
      </c>
      <c r="I17" s="223"/>
      <c r="J17" s="223">
        <v>0</v>
      </c>
      <c r="K17" s="223"/>
      <c r="L17" s="223"/>
      <c r="M17" s="223"/>
      <c r="N17" s="223">
        <v>30264</v>
      </c>
      <c r="O17" s="224">
        <v>1563924</v>
      </c>
      <c r="P17" s="376">
        <v>1931242</v>
      </c>
      <c r="Q17" s="225">
        <v>1909142</v>
      </c>
      <c r="R17" s="225">
        <v>1604019</v>
      </c>
      <c r="S17" s="225"/>
      <c r="T17" s="225"/>
      <c r="U17" s="225"/>
      <c r="V17" s="225"/>
      <c r="W17" s="225"/>
      <c r="X17" s="225"/>
      <c r="Y17" s="225"/>
      <c r="Z17" s="225"/>
      <c r="AA17" s="225"/>
      <c r="AB17" s="225"/>
      <c r="AC17" s="225"/>
      <c r="AD17" s="225"/>
      <c r="AE17" s="225"/>
      <c r="AF17" s="225"/>
      <c r="AG17" s="225"/>
      <c r="AH17" s="225"/>
      <c r="AI17" s="225"/>
      <c r="AJ17" s="225"/>
      <c r="AK17" s="225"/>
      <c r="AL17" s="225"/>
      <c r="AM17" s="225"/>
      <c r="AN17" s="225"/>
      <c r="AO17" s="225"/>
      <c r="AP17" s="225"/>
    </row>
    <row r="18" spans="1:42" ht="13.5" customHeight="1" x14ac:dyDescent="0.2">
      <c r="A18" s="77" t="s">
        <v>367</v>
      </c>
      <c r="B18" s="141">
        <f>SUM(B19:B20)</f>
        <v>2760</v>
      </c>
      <c r="C18" s="141">
        <f t="shared" ref="C18:N18" si="7">SUM(C19:C20)</f>
        <v>0</v>
      </c>
      <c r="D18" s="141">
        <f t="shared" si="7"/>
        <v>0</v>
      </c>
      <c r="E18" s="141">
        <f t="shared" si="7"/>
        <v>0</v>
      </c>
      <c r="F18" s="141">
        <f t="shared" si="7"/>
        <v>0</v>
      </c>
      <c r="G18" s="141">
        <f t="shared" si="7"/>
        <v>0</v>
      </c>
      <c r="H18" s="141">
        <f t="shared" si="7"/>
        <v>2100</v>
      </c>
      <c r="I18" s="141">
        <f t="shared" si="7"/>
        <v>660</v>
      </c>
      <c r="J18" s="141">
        <f t="shared" si="7"/>
        <v>0</v>
      </c>
      <c r="K18" s="141">
        <f t="shared" si="7"/>
        <v>0</v>
      </c>
      <c r="L18" s="141">
        <f t="shared" si="7"/>
        <v>0</v>
      </c>
      <c r="M18" s="141">
        <f t="shared" si="7"/>
        <v>0</v>
      </c>
      <c r="N18" s="141">
        <f t="shared" si="7"/>
        <v>0</v>
      </c>
      <c r="O18" s="118"/>
    </row>
    <row r="19" spans="1:42" ht="13.5" customHeight="1" x14ac:dyDescent="0.2">
      <c r="A19" s="75" t="s">
        <v>363</v>
      </c>
      <c r="B19" s="141">
        <f t="shared" si="3"/>
        <v>2760</v>
      </c>
      <c r="C19" s="141"/>
      <c r="D19" s="141"/>
      <c r="E19" s="141"/>
      <c r="F19" s="141"/>
      <c r="G19" s="141"/>
      <c r="H19" s="141">
        <v>2100</v>
      </c>
      <c r="I19" s="141">
        <v>660</v>
      </c>
      <c r="J19" s="141"/>
      <c r="K19" s="141"/>
      <c r="L19" s="141"/>
      <c r="M19" s="141"/>
      <c r="N19" s="141"/>
      <c r="O19" s="118">
        <v>2100</v>
      </c>
      <c r="P19" s="112">
        <v>2100</v>
      </c>
      <c r="Q19" s="5">
        <v>2100</v>
      </c>
      <c r="R19" s="5">
        <v>2760</v>
      </c>
    </row>
    <row r="20" spans="1:42" ht="13.5" customHeight="1" x14ac:dyDescent="0.2">
      <c r="A20" s="75" t="s">
        <v>364</v>
      </c>
      <c r="B20" s="141">
        <f t="shared" si="3"/>
        <v>0</v>
      </c>
      <c r="C20" s="141"/>
      <c r="D20" s="141"/>
      <c r="E20" s="141"/>
      <c r="F20" s="141"/>
      <c r="G20" s="141">
        <v>0</v>
      </c>
      <c r="H20" s="141"/>
      <c r="I20" s="141"/>
      <c r="J20" s="141"/>
      <c r="K20" s="141"/>
      <c r="L20" s="141"/>
      <c r="M20" s="141"/>
      <c r="N20" s="141"/>
      <c r="O20" s="118">
        <v>75000</v>
      </c>
      <c r="P20" s="112">
        <v>0</v>
      </c>
      <c r="Q20" s="5">
        <v>75000</v>
      </c>
      <c r="R20" s="5">
        <v>0</v>
      </c>
    </row>
    <row r="21" spans="1:42" ht="13.5" customHeight="1" x14ac:dyDescent="0.2">
      <c r="A21" s="75" t="s">
        <v>368</v>
      </c>
      <c r="B21" s="141">
        <v>20937</v>
      </c>
      <c r="C21" s="141">
        <f>$O$21/12</f>
        <v>1900.8333333333333</v>
      </c>
      <c r="D21" s="141">
        <f t="shared" ref="D21:G21" si="8">$O$21/12</f>
        <v>1900.8333333333333</v>
      </c>
      <c r="E21" s="141">
        <f t="shared" si="8"/>
        <v>1900.8333333333333</v>
      </c>
      <c r="F21" s="141">
        <f t="shared" si="8"/>
        <v>1900.8333333333333</v>
      </c>
      <c r="G21" s="141">
        <f t="shared" si="8"/>
        <v>1900.8333333333333</v>
      </c>
      <c r="H21" s="141">
        <v>3878</v>
      </c>
      <c r="I21" s="141">
        <v>1259</v>
      </c>
      <c r="J21" s="141">
        <v>1259</v>
      </c>
      <c r="K21" s="141">
        <v>1260</v>
      </c>
      <c r="L21" s="141">
        <v>1259</v>
      </c>
      <c r="M21" s="141">
        <v>1259</v>
      </c>
      <c r="N21" s="141">
        <v>1260</v>
      </c>
      <c r="O21" s="118">
        <v>22810</v>
      </c>
      <c r="P21" s="112">
        <v>24787</v>
      </c>
      <c r="Q21" s="5">
        <v>24787</v>
      </c>
      <c r="R21" s="5">
        <v>20937</v>
      </c>
    </row>
    <row r="22" spans="1:42" ht="13.5" customHeight="1" x14ac:dyDescent="0.2">
      <c r="A22" s="77" t="s">
        <v>369</v>
      </c>
      <c r="B22" s="141">
        <f t="shared" si="3"/>
        <v>60</v>
      </c>
      <c r="C22" s="141">
        <v>5</v>
      </c>
      <c r="D22" s="141">
        <v>5</v>
      </c>
      <c r="E22" s="141">
        <v>5</v>
      </c>
      <c r="F22" s="141">
        <v>5</v>
      </c>
      <c r="G22" s="141">
        <v>5</v>
      </c>
      <c r="H22" s="141">
        <v>5</v>
      </c>
      <c r="I22" s="141">
        <v>5</v>
      </c>
      <c r="J22" s="141">
        <v>5</v>
      </c>
      <c r="K22" s="141">
        <v>5</v>
      </c>
      <c r="L22" s="141">
        <v>5</v>
      </c>
      <c r="M22" s="141">
        <v>5</v>
      </c>
      <c r="N22" s="141">
        <v>5</v>
      </c>
      <c r="O22" s="118">
        <v>360</v>
      </c>
      <c r="P22" s="112">
        <v>360</v>
      </c>
      <c r="Q22" s="5">
        <v>360</v>
      </c>
      <c r="R22" s="5">
        <v>60</v>
      </c>
    </row>
    <row r="23" spans="1:42" s="233" customFormat="1" ht="13.5" customHeight="1" x14ac:dyDescent="0.2">
      <c r="A23" s="228" t="s">
        <v>223</v>
      </c>
      <c r="B23" s="229">
        <f t="shared" si="3"/>
        <v>23758.166666666664</v>
      </c>
      <c r="C23" s="230">
        <f>SUM(C18,C21:C22)</f>
        <v>1905.8333333333333</v>
      </c>
      <c r="D23" s="230">
        <f t="shared" ref="D23:N23" si="9">SUM(D18,D21:D22)</f>
        <v>1905.8333333333333</v>
      </c>
      <c r="E23" s="230">
        <f t="shared" si="9"/>
        <v>1905.8333333333333</v>
      </c>
      <c r="F23" s="230">
        <f t="shared" si="9"/>
        <v>1905.8333333333333</v>
      </c>
      <c r="G23" s="230">
        <f t="shared" si="9"/>
        <v>1905.8333333333333</v>
      </c>
      <c r="H23" s="230">
        <f t="shared" si="9"/>
        <v>5983</v>
      </c>
      <c r="I23" s="230">
        <f t="shared" si="9"/>
        <v>1924</v>
      </c>
      <c r="J23" s="230">
        <f t="shared" si="9"/>
        <v>1264</v>
      </c>
      <c r="K23" s="230">
        <f t="shared" si="9"/>
        <v>1265</v>
      </c>
      <c r="L23" s="230">
        <f t="shared" si="9"/>
        <v>1264</v>
      </c>
      <c r="M23" s="230">
        <f t="shared" si="9"/>
        <v>1264</v>
      </c>
      <c r="N23" s="230">
        <f t="shared" si="9"/>
        <v>1265</v>
      </c>
      <c r="O23" s="231">
        <f>SUM(O18:O22)</f>
        <v>100270</v>
      </c>
      <c r="P23" s="231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232"/>
      <c r="AD23" s="232"/>
      <c r="AE23" s="232"/>
      <c r="AF23" s="232"/>
      <c r="AG23" s="232"/>
      <c r="AH23" s="232"/>
      <c r="AI23" s="232"/>
      <c r="AJ23" s="232"/>
      <c r="AK23" s="232"/>
      <c r="AL23" s="232"/>
      <c r="AM23" s="232"/>
      <c r="AN23" s="232"/>
      <c r="AO23" s="232"/>
      <c r="AP23" s="232"/>
    </row>
    <row r="24" spans="1:42" ht="21.6" customHeight="1" thickBot="1" x14ac:dyDescent="0.25">
      <c r="A24" s="226" t="s">
        <v>227</v>
      </c>
      <c r="B24" s="227">
        <f>SUM(C24:N24)</f>
        <v>4875788.416666666</v>
      </c>
      <c r="C24" s="227">
        <f>SUM(C16,C17,C23)</f>
        <v>115648.75</v>
      </c>
      <c r="D24" s="227">
        <f t="shared" ref="D24:N24" si="10">SUM(D16,D17,D23)</f>
        <v>1322085.75</v>
      </c>
      <c r="E24" s="227">
        <f t="shared" si="10"/>
        <v>997648.75</v>
      </c>
      <c r="F24" s="227">
        <f t="shared" si="10"/>
        <v>115648.75</v>
      </c>
      <c r="G24" s="227">
        <f t="shared" si="10"/>
        <v>115648.75</v>
      </c>
      <c r="H24" s="227">
        <f t="shared" si="10"/>
        <v>487043.91666666669</v>
      </c>
      <c r="I24" s="227">
        <f t="shared" si="10"/>
        <v>113983</v>
      </c>
      <c r="J24" s="227">
        <f t="shared" si="10"/>
        <v>113323</v>
      </c>
      <c r="K24" s="227">
        <f t="shared" si="10"/>
        <v>937543.75</v>
      </c>
      <c r="L24" s="227">
        <f t="shared" si="10"/>
        <v>318161</v>
      </c>
      <c r="M24" s="227">
        <f t="shared" si="10"/>
        <v>104391</v>
      </c>
      <c r="N24" s="227">
        <f t="shared" si="10"/>
        <v>134662</v>
      </c>
      <c r="O24" s="227">
        <f>SUM(O16:O17,O23)</f>
        <v>5105777</v>
      </c>
    </row>
    <row r="25" spans="1:42" ht="13.5" customHeight="1" x14ac:dyDescent="0.2">
      <c r="A25" s="221" t="s">
        <v>88</v>
      </c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18"/>
    </row>
    <row r="26" spans="1:42" ht="13.5" customHeight="1" x14ac:dyDescent="0.2">
      <c r="A26" s="76" t="s">
        <v>100</v>
      </c>
      <c r="B26" s="140">
        <f t="shared" ref="B26:B31" si="11">SUM(C26:N26)</f>
        <v>1027346.25</v>
      </c>
      <c r="C26" s="140">
        <f>$Q$26/12</f>
        <v>86228.916666666672</v>
      </c>
      <c r="D26" s="140">
        <f t="shared" ref="D26:K26" si="12">$Q$26/12</f>
        <v>86228.916666666672</v>
      </c>
      <c r="E26" s="140">
        <f t="shared" si="12"/>
        <v>86228.916666666672</v>
      </c>
      <c r="F26" s="140">
        <f t="shared" si="12"/>
        <v>86228.916666666672</v>
      </c>
      <c r="G26" s="140">
        <f t="shared" si="12"/>
        <v>86228.916666666672</v>
      </c>
      <c r="H26" s="140">
        <f t="shared" si="12"/>
        <v>86228.916666666672</v>
      </c>
      <c r="I26" s="140">
        <f t="shared" si="12"/>
        <v>86228.916666666672</v>
      </c>
      <c r="J26" s="140">
        <f t="shared" si="12"/>
        <v>86228.916666666672</v>
      </c>
      <c r="K26" s="140">
        <f t="shared" si="12"/>
        <v>86228.916666666672</v>
      </c>
      <c r="L26" s="140">
        <v>83760</v>
      </c>
      <c r="M26" s="140">
        <v>83760</v>
      </c>
      <c r="N26" s="140">
        <v>83766</v>
      </c>
      <c r="O26" s="118">
        <v>986142</v>
      </c>
      <c r="P26" s="112">
        <v>1026972</v>
      </c>
      <c r="Q26" s="112">
        <v>1034747</v>
      </c>
      <c r="R26" s="5">
        <v>1027346</v>
      </c>
    </row>
    <row r="27" spans="1:42" ht="13.5" customHeight="1" x14ac:dyDescent="0.2">
      <c r="A27" s="77" t="s">
        <v>101</v>
      </c>
      <c r="B27" s="140">
        <f t="shared" si="11"/>
        <v>184219</v>
      </c>
      <c r="C27" s="141">
        <f>$Q$27/12</f>
        <v>15480</v>
      </c>
      <c r="D27" s="141">
        <f t="shared" ref="D27:K27" si="13">$Q$27/12</f>
        <v>15480</v>
      </c>
      <c r="E27" s="141">
        <f t="shared" si="13"/>
        <v>15480</v>
      </c>
      <c r="F27" s="141">
        <f t="shared" si="13"/>
        <v>15480</v>
      </c>
      <c r="G27" s="141">
        <f t="shared" si="13"/>
        <v>15480</v>
      </c>
      <c r="H27" s="141">
        <f t="shared" si="13"/>
        <v>15480</v>
      </c>
      <c r="I27" s="141">
        <f t="shared" si="13"/>
        <v>15480</v>
      </c>
      <c r="J27" s="141">
        <f t="shared" si="13"/>
        <v>15480</v>
      </c>
      <c r="K27" s="141">
        <f t="shared" si="13"/>
        <v>15480</v>
      </c>
      <c r="L27" s="141">
        <v>14966</v>
      </c>
      <c r="M27" s="141">
        <v>14966</v>
      </c>
      <c r="N27" s="141">
        <v>14967</v>
      </c>
      <c r="O27" s="118">
        <v>176918</v>
      </c>
      <c r="P27" s="112">
        <v>184180</v>
      </c>
      <c r="Q27" s="112">
        <v>185760</v>
      </c>
      <c r="R27" s="5">
        <v>184219</v>
      </c>
    </row>
    <row r="28" spans="1:42" ht="13.5" customHeight="1" x14ac:dyDescent="0.2">
      <c r="A28" s="77" t="s">
        <v>102</v>
      </c>
      <c r="B28" s="140">
        <f t="shared" si="11"/>
        <v>1210582.25</v>
      </c>
      <c r="C28" s="141">
        <f>$Q$28/12</f>
        <v>109979.91666666667</v>
      </c>
      <c r="D28" s="141">
        <f t="shared" ref="D28:K28" si="14">$Q$28/12</f>
        <v>109979.91666666667</v>
      </c>
      <c r="E28" s="141">
        <f t="shared" si="14"/>
        <v>109979.91666666667</v>
      </c>
      <c r="F28" s="141">
        <f t="shared" si="14"/>
        <v>109979.91666666667</v>
      </c>
      <c r="G28" s="141">
        <f t="shared" si="14"/>
        <v>109979.91666666667</v>
      </c>
      <c r="H28" s="141">
        <f t="shared" si="14"/>
        <v>109979.91666666667</v>
      </c>
      <c r="I28" s="141">
        <f t="shared" si="14"/>
        <v>109979.91666666667</v>
      </c>
      <c r="J28" s="141">
        <f t="shared" si="14"/>
        <v>109979.91666666667</v>
      </c>
      <c r="K28" s="141">
        <f t="shared" si="14"/>
        <v>109979.91666666667</v>
      </c>
      <c r="L28" s="141">
        <v>73587</v>
      </c>
      <c r="M28" s="141">
        <v>73587</v>
      </c>
      <c r="N28" s="141">
        <v>73589</v>
      </c>
      <c r="O28" s="118">
        <v>1148206</v>
      </c>
      <c r="P28" s="112">
        <v>1260380</v>
      </c>
      <c r="Q28" s="112">
        <v>1319759</v>
      </c>
      <c r="R28" s="5">
        <v>1210582</v>
      </c>
    </row>
    <row r="29" spans="1:42" ht="13.5" customHeight="1" x14ac:dyDescent="0.2">
      <c r="A29" s="77" t="s">
        <v>224</v>
      </c>
      <c r="B29" s="140">
        <f t="shared" si="11"/>
        <v>7322</v>
      </c>
      <c r="C29" s="141">
        <v>610</v>
      </c>
      <c r="D29" s="141">
        <v>610</v>
      </c>
      <c r="E29" s="141">
        <v>610</v>
      </c>
      <c r="F29" s="141">
        <v>610</v>
      </c>
      <c r="G29" s="141">
        <v>610</v>
      </c>
      <c r="H29" s="141">
        <v>610</v>
      </c>
      <c r="I29" s="141">
        <v>610</v>
      </c>
      <c r="J29" s="141">
        <v>610</v>
      </c>
      <c r="K29" s="141">
        <v>610</v>
      </c>
      <c r="L29" s="141">
        <v>610</v>
      </c>
      <c r="M29" s="141">
        <v>610</v>
      </c>
      <c r="N29" s="141">
        <v>612</v>
      </c>
      <c r="O29" s="118">
        <v>11772</v>
      </c>
      <c r="P29" s="112">
        <v>11772</v>
      </c>
      <c r="Q29" s="112">
        <v>14272</v>
      </c>
      <c r="R29" s="5">
        <v>7322</v>
      </c>
    </row>
    <row r="30" spans="1:42" ht="13.5" customHeight="1" x14ac:dyDescent="0.2">
      <c r="A30" s="77" t="s">
        <v>225</v>
      </c>
      <c r="B30" s="140">
        <f t="shared" si="11"/>
        <v>1427980.5</v>
      </c>
      <c r="C30" s="141">
        <f>$P$30/12</f>
        <v>119650.25</v>
      </c>
      <c r="D30" s="141">
        <f t="shared" ref="D30:L30" si="15">$P$30/12</f>
        <v>119650.25</v>
      </c>
      <c r="E30" s="141">
        <f t="shared" si="15"/>
        <v>119650.25</v>
      </c>
      <c r="F30" s="141">
        <f t="shared" si="15"/>
        <v>119650.25</v>
      </c>
      <c r="G30" s="141">
        <f t="shared" si="15"/>
        <v>119650.25</v>
      </c>
      <c r="H30" s="141">
        <f t="shared" si="15"/>
        <v>119650.25</v>
      </c>
      <c r="I30" s="141">
        <f t="shared" si="15"/>
        <v>119650.25</v>
      </c>
      <c r="J30" s="141">
        <f t="shared" si="15"/>
        <v>119650.25</v>
      </c>
      <c r="K30" s="141">
        <f t="shared" si="15"/>
        <v>119650.25</v>
      </c>
      <c r="L30" s="141">
        <f t="shared" si="15"/>
        <v>119650.25</v>
      </c>
      <c r="M30" s="141">
        <v>115739</v>
      </c>
      <c r="N30" s="141">
        <v>115739</v>
      </c>
      <c r="O30" s="118">
        <v>1475995</v>
      </c>
      <c r="P30" s="112">
        <v>1435803</v>
      </c>
      <c r="Q30" s="112">
        <v>1561901</v>
      </c>
      <c r="R30" s="5">
        <v>1427981</v>
      </c>
    </row>
    <row r="31" spans="1:42" ht="13.5" customHeight="1" x14ac:dyDescent="0.2">
      <c r="A31" s="234" t="s">
        <v>226</v>
      </c>
      <c r="B31" s="139">
        <f t="shared" si="11"/>
        <v>0</v>
      </c>
      <c r="C31" s="142">
        <v>0</v>
      </c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18"/>
      <c r="Q31" s="112"/>
    </row>
    <row r="32" spans="1:42" ht="13.5" customHeight="1" x14ac:dyDescent="0.2">
      <c r="A32" s="235" t="s">
        <v>370</v>
      </c>
      <c r="B32" s="229">
        <f>SUM(B26:B31)</f>
        <v>3857450</v>
      </c>
      <c r="C32" s="229">
        <f>SUM(C26:C31)</f>
        <v>331949.08333333337</v>
      </c>
      <c r="D32" s="229">
        <f t="shared" ref="D32:N32" si="16">SUM(D26:D31)</f>
        <v>331949.08333333337</v>
      </c>
      <c r="E32" s="229">
        <f t="shared" si="16"/>
        <v>331949.08333333337</v>
      </c>
      <c r="F32" s="229">
        <f t="shared" si="16"/>
        <v>331949.08333333337</v>
      </c>
      <c r="G32" s="229">
        <f t="shared" si="16"/>
        <v>331949.08333333337</v>
      </c>
      <c r="H32" s="229">
        <f t="shared" si="16"/>
        <v>331949.08333333337</v>
      </c>
      <c r="I32" s="229">
        <f t="shared" si="16"/>
        <v>331949.08333333337</v>
      </c>
      <c r="J32" s="229">
        <f t="shared" si="16"/>
        <v>331949.08333333337</v>
      </c>
      <c r="K32" s="229">
        <f t="shared" si="16"/>
        <v>331949.08333333337</v>
      </c>
      <c r="L32" s="229">
        <f t="shared" si="16"/>
        <v>292573.25</v>
      </c>
      <c r="M32" s="229">
        <f t="shared" si="16"/>
        <v>288662</v>
      </c>
      <c r="N32" s="236">
        <f t="shared" si="16"/>
        <v>288673</v>
      </c>
      <c r="O32" s="118">
        <f>SUM(O26:O30)</f>
        <v>3799033</v>
      </c>
      <c r="Q32" s="112"/>
    </row>
    <row r="33" spans="1:42" ht="13.5" customHeight="1" x14ac:dyDescent="0.2">
      <c r="A33" s="76" t="s">
        <v>103</v>
      </c>
      <c r="B33" s="140">
        <f t="shared" ref="B33:B38" si="17">SUM(C33:N33)</f>
        <v>432544</v>
      </c>
      <c r="C33" s="140">
        <v>15000</v>
      </c>
      <c r="D33" s="140">
        <v>15000</v>
      </c>
      <c r="E33" s="140">
        <v>15000</v>
      </c>
      <c r="F33" s="140">
        <v>15000</v>
      </c>
      <c r="G33" s="140">
        <v>15000</v>
      </c>
      <c r="H33" s="140">
        <v>10000</v>
      </c>
      <c r="I33" s="140">
        <v>10000</v>
      </c>
      <c r="J33" s="140">
        <v>13655</v>
      </c>
      <c r="K33" s="140">
        <v>13655</v>
      </c>
      <c r="L33" s="140">
        <v>103411</v>
      </c>
      <c r="M33" s="140">
        <v>103411</v>
      </c>
      <c r="N33" s="140">
        <v>103412</v>
      </c>
      <c r="O33" s="118">
        <v>439320</v>
      </c>
      <c r="P33" s="112">
        <v>324100</v>
      </c>
      <c r="Q33" s="112">
        <v>243019</v>
      </c>
      <c r="R33" s="5">
        <v>432544</v>
      </c>
    </row>
    <row r="34" spans="1:42" ht="13.5" customHeight="1" x14ac:dyDescent="0.2">
      <c r="A34" s="77" t="s">
        <v>104</v>
      </c>
      <c r="B34" s="141">
        <f t="shared" si="17"/>
        <v>526052</v>
      </c>
      <c r="C34" s="141"/>
      <c r="D34" s="141">
        <v>10300</v>
      </c>
      <c r="E34" s="141">
        <v>10000</v>
      </c>
      <c r="F34" s="141">
        <v>50000</v>
      </c>
      <c r="G34" s="141">
        <v>50000</v>
      </c>
      <c r="H34" s="141">
        <v>100000</v>
      </c>
      <c r="I34" s="141">
        <v>80000</v>
      </c>
      <c r="J34" s="141">
        <v>80000</v>
      </c>
      <c r="K34" s="141">
        <v>85000</v>
      </c>
      <c r="L34" s="141">
        <v>20250</v>
      </c>
      <c r="M34" s="141">
        <v>20250</v>
      </c>
      <c r="N34" s="141">
        <v>20252</v>
      </c>
      <c r="O34" s="118">
        <v>420300</v>
      </c>
      <c r="P34" s="112">
        <v>674648</v>
      </c>
      <c r="Q34" s="112">
        <v>796340</v>
      </c>
      <c r="R34" s="5">
        <v>526052</v>
      </c>
    </row>
    <row r="35" spans="1:42" ht="13.5" customHeight="1" x14ac:dyDescent="0.2">
      <c r="A35" s="77" t="s">
        <v>105</v>
      </c>
      <c r="B35" s="141">
        <f t="shared" si="17"/>
        <v>31374</v>
      </c>
      <c r="C35" s="141"/>
      <c r="D35" s="141"/>
      <c r="E35" s="141">
        <v>6000</v>
      </c>
      <c r="F35" s="141">
        <v>2500</v>
      </c>
      <c r="G35" s="141">
        <v>2000</v>
      </c>
      <c r="H35" s="141">
        <v>11250</v>
      </c>
      <c r="I35" s="141">
        <v>2000</v>
      </c>
      <c r="J35" s="141">
        <v>2500</v>
      </c>
      <c r="K35" s="141">
        <v>3584</v>
      </c>
      <c r="L35" s="141">
        <v>1540</v>
      </c>
      <c r="M35" s="141"/>
      <c r="N35" s="141"/>
      <c r="O35" s="118">
        <v>88676</v>
      </c>
      <c r="P35" s="112">
        <v>97196</v>
      </c>
      <c r="Q35" s="112">
        <v>104400</v>
      </c>
      <c r="R35" s="5">
        <v>31374</v>
      </c>
    </row>
    <row r="36" spans="1:42" s="320" customFormat="1" ht="13.5" customHeight="1" x14ac:dyDescent="0.2">
      <c r="A36" s="221" t="s">
        <v>373</v>
      </c>
      <c r="B36" s="223">
        <f t="shared" si="17"/>
        <v>989970</v>
      </c>
      <c r="C36" s="321">
        <f>SUM(C33:C35)</f>
        <v>15000</v>
      </c>
      <c r="D36" s="321">
        <f t="shared" ref="D36:N36" si="18">SUM(D33:D35)</f>
        <v>25300</v>
      </c>
      <c r="E36" s="321">
        <f t="shared" si="18"/>
        <v>31000</v>
      </c>
      <c r="F36" s="321">
        <f t="shared" si="18"/>
        <v>67500</v>
      </c>
      <c r="G36" s="321">
        <f t="shared" si="18"/>
        <v>67000</v>
      </c>
      <c r="H36" s="321">
        <f t="shared" si="18"/>
        <v>121250</v>
      </c>
      <c r="I36" s="321">
        <f t="shared" si="18"/>
        <v>92000</v>
      </c>
      <c r="J36" s="321">
        <f t="shared" si="18"/>
        <v>96155</v>
      </c>
      <c r="K36" s="321">
        <f t="shared" si="18"/>
        <v>102239</v>
      </c>
      <c r="L36" s="321">
        <f t="shared" si="18"/>
        <v>125201</v>
      </c>
      <c r="M36" s="321">
        <f t="shared" si="18"/>
        <v>123661</v>
      </c>
      <c r="N36" s="321">
        <f t="shared" si="18"/>
        <v>123664</v>
      </c>
      <c r="O36" s="224">
        <f>SUM(O33:O35)</f>
        <v>948296</v>
      </c>
      <c r="P36" s="376"/>
      <c r="Q36" s="376"/>
      <c r="R36" s="225"/>
      <c r="S36" s="225"/>
      <c r="T36" s="225"/>
      <c r="U36" s="225"/>
      <c r="V36" s="225"/>
      <c r="W36" s="225"/>
      <c r="X36" s="225"/>
      <c r="Y36" s="225"/>
      <c r="Z36" s="225"/>
      <c r="AA36" s="225"/>
      <c r="AB36" s="225"/>
      <c r="AC36" s="225"/>
      <c r="AD36" s="225"/>
      <c r="AE36" s="225"/>
      <c r="AF36" s="225"/>
      <c r="AG36" s="225"/>
      <c r="AH36" s="225"/>
      <c r="AI36" s="225"/>
      <c r="AJ36" s="225"/>
      <c r="AK36" s="225"/>
      <c r="AL36" s="225"/>
      <c r="AM36" s="225"/>
      <c r="AN36" s="225"/>
      <c r="AO36" s="225"/>
      <c r="AP36" s="225"/>
    </row>
    <row r="37" spans="1:42" s="320" customFormat="1" ht="13.5" customHeight="1" x14ac:dyDescent="0.2">
      <c r="A37" s="221" t="s">
        <v>267</v>
      </c>
      <c r="B37" s="321">
        <f t="shared" si="17"/>
        <v>28368</v>
      </c>
      <c r="C37" s="321"/>
      <c r="D37" s="321"/>
      <c r="E37" s="321"/>
      <c r="F37" s="321"/>
      <c r="G37" s="321"/>
      <c r="H37" s="321"/>
      <c r="I37" s="321"/>
      <c r="J37" s="321"/>
      <c r="K37" s="321">
        <v>28368</v>
      </c>
      <c r="L37" s="321"/>
      <c r="M37" s="321"/>
      <c r="N37" s="321"/>
      <c r="O37" s="322">
        <v>358448</v>
      </c>
      <c r="P37" s="376">
        <v>358448</v>
      </c>
      <c r="Q37" s="376">
        <v>338448</v>
      </c>
      <c r="R37" s="225">
        <v>28368</v>
      </c>
      <c r="S37" s="225"/>
      <c r="T37" s="225"/>
      <c r="U37" s="225"/>
      <c r="V37" s="225"/>
      <c r="W37" s="225"/>
      <c r="X37" s="225"/>
      <c r="Y37" s="225"/>
      <c r="Z37" s="225"/>
      <c r="AA37" s="225"/>
      <c r="AB37" s="225"/>
      <c r="AC37" s="225"/>
      <c r="AD37" s="225"/>
      <c r="AE37" s="225"/>
      <c r="AF37" s="225"/>
      <c r="AG37" s="225"/>
      <c r="AH37" s="225"/>
      <c r="AI37" s="225"/>
      <c r="AJ37" s="225"/>
      <c r="AK37" s="225"/>
      <c r="AL37" s="225"/>
      <c r="AM37" s="225"/>
      <c r="AN37" s="225"/>
      <c r="AO37" s="225"/>
      <c r="AP37" s="225"/>
    </row>
    <row r="38" spans="1:42" ht="27" customHeight="1" x14ac:dyDescent="0.2">
      <c r="A38" s="53" t="s">
        <v>228</v>
      </c>
      <c r="B38" s="90">
        <f t="shared" si="17"/>
        <v>4875788.0000000009</v>
      </c>
      <c r="C38" s="90">
        <f>SUM(C32,C36,C37)</f>
        <v>346949.08333333337</v>
      </c>
      <c r="D38" s="90">
        <f t="shared" ref="D38:N38" si="19">SUM(D32,D36,D37)</f>
        <v>357249.08333333337</v>
      </c>
      <c r="E38" s="90">
        <f t="shared" si="19"/>
        <v>362949.08333333337</v>
      </c>
      <c r="F38" s="90">
        <f t="shared" si="19"/>
        <v>399449.08333333337</v>
      </c>
      <c r="G38" s="90">
        <f t="shared" si="19"/>
        <v>398949.08333333337</v>
      </c>
      <c r="H38" s="90">
        <f t="shared" si="19"/>
        <v>453199.08333333337</v>
      </c>
      <c r="I38" s="90">
        <f t="shared" si="19"/>
        <v>423949.08333333337</v>
      </c>
      <c r="J38" s="90">
        <f t="shared" si="19"/>
        <v>428104.08333333337</v>
      </c>
      <c r="K38" s="90">
        <f t="shared" si="19"/>
        <v>462556.08333333337</v>
      </c>
      <c r="L38" s="90">
        <f t="shared" si="19"/>
        <v>417774.25</v>
      </c>
      <c r="M38" s="90">
        <f t="shared" si="19"/>
        <v>412323</v>
      </c>
      <c r="N38" s="90">
        <f t="shared" si="19"/>
        <v>412337</v>
      </c>
      <c r="O38" s="118">
        <f>SUM(O32,O36:O37)</f>
        <v>5105777</v>
      </c>
      <c r="Q38" s="112">
        <f>SUM(Q26:Q37)</f>
        <v>5598646</v>
      </c>
    </row>
    <row r="40" spans="1:42" x14ac:dyDescent="0.2">
      <c r="B40" s="112"/>
    </row>
    <row r="42" spans="1:42" x14ac:dyDescent="0.2">
      <c r="D42" s="112"/>
    </row>
    <row r="43" spans="1:42" x14ac:dyDescent="0.2">
      <c r="D43" s="112"/>
    </row>
    <row r="53" ht="14.45" customHeight="1" x14ac:dyDescent="0.2"/>
    <row r="54" ht="14.4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4.45" customHeight="1" x14ac:dyDescent="0.2"/>
    <row r="64" ht="13.5" customHeight="1" x14ac:dyDescent="0.2"/>
    <row r="65" ht="13.5" customHeight="1" x14ac:dyDescent="0.2"/>
  </sheetData>
  <mergeCells count="2">
    <mergeCell ref="A4:N4"/>
    <mergeCell ref="A3:N3"/>
  </mergeCells>
  <phoneticPr fontId="0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0" firstPageNumber="26" orientation="landscape" r:id="rId1"/>
  <headerFooter alignWithMargins="0">
    <oddFooter>&amp;P. oldal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2"/>
  <sheetViews>
    <sheetView view="pageBreakPreview" zoomScaleNormal="100" workbookViewId="0"/>
  </sheetViews>
  <sheetFormatPr defaultRowHeight="12.75" x14ac:dyDescent="0.2"/>
  <cols>
    <col min="1" max="1" width="30.7109375" customWidth="1"/>
    <col min="2" max="2" width="10.42578125" customWidth="1"/>
    <col min="3" max="3" width="11.5703125" customWidth="1"/>
    <col min="4" max="5" width="9.42578125" customWidth="1"/>
    <col min="6" max="7" width="11.85546875" customWidth="1"/>
    <col min="8" max="8" width="10.28515625" customWidth="1"/>
    <col min="9" max="9" width="10.85546875" customWidth="1"/>
    <col min="10" max="10" width="9.85546875" customWidth="1"/>
    <col min="11" max="11" width="9" customWidth="1"/>
    <col min="12" max="12" width="10.28515625" customWidth="1"/>
    <col min="13" max="13" width="10.5703125" customWidth="1"/>
    <col min="14" max="14" width="11.85546875" customWidth="1"/>
  </cols>
  <sheetData>
    <row r="1" spans="1:13" ht="15.75" x14ac:dyDescent="0.25">
      <c r="A1" s="27" t="s">
        <v>862</v>
      </c>
      <c r="B1" s="27"/>
      <c r="C1" s="27"/>
      <c r="D1" s="27"/>
      <c r="E1" s="27"/>
      <c r="F1" s="27"/>
      <c r="G1" s="27"/>
      <c r="H1" s="36"/>
      <c r="I1" s="36"/>
      <c r="J1" s="36"/>
      <c r="K1" s="36"/>
      <c r="L1" s="39"/>
      <c r="M1" s="39"/>
    </row>
    <row r="2" spans="1:13" ht="15.75" x14ac:dyDescent="0.25">
      <c r="A2" s="27"/>
      <c r="B2" s="27"/>
      <c r="C2" s="27"/>
      <c r="D2" s="27"/>
      <c r="E2" s="27"/>
      <c r="F2" s="27"/>
      <c r="G2" s="27"/>
      <c r="H2" s="36"/>
      <c r="I2" s="36"/>
      <c r="J2" s="36"/>
      <c r="K2" s="36"/>
      <c r="L2" s="39"/>
      <c r="M2" s="39"/>
    </row>
    <row r="3" spans="1:13" ht="15.75" x14ac:dyDescent="0.25">
      <c r="A3" s="37"/>
      <c r="B3" s="37"/>
      <c r="C3" s="37"/>
      <c r="D3" s="37"/>
      <c r="E3" s="37"/>
      <c r="F3" s="37"/>
      <c r="G3" s="37"/>
      <c r="H3" s="35"/>
      <c r="I3" s="35"/>
      <c r="J3" s="35"/>
      <c r="K3" s="35"/>
      <c r="L3" s="35"/>
      <c r="M3" s="35"/>
    </row>
    <row r="4" spans="1:13" ht="15.75" x14ac:dyDescent="0.25">
      <c r="A4" s="37"/>
      <c r="B4" s="37"/>
      <c r="C4" s="37"/>
      <c r="D4" s="37"/>
      <c r="E4" s="37"/>
      <c r="F4" s="37"/>
      <c r="G4" s="37"/>
      <c r="H4" s="37" t="s">
        <v>26</v>
      </c>
      <c r="I4" s="35"/>
      <c r="J4" s="35"/>
      <c r="K4" s="35"/>
      <c r="L4" s="35"/>
      <c r="M4" s="35"/>
    </row>
    <row r="5" spans="1:13" ht="15.75" x14ac:dyDescent="0.25">
      <c r="A5" s="37"/>
      <c r="B5" s="37"/>
      <c r="C5" s="37"/>
      <c r="D5" s="37"/>
      <c r="E5" s="37"/>
      <c r="F5" s="37"/>
      <c r="G5" s="37"/>
      <c r="H5" s="37" t="s">
        <v>549</v>
      </c>
      <c r="I5" s="35"/>
      <c r="J5" s="35"/>
      <c r="K5" s="35"/>
      <c r="L5" s="35"/>
      <c r="M5" s="35"/>
    </row>
    <row r="6" spans="1:13" ht="15.75" x14ac:dyDescent="0.25">
      <c r="A6" s="27"/>
      <c r="B6" s="27"/>
      <c r="C6" s="27"/>
      <c r="D6" s="37"/>
      <c r="E6" s="37"/>
      <c r="F6" s="37"/>
      <c r="G6" s="37"/>
      <c r="H6" s="37" t="s">
        <v>27</v>
      </c>
      <c r="I6" s="26"/>
      <c r="J6" s="26"/>
      <c r="K6" s="26"/>
      <c r="L6" s="26"/>
      <c r="M6" s="26"/>
    </row>
    <row r="7" spans="1:13" ht="15.75" x14ac:dyDescent="0.25">
      <c r="A7" s="27"/>
      <c r="B7" s="27"/>
      <c r="C7" s="27"/>
      <c r="D7" s="37"/>
      <c r="E7" s="37"/>
      <c r="F7" s="37"/>
      <c r="G7" s="37"/>
      <c r="H7" s="26"/>
      <c r="I7" s="26"/>
      <c r="J7" s="26"/>
      <c r="K7" s="26"/>
      <c r="L7" s="26"/>
      <c r="M7" s="26"/>
    </row>
    <row r="8" spans="1:13" x14ac:dyDescent="0.2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1:13" x14ac:dyDescent="0.2">
      <c r="A9" s="26"/>
      <c r="B9" s="5"/>
      <c r="C9" s="5"/>
      <c r="D9" s="5"/>
      <c r="E9" s="5"/>
      <c r="F9" s="5"/>
      <c r="G9" s="5"/>
      <c r="H9" s="40"/>
      <c r="I9" s="40"/>
      <c r="J9" s="40"/>
      <c r="K9" s="40"/>
      <c r="L9" s="40"/>
      <c r="M9" s="40"/>
    </row>
    <row r="10" spans="1:13" ht="12.75" customHeight="1" x14ac:dyDescent="0.2">
      <c r="A10" s="594" t="s">
        <v>301</v>
      </c>
      <c r="B10" s="594" t="s">
        <v>298</v>
      </c>
      <c r="C10" s="594" t="s">
        <v>185</v>
      </c>
      <c r="D10" s="597" t="s">
        <v>181</v>
      </c>
      <c r="E10" s="598"/>
      <c r="F10" s="597" t="s">
        <v>182</v>
      </c>
      <c r="G10" s="598"/>
      <c r="H10" s="594" t="s">
        <v>137</v>
      </c>
      <c r="I10" s="594" t="s">
        <v>155</v>
      </c>
      <c r="J10" s="594" t="s">
        <v>157</v>
      </c>
      <c r="K10" s="603" t="s">
        <v>183</v>
      </c>
      <c r="L10" s="603" t="s">
        <v>302</v>
      </c>
      <c r="M10" s="594" t="s">
        <v>184</v>
      </c>
    </row>
    <row r="11" spans="1:13" ht="17.45" customHeight="1" x14ac:dyDescent="0.2">
      <c r="A11" s="595"/>
      <c r="B11" s="595"/>
      <c r="C11" s="595"/>
      <c r="D11" s="599"/>
      <c r="E11" s="600"/>
      <c r="F11" s="599"/>
      <c r="G11" s="600"/>
      <c r="H11" s="595"/>
      <c r="I11" s="595"/>
      <c r="J11" s="595"/>
      <c r="K11" s="606"/>
      <c r="L11" s="604"/>
      <c r="M11" s="595"/>
    </row>
    <row r="12" spans="1:13" ht="27.75" customHeight="1" x14ac:dyDescent="0.2">
      <c r="A12" s="596"/>
      <c r="B12" s="596"/>
      <c r="C12" s="596"/>
      <c r="D12" s="302" t="s">
        <v>299</v>
      </c>
      <c r="E12" s="302" t="s">
        <v>300</v>
      </c>
      <c r="F12" s="302" t="s">
        <v>299</v>
      </c>
      <c r="G12" s="302" t="s">
        <v>300</v>
      </c>
      <c r="H12" s="596"/>
      <c r="I12" s="596"/>
      <c r="J12" s="596"/>
      <c r="K12" s="607"/>
      <c r="L12" s="605"/>
      <c r="M12" s="596"/>
    </row>
    <row r="13" spans="1:13" x14ac:dyDescent="0.2">
      <c r="A13" s="7" t="s">
        <v>8</v>
      </c>
      <c r="B13" s="7" t="s">
        <v>9</v>
      </c>
      <c r="C13" s="7" t="s">
        <v>10</v>
      </c>
      <c r="D13" s="601" t="s">
        <v>11</v>
      </c>
      <c r="E13" s="602"/>
      <c r="F13" s="601" t="s">
        <v>12</v>
      </c>
      <c r="G13" s="602"/>
      <c r="H13" s="9" t="s">
        <v>13</v>
      </c>
      <c r="I13" s="7" t="s">
        <v>14</v>
      </c>
      <c r="J13" s="9" t="s">
        <v>15</v>
      </c>
      <c r="K13" s="303" t="s">
        <v>16</v>
      </c>
      <c r="L13" s="303" t="s">
        <v>17</v>
      </c>
      <c r="M13" s="19" t="s">
        <v>18</v>
      </c>
    </row>
    <row r="14" spans="1:13" x14ac:dyDescent="0.2">
      <c r="A14" s="13" t="s">
        <v>118</v>
      </c>
      <c r="B14" s="111"/>
      <c r="C14" s="111"/>
      <c r="D14" s="111"/>
      <c r="E14" s="111"/>
      <c r="F14" s="111"/>
      <c r="G14" s="111"/>
      <c r="H14" s="111"/>
      <c r="I14" s="111"/>
      <c r="J14" s="115"/>
      <c r="K14" s="111"/>
      <c r="L14" s="111"/>
      <c r="M14" s="111"/>
    </row>
    <row r="15" spans="1:13" x14ac:dyDescent="0.2">
      <c r="A15" s="11" t="s">
        <v>29</v>
      </c>
      <c r="B15" s="87">
        <f>SUM(C15:M15)</f>
        <v>4811405</v>
      </c>
      <c r="C15" s="87">
        <f>SUM('4.1'!D253)</f>
        <v>0</v>
      </c>
      <c r="D15" s="87">
        <f>SUM('4.1'!E253)</f>
        <v>662536</v>
      </c>
      <c r="E15" s="87">
        <f>SUM('4.1'!F253)</f>
        <v>5700</v>
      </c>
      <c r="F15" s="87">
        <f>SUM('4.1'!G253)</f>
        <v>0</v>
      </c>
      <c r="G15" s="87">
        <f>SUM('4.1'!H253)</f>
        <v>75000</v>
      </c>
      <c r="H15" s="87">
        <f>SUM('4.1'!I253)</f>
        <v>2252642</v>
      </c>
      <c r="I15" s="87">
        <f>SUM('4.1'!J253)</f>
        <v>133918</v>
      </c>
      <c r="J15" s="87">
        <f>SUM('4.1'!K253)</f>
        <v>22787</v>
      </c>
      <c r="K15" s="87">
        <f>SUM('4.1'!L253)</f>
        <v>96638</v>
      </c>
      <c r="L15" s="87">
        <f>SUM('4.1'!M253)</f>
        <v>360</v>
      </c>
      <c r="M15" s="87">
        <f>SUM('4.1'!N253)</f>
        <v>1561824</v>
      </c>
    </row>
    <row r="16" spans="1:13" x14ac:dyDescent="0.2">
      <c r="A16" s="11" t="s">
        <v>433</v>
      </c>
      <c r="B16" s="87">
        <f>SUM(C16:M16)</f>
        <v>5243364</v>
      </c>
      <c r="C16" s="87">
        <f>SUM('4.1'!D254)</f>
        <v>0</v>
      </c>
      <c r="D16" s="87">
        <f>SUM('4.1'!E254)</f>
        <v>767975</v>
      </c>
      <c r="E16" s="87">
        <f>SUM('4.1'!F254)</f>
        <v>5700</v>
      </c>
      <c r="F16" s="87">
        <f>SUM('4.1'!G254)</f>
        <v>0</v>
      </c>
      <c r="G16" s="87">
        <f>SUM('4.1'!H254)</f>
        <v>75000</v>
      </c>
      <c r="H16" s="87">
        <f>SUM('4.1'!I254)</f>
        <v>2216642</v>
      </c>
      <c r="I16" s="87">
        <f>SUM('4.1'!J254)</f>
        <v>244439</v>
      </c>
      <c r="J16" s="87">
        <f>SUM('4.1'!K254)</f>
        <v>24764</v>
      </c>
      <c r="K16" s="87">
        <f>SUM('4.1'!L254)</f>
        <v>42047</v>
      </c>
      <c r="L16" s="87">
        <f>SUM('4.1'!M254)</f>
        <v>360</v>
      </c>
      <c r="M16" s="87">
        <f>SUM('4.1'!N254)</f>
        <v>1866437</v>
      </c>
    </row>
    <row r="17" spans="1:17" x14ac:dyDescent="0.2">
      <c r="A17" s="11" t="s">
        <v>550</v>
      </c>
      <c r="B17" s="87">
        <f>SUM('4.1'!C256)</f>
        <v>4539697</v>
      </c>
      <c r="C17" s="87">
        <f>SUM('4.1'!D256)</f>
        <v>0</v>
      </c>
      <c r="D17" s="87">
        <f>SUM('4.1'!E256)</f>
        <v>798138</v>
      </c>
      <c r="E17" s="87">
        <f>SUM('4.1'!F256)</f>
        <v>0</v>
      </c>
      <c r="F17" s="87">
        <f>SUM('4.1'!G256)</f>
        <v>2760</v>
      </c>
      <c r="G17" s="87">
        <f>SUM('4.1'!H256)</f>
        <v>0</v>
      </c>
      <c r="H17" s="87">
        <f>SUM('4.1'!I256)</f>
        <v>1879772</v>
      </c>
      <c r="I17" s="87">
        <f>SUM('4.1'!J256)</f>
        <v>244942</v>
      </c>
      <c r="J17" s="87">
        <f>SUM('4.1'!K256)</f>
        <v>20764</v>
      </c>
      <c r="K17" s="87">
        <f>SUM('4.1'!L256)</f>
        <v>31947</v>
      </c>
      <c r="L17" s="87">
        <f>SUM('4.1'!M256)</f>
        <v>60</v>
      </c>
      <c r="M17" s="87">
        <f>SUM('4.1'!N256)</f>
        <v>1561314</v>
      </c>
    </row>
    <row r="18" spans="1:17" x14ac:dyDescent="0.2">
      <c r="A18" s="52" t="s">
        <v>121</v>
      </c>
      <c r="B18" s="111"/>
      <c r="C18" s="111"/>
      <c r="D18" s="111"/>
      <c r="E18" s="111"/>
      <c r="F18" s="111"/>
      <c r="G18" s="115"/>
      <c r="H18" s="111"/>
      <c r="I18" s="111"/>
      <c r="J18" s="115"/>
      <c r="K18" s="111"/>
      <c r="L18" s="111"/>
      <c r="M18" s="111"/>
    </row>
    <row r="19" spans="1:17" x14ac:dyDescent="0.2">
      <c r="A19" s="11" t="s">
        <v>41</v>
      </c>
      <c r="B19" s="87">
        <f>SUM(C19:M19)</f>
        <v>-1511148</v>
      </c>
      <c r="C19" s="87"/>
      <c r="D19" s="87">
        <v>-511787</v>
      </c>
      <c r="E19" s="87"/>
      <c r="F19" s="87"/>
      <c r="G19" s="118"/>
      <c r="H19" s="87">
        <v>-999361</v>
      </c>
      <c r="I19" s="87"/>
      <c r="J19" s="118"/>
      <c r="K19" s="87"/>
      <c r="L19" s="87"/>
      <c r="M19" s="87"/>
      <c r="Q19" s="63"/>
    </row>
    <row r="20" spans="1:17" x14ac:dyDescent="0.2">
      <c r="A20" s="11" t="s">
        <v>433</v>
      </c>
      <c r="B20" s="87">
        <f>SUM(C20:M20)</f>
        <v>-1523615</v>
      </c>
      <c r="C20" s="87"/>
      <c r="D20" s="87">
        <v>-547327</v>
      </c>
      <c r="E20" s="87"/>
      <c r="F20" s="87"/>
      <c r="G20" s="118"/>
      <c r="H20" s="87">
        <v>-976288</v>
      </c>
      <c r="I20" s="87"/>
      <c r="J20" s="118"/>
      <c r="K20" s="87"/>
      <c r="L20" s="87"/>
      <c r="M20" s="87"/>
      <c r="Q20" s="63"/>
    </row>
    <row r="21" spans="1:17" x14ac:dyDescent="0.2">
      <c r="A21" s="15" t="s">
        <v>550</v>
      </c>
      <c r="B21" s="110">
        <f>SUM(C21:M21)</f>
        <v>-1561903</v>
      </c>
      <c r="C21" s="110"/>
      <c r="D21" s="110">
        <v>-563935</v>
      </c>
      <c r="E21" s="110"/>
      <c r="F21" s="110"/>
      <c r="G21" s="117"/>
      <c r="H21" s="110">
        <v>-997968</v>
      </c>
      <c r="I21" s="110"/>
      <c r="J21" s="117"/>
      <c r="K21" s="110"/>
      <c r="L21" s="110"/>
      <c r="M21" s="110"/>
      <c r="Q21" s="63"/>
    </row>
    <row r="22" spans="1:17" s="150" customFormat="1" x14ac:dyDescent="0.2">
      <c r="A22" s="22" t="s">
        <v>66</v>
      </c>
      <c r="B22" s="121"/>
      <c r="C22" s="121"/>
      <c r="D22" s="121"/>
      <c r="E22" s="121"/>
      <c r="F22" s="121"/>
      <c r="G22" s="122"/>
      <c r="H22" s="121"/>
      <c r="I22" s="121"/>
      <c r="J22" s="151"/>
      <c r="K22" s="121"/>
      <c r="L22" s="121"/>
      <c r="M22" s="121"/>
    </row>
    <row r="23" spans="1:17" x14ac:dyDescent="0.2">
      <c r="A23" s="11" t="s">
        <v>29</v>
      </c>
      <c r="B23" s="87">
        <f>SUM(C23:M23)</f>
        <v>291277</v>
      </c>
      <c r="C23" s="87">
        <f>SUM('4.2'!D33)</f>
        <v>287430</v>
      </c>
      <c r="D23" s="87">
        <f>SUM('4.2'!E33)</f>
        <v>0</v>
      </c>
      <c r="E23" s="87">
        <f>SUM('4.2'!F33)</f>
        <v>0</v>
      </c>
      <c r="F23" s="87">
        <f>SUM('4.2'!G33)</f>
        <v>0</v>
      </c>
      <c r="G23" s="87">
        <f>SUM('4.2'!H33)</f>
        <v>0</v>
      </c>
      <c r="H23" s="87">
        <f>SUM('4.2'!I33)</f>
        <v>0</v>
      </c>
      <c r="I23" s="87">
        <f>SUM('4.2'!J33)</f>
        <v>3824</v>
      </c>
      <c r="J23" s="87">
        <f>SUM('4.2'!K33)</f>
        <v>23</v>
      </c>
      <c r="K23" s="87">
        <f>SUM('4.2'!L33)</f>
        <v>0</v>
      </c>
      <c r="L23" s="87">
        <f>SUM('4.2'!M33)</f>
        <v>0</v>
      </c>
      <c r="M23" s="87">
        <f>SUM('4.2'!N33)</f>
        <v>0</v>
      </c>
    </row>
    <row r="24" spans="1:17" x14ac:dyDescent="0.2">
      <c r="A24" s="11" t="s">
        <v>433</v>
      </c>
      <c r="B24" s="87">
        <f>SUM('4.2'!C34)</f>
        <v>302075</v>
      </c>
      <c r="C24" s="87">
        <f>SUM('4.2'!D34)</f>
        <v>294914</v>
      </c>
      <c r="D24" s="87">
        <f>SUM('4.2'!E34)</f>
        <v>0</v>
      </c>
      <c r="E24" s="87">
        <f>SUM('4.2'!F34)</f>
        <v>0</v>
      </c>
      <c r="F24" s="87">
        <f>SUM('4.2'!G34)</f>
        <v>0</v>
      </c>
      <c r="G24" s="87">
        <f>SUM('4.2'!H34)</f>
        <v>0</v>
      </c>
      <c r="H24" s="87">
        <f>SUM('4.2'!I34)</f>
        <v>0</v>
      </c>
      <c r="I24" s="87">
        <f>SUM('4.2'!J34)</f>
        <v>3824</v>
      </c>
      <c r="J24" s="87">
        <f>SUM('4.2'!K34)</f>
        <v>23</v>
      </c>
      <c r="K24" s="87">
        <f>SUM('4.2'!L34)</f>
        <v>0</v>
      </c>
      <c r="L24" s="87">
        <f>SUM('4.2'!M34)</f>
        <v>0</v>
      </c>
      <c r="M24" s="87">
        <f>SUM('4.2'!N34)</f>
        <v>3314</v>
      </c>
    </row>
    <row r="25" spans="1:17" x14ac:dyDescent="0.2">
      <c r="A25" s="11" t="s">
        <v>550</v>
      </c>
      <c r="B25" s="87">
        <f>SUM('4.2'!C36)</f>
        <v>300075</v>
      </c>
      <c r="C25" s="87">
        <f>SUM('4.2'!D36)</f>
        <v>294764</v>
      </c>
      <c r="D25" s="87">
        <f>SUM('4.2'!E36)</f>
        <v>0</v>
      </c>
      <c r="E25" s="87">
        <f>SUM('4.2'!F36)</f>
        <v>0</v>
      </c>
      <c r="F25" s="87">
        <f>SUM('4.2'!G36)</f>
        <v>0</v>
      </c>
      <c r="G25" s="87">
        <f>SUM('4.2'!H36)</f>
        <v>0</v>
      </c>
      <c r="H25" s="87">
        <f>SUM('4.2'!I36)</f>
        <v>0</v>
      </c>
      <c r="I25" s="87">
        <f>SUM('4.2'!J36)</f>
        <v>1824</v>
      </c>
      <c r="J25" s="87">
        <f>SUM('4.2'!K36)</f>
        <v>173</v>
      </c>
      <c r="K25" s="87">
        <f>SUM('4.2'!L36)</f>
        <v>0</v>
      </c>
      <c r="L25" s="87">
        <f>SUM('4.2'!M36)</f>
        <v>0</v>
      </c>
      <c r="M25" s="87">
        <f>SUM('4.2'!N36)</f>
        <v>3314</v>
      </c>
    </row>
    <row r="26" spans="1:17" s="150" customFormat="1" x14ac:dyDescent="0.2">
      <c r="A26" s="13" t="s">
        <v>174</v>
      </c>
      <c r="B26" s="126"/>
      <c r="C26" s="126"/>
      <c r="D26" s="126"/>
      <c r="E26" s="128"/>
      <c r="F26" s="126"/>
      <c r="G26" s="126"/>
      <c r="H26" s="126"/>
      <c r="I26" s="126"/>
      <c r="J26" s="126"/>
      <c r="K26" s="129"/>
      <c r="L26" s="129"/>
      <c r="M26" s="126"/>
    </row>
    <row r="27" spans="1:17" x14ac:dyDescent="0.2">
      <c r="A27" s="11" t="s">
        <v>29</v>
      </c>
      <c r="B27" s="87">
        <f>SUM(C27:M27)</f>
        <v>173041</v>
      </c>
      <c r="C27" s="87">
        <v>170408</v>
      </c>
      <c r="D27" s="87"/>
      <c r="E27" s="108"/>
      <c r="F27" s="87"/>
      <c r="G27" s="87"/>
      <c r="H27" s="87"/>
      <c r="I27" s="87">
        <v>2633</v>
      </c>
      <c r="J27" s="87"/>
      <c r="K27" s="87"/>
      <c r="L27" s="87"/>
      <c r="M27" s="87"/>
    </row>
    <row r="28" spans="1:17" x14ac:dyDescent="0.2">
      <c r="A28" s="11" t="s">
        <v>433</v>
      </c>
      <c r="B28" s="87">
        <f>SUM(C28:M28)</f>
        <v>175723</v>
      </c>
      <c r="C28" s="87">
        <v>169633</v>
      </c>
      <c r="D28" s="87"/>
      <c r="E28" s="118"/>
      <c r="F28" s="87"/>
      <c r="G28" s="87"/>
      <c r="H28" s="87"/>
      <c r="I28" s="87">
        <v>4729</v>
      </c>
      <c r="J28" s="87"/>
      <c r="K28" s="127"/>
      <c r="L28" s="127"/>
      <c r="M28" s="87">
        <v>1361</v>
      </c>
    </row>
    <row r="29" spans="1:17" x14ac:dyDescent="0.2">
      <c r="A29" s="11" t="s">
        <v>550</v>
      </c>
      <c r="B29" s="87">
        <f>SUM(C29:M29)</f>
        <v>175723</v>
      </c>
      <c r="C29" s="87">
        <f>SUM('4.3'!D16)</f>
        <v>169633</v>
      </c>
      <c r="D29" s="87">
        <f>SUM('4.3'!E16)</f>
        <v>0</v>
      </c>
      <c r="E29" s="87">
        <f>SUM('4.3'!F16)</f>
        <v>0</v>
      </c>
      <c r="F29" s="87">
        <f>SUM('4.3'!G16)</f>
        <v>0</v>
      </c>
      <c r="G29" s="87">
        <f>SUM('4.3'!H16)</f>
        <v>0</v>
      </c>
      <c r="H29" s="87">
        <f>SUM('4.3'!I16)</f>
        <v>0</v>
      </c>
      <c r="I29" s="87">
        <f>SUM('4.3'!J16)</f>
        <v>4729</v>
      </c>
      <c r="J29" s="87">
        <f>SUM('4.3'!K16)</f>
        <v>0</v>
      </c>
      <c r="K29" s="87">
        <f>SUM('4.3'!L16)</f>
        <v>0</v>
      </c>
      <c r="L29" s="87">
        <f>SUM('4.3'!M16)</f>
        <v>0</v>
      </c>
      <c r="M29" s="87">
        <f>SUM('4.3'!N16)</f>
        <v>1361</v>
      </c>
    </row>
    <row r="30" spans="1:17" x14ac:dyDescent="0.2">
      <c r="A30" s="13" t="s">
        <v>175</v>
      </c>
      <c r="B30" s="126"/>
      <c r="C30" s="126"/>
      <c r="D30" s="126"/>
      <c r="E30" s="128"/>
      <c r="F30" s="126"/>
      <c r="G30" s="126"/>
      <c r="H30" s="126"/>
      <c r="I30" s="126"/>
      <c r="J30" s="126"/>
      <c r="K30" s="129"/>
      <c r="L30" s="129"/>
      <c r="M30" s="126"/>
    </row>
    <row r="31" spans="1:17" x14ac:dyDescent="0.2">
      <c r="A31" s="11" t="s">
        <v>29</v>
      </c>
      <c r="B31" s="87">
        <f>SUM(C31:M31)</f>
        <v>144271</v>
      </c>
      <c r="C31" s="87">
        <v>142345</v>
      </c>
      <c r="D31" s="87"/>
      <c r="E31" s="108"/>
      <c r="F31" s="87"/>
      <c r="G31" s="87"/>
      <c r="H31" s="87"/>
      <c r="I31" s="87">
        <v>1926</v>
      </c>
      <c r="J31" s="87"/>
      <c r="K31" s="87"/>
      <c r="L31" s="87"/>
      <c r="M31" s="87"/>
    </row>
    <row r="32" spans="1:17" x14ac:dyDescent="0.2">
      <c r="A32" s="11" t="s">
        <v>433</v>
      </c>
      <c r="B32" s="87">
        <f>SUM(C32:M32)</f>
        <v>147601</v>
      </c>
      <c r="C32" s="87">
        <v>142365</v>
      </c>
      <c r="D32" s="87"/>
      <c r="E32" s="118"/>
      <c r="F32" s="87"/>
      <c r="G32" s="87"/>
      <c r="H32" s="108"/>
      <c r="I32" s="87">
        <v>3615</v>
      </c>
      <c r="J32" s="87"/>
      <c r="K32" s="127"/>
      <c r="L32" s="127"/>
      <c r="M32" s="87">
        <v>1621</v>
      </c>
    </row>
    <row r="33" spans="1:14" x14ac:dyDescent="0.2">
      <c r="A33" s="11" t="s">
        <v>550</v>
      </c>
      <c r="B33" s="87">
        <f>SUM(C33:M33)</f>
        <v>147601</v>
      </c>
      <c r="C33" s="87">
        <f>SUM('4.3'!D21)</f>
        <v>142365</v>
      </c>
      <c r="D33" s="87">
        <f>SUM('4.3'!E21)</f>
        <v>0</v>
      </c>
      <c r="E33" s="87">
        <f>SUM('4.3'!F21)</f>
        <v>0</v>
      </c>
      <c r="F33" s="87">
        <f>SUM('4.3'!G21)</f>
        <v>0</v>
      </c>
      <c r="G33" s="87">
        <f>SUM('4.3'!H21)</f>
        <v>0</v>
      </c>
      <c r="H33" s="87">
        <f>SUM('4.3'!I21)</f>
        <v>0</v>
      </c>
      <c r="I33" s="87">
        <f>SUM('4.3'!J21)</f>
        <v>3615</v>
      </c>
      <c r="J33" s="87">
        <f>SUM('4.3'!K21)</f>
        <v>0</v>
      </c>
      <c r="K33" s="87">
        <f>SUM('4.3'!L21)</f>
        <v>0</v>
      </c>
      <c r="L33" s="87">
        <f>SUM('4.3'!M21)</f>
        <v>0</v>
      </c>
      <c r="M33" s="87">
        <f>SUM('4.3'!N21)</f>
        <v>1621</v>
      </c>
    </row>
    <row r="34" spans="1:14" x14ac:dyDescent="0.2">
      <c r="A34" s="13" t="s">
        <v>176</v>
      </c>
      <c r="B34" s="126"/>
      <c r="C34" s="126"/>
      <c r="D34" s="126"/>
      <c r="E34" s="128"/>
      <c r="F34" s="126"/>
      <c r="G34" s="126"/>
      <c r="H34" s="130"/>
      <c r="I34" s="126"/>
      <c r="J34" s="126"/>
      <c r="K34" s="129"/>
      <c r="L34" s="129"/>
      <c r="M34" s="126"/>
    </row>
    <row r="35" spans="1:14" x14ac:dyDescent="0.2">
      <c r="A35" s="11" t="s">
        <v>29</v>
      </c>
      <c r="B35" s="87">
        <f>SUM(C35:M35)</f>
        <v>77785</v>
      </c>
      <c r="C35" s="87">
        <v>76937</v>
      </c>
      <c r="D35" s="87"/>
      <c r="E35" s="108"/>
      <c r="F35" s="87"/>
      <c r="G35" s="87"/>
      <c r="H35" s="108"/>
      <c r="I35" s="87">
        <v>848</v>
      </c>
      <c r="J35" s="87"/>
      <c r="K35" s="87"/>
      <c r="L35" s="87"/>
      <c r="M35" s="87"/>
    </row>
    <row r="36" spans="1:14" x14ac:dyDescent="0.2">
      <c r="A36" s="11" t="s">
        <v>433</v>
      </c>
      <c r="B36" s="87">
        <f>SUM(C36:M36)</f>
        <v>82067</v>
      </c>
      <c r="C36" s="87">
        <v>78727</v>
      </c>
      <c r="D36" s="87"/>
      <c r="E36" s="108"/>
      <c r="F36" s="87"/>
      <c r="G36" s="87"/>
      <c r="H36" s="118"/>
      <c r="I36" s="87">
        <v>1680</v>
      </c>
      <c r="J36" s="118"/>
      <c r="K36" s="87"/>
      <c r="L36" s="87"/>
      <c r="M36" s="87">
        <v>1660</v>
      </c>
    </row>
    <row r="37" spans="1:14" x14ac:dyDescent="0.2">
      <c r="A37" s="11" t="s">
        <v>550</v>
      </c>
      <c r="B37" s="87">
        <f>SUM(C37:M37)</f>
        <v>82067</v>
      </c>
      <c r="C37" s="87">
        <f>SUM('4.3'!D26)</f>
        <v>78727</v>
      </c>
      <c r="D37" s="87">
        <f>SUM('4.3'!E26)</f>
        <v>0</v>
      </c>
      <c r="E37" s="87">
        <f>SUM('4.3'!F26)</f>
        <v>0</v>
      </c>
      <c r="F37" s="87">
        <f>SUM('4.3'!G26)</f>
        <v>0</v>
      </c>
      <c r="G37" s="87">
        <f>SUM('4.3'!H26)</f>
        <v>0</v>
      </c>
      <c r="H37" s="87">
        <f>SUM('4.3'!I26)</f>
        <v>0</v>
      </c>
      <c r="I37" s="87">
        <f>SUM('4.3'!J26)</f>
        <v>1680</v>
      </c>
      <c r="J37" s="87">
        <f>SUM('4.3'!K26)</f>
        <v>0</v>
      </c>
      <c r="K37" s="87">
        <f>SUM('4.3'!L26)</f>
        <v>0</v>
      </c>
      <c r="L37" s="87">
        <f>SUM('4.3'!M26)</f>
        <v>0</v>
      </c>
      <c r="M37" s="87">
        <f>SUM('4.3'!N26)</f>
        <v>1660</v>
      </c>
    </row>
    <row r="38" spans="1:14" x14ac:dyDescent="0.2">
      <c r="A38" s="28" t="s">
        <v>190</v>
      </c>
      <c r="B38" s="111"/>
      <c r="C38" s="114"/>
      <c r="D38" s="111"/>
      <c r="E38" s="115"/>
      <c r="F38" s="111"/>
      <c r="G38" s="115"/>
      <c r="H38" s="111"/>
      <c r="I38" s="115"/>
      <c r="J38" s="111"/>
      <c r="K38" s="115"/>
      <c r="L38" s="111"/>
      <c r="M38" s="111"/>
    </row>
    <row r="39" spans="1:14" x14ac:dyDescent="0.2">
      <c r="A39" s="32" t="s">
        <v>29</v>
      </c>
      <c r="B39" s="87">
        <f>SUM(C39:M39)</f>
        <v>78206</v>
      </c>
      <c r="C39" s="127">
        <v>76436</v>
      </c>
      <c r="D39" s="87"/>
      <c r="E39" s="118"/>
      <c r="F39" s="87"/>
      <c r="G39" s="118"/>
      <c r="H39" s="87"/>
      <c r="I39" s="118">
        <v>1770</v>
      </c>
      <c r="J39" s="87"/>
      <c r="K39" s="118"/>
      <c r="L39" s="87"/>
      <c r="M39" s="87"/>
      <c r="N39" s="26"/>
    </row>
    <row r="40" spans="1:14" x14ac:dyDescent="0.2">
      <c r="A40" s="11" t="s">
        <v>433</v>
      </c>
      <c r="B40" s="87">
        <f>SUM(C40:M40)</f>
        <v>74849</v>
      </c>
      <c r="C40" s="127">
        <v>71394</v>
      </c>
      <c r="D40" s="87"/>
      <c r="E40" s="118"/>
      <c r="F40" s="87"/>
      <c r="G40" s="118"/>
      <c r="H40" s="87"/>
      <c r="I40" s="118">
        <v>1770</v>
      </c>
      <c r="J40" s="87"/>
      <c r="K40" s="118"/>
      <c r="L40" s="87"/>
      <c r="M40" s="87">
        <v>1685</v>
      </c>
      <c r="N40" s="26"/>
    </row>
    <row r="41" spans="1:14" x14ac:dyDescent="0.2">
      <c r="A41" s="11" t="s">
        <v>550</v>
      </c>
      <c r="B41" s="87">
        <f>SUM(C41:M41)</f>
        <v>90824</v>
      </c>
      <c r="C41" s="110">
        <f>SUM('4.3'!D31)</f>
        <v>87369</v>
      </c>
      <c r="D41" s="110">
        <f>SUM('4.3'!E31)</f>
        <v>0</v>
      </c>
      <c r="E41" s="110">
        <f>SUM('4.3'!F31)</f>
        <v>0</v>
      </c>
      <c r="F41" s="110">
        <f>SUM('4.3'!G31)</f>
        <v>0</v>
      </c>
      <c r="G41" s="110">
        <f>SUM('4.3'!H31)</f>
        <v>0</v>
      </c>
      <c r="H41" s="110">
        <f>SUM('4.3'!I31)</f>
        <v>0</v>
      </c>
      <c r="I41" s="110">
        <f>SUM('4.3'!J31)</f>
        <v>1770</v>
      </c>
      <c r="J41" s="110">
        <f>SUM('4.3'!K31)</f>
        <v>0</v>
      </c>
      <c r="K41" s="110">
        <f>SUM('4.3'!L31)</f>
        <v>0</v>
      </c>
      <c r="L41" s="110">
        <f>SUM('4.3'!M31)</f>
        <v>0</v>
      </c>
      <c r="M41" s="110">
        <f>SUM('4.3'!N31)</f>
        <v>1685</v>
      </c>
      <c r="N41" s="26"/>
    </row>
    <row r="42" spans="1:14" x14ac:dyDescent="0.2">
      <c r="A42" s="13" t="s">
        <v>430</v>
      </c>
      <c r="B42" s="126"/>
      <c r="C42" s="121"/>
      <c r="D42" s="121"/>
      <c r="E42" s="121"/>
      <c r="F42" s="121"/>
      <c r="G42" s="121"/>
      <c r="H42" s="121"/>
      <c r="I42" s="121"/>
      <c r="J42" s="121"/>
      <c r="K42" s="123"/>
      <c r="L42" s="123"/>
      <c r="M42" s="121"/>
    </row>
    <row r="43" spans="1:14" s="152" customFormat="1" x14ac:dyDescent="0.2">
      <c r="A43" s="11" t="s">
        <v>32</v>
      </c>
      <c r="B43" s="87">
        <f>SUM(C43:M43)</f>
        <v>242856</v>
      </c>
      <c r="C43" s="87">
        <v>132418</v>
      </c>
      <c r="D43" s="87"/>
      <c r="E43" s="87"/>
      <c r="F43" s="87"/>
      <c r="G43" s="87"/>
      <c r="H43" s="87"/>
      <c r="I43" s="87">
        <v>110438</v>
      </c>
      <c r="J43" s="87"/>
      <c r="K43" s="87"/>
      <c r="L43" s="87"/>
      <c r="M43" s="87"/>
    </row>
    <row r="44" spans="1:14" s="152" customFormat="1" x14ac:dyDescent="0.2">
      <c r="A44" s="11" t="s">
        <v>433</v>
      </c>
      <c r="B44" s="87">
        <f>SUM(C44:M44)</f>
        <v>297925</v>
      </c>
      <c r="C44" s="87">
        <v>169457</v>
      </c>
      <c r="D44" s="108">
        <v>10969</v>
      </c>
      <c r="E44" s="108"/>
      <c r="F44" s="87"/>
      <c r="G44" s="87"/>
      <c r="H44" s="87"/>
      <c r="I44" s="87">
        <v>110438</v>
      </c>
      <c r="J44" s="87"/>
      <c r="K44" s="127"/>
      <c r="L44" s="127"/>
      <c r="M44" s="87">
        <v>7061</v>
      </c>
    </row>
    <row r="45" spans="1:14" s="152" customFormat="1" x14ac:dyDescent="0.2">
      <c r="A45" s="11" t="s">
        <v>550</v>
      </c>
      <c r="B45" s="87">
        <f>SUM(C45:M45)</f>
        <v>301796</v>
      </c>
      <c r="C45" s="87">
        <f>SUM('4.3'!D52)</f>
        <v>173328</v>
      </c>
      <c r="D45" s="87">
        <f>SUM('4.3'!E52)</f>
        <v>10969</v>
      </c>
      <c r="E45" s="87">
        <f>SUM('4.3'!F52)</f>
        <v>0</v>
      </c>
      <c r="F45" s="87">
        <f>SUM('4.3'!G52)</f>
        <v>0</v>
      </c>
      <c r="G45" s="87">
        <f>SUM('4.3'!H52)</f>
        <v>0</v>
      </c>
      <c r="H45" s="87">
        <f>SUM('4.3'!I52)</f>
        <v>0</v>
      </c>
      <c r="I45" s="87">
        <f>SUM('4.3'!J52)</f>
        <v>110438</v>
      </c>
      <c r="J45" s="87">
        <f>SUM('4.3'!K52)</f>
        <v>0</v>
      </c>
      <c r="K45" s="87">
        <f>SUM('4.3'!L52)</f>
        <v>0</v>
      </c>
      <c r="L45" s="87">
        <f>SUM('4.3'!M52)</f>
        <v>0</v>
      </c>
      <c r="M45" s="87">
        <f>SUM('4.3'!N52)</f>
        <v>7061</v>
      </c>
    </row>
    <row r="46" spans="1:14" x14ac:dyDescent="0.2">
      <c r="A46" s="13" t="s">
        <v>177</v>
      </c>
      <c r="B46" s="126"/>
      <c r="C46" s="126"/>
      <c r="D46" s="130"/>
      <c r="E46" s="130"/>
      <c r="F46" s="126"/>
      <c r="G46" s="126"/>
      <c r="H46" s="126"/>
      <c r="I46" s="126"/>
      <c r="J46" s="126"/>
      <c r="K46" s="129"/>
      <c r="L46" s="129"/>
      <c r="M46" s="126"/>
    </row>
    <row r="47" spans="1:14" x14ac:dyDescent="0.2">
      <c r="A47" s="11" t="s">
        <v>29</v>
      </c>
      <c r="B47" s="87">
        <f>SUM(C47:M47)</f>
        <v>72615</v>
      </c>
      <c r="C47" s="87">
        <v>69373</v>
      </c>
      <c r="D47" s="87"/>
      <c r="E47" s="87"/>
      <c r="F47" s="87"/>
      <c r="G47" s="87"/>
      <c r="H47" s="87"/>
      <c r="I47" s="87">
        <v>3242</v>
      </c>
      <c r="J47" s="87"/>
      <c r="K47" s="87">
        <v>0</v>
      </c>
      <c r="L47" s="87"/>
      <c r="M47" s="87"/>
    </row>
    <row r="48" spans="1:14" x14ac:dyDescent="0.2">
      <c r="A48" s="11" t="s">
        <v>433</v>
      </c>
      <c r="B48" s="87">
        <f>SUM(C48:M48)</f>
        <v>72713</v>
      </c>
      <c r="C48" s="87">
        <v>67876</v>
      </c>
      <c r="D48" s="108"/>
      <c r="E48" s="108"/>
      <c r="F48" s="87"/>
      <c r="G48" s="87"/>
      <c r="H48" s="87"/>
      <c r="I48" s="87">
        <v>3242</v>
      </c>
      <c r="J48" s="87"/>
      <c r="K48" s="127"/>
      <c r="L48" s="127"/>
      <c r="M48" s="87">
        <v>1595</v>
      </c>
    </row>
    <row r="49" spans="1:14" x14ac:dyDescent="0.2">
      <c r="A49" s="11" t="s">
        <v>550</v>
      </c>
      <c r="B49" s="87">
        <f>SUM(C49:M49)</f>
        <v>72713</v>
      </c>
      <c r="C49" s="87">
        <f>SUM('4.3'!D74)</f>
        <v>67876</v>
      </c>
      <c r="D49" s="87">
        <f>SUM('4.3'!E74)</f>
        <v>0</v>
      </c>
      <c r="E49" s="87">
        <f>SUM('4.3'!F74)</f>
        <v>0</v>
      </c>
      <c r="F49" s="87">
        <f>SUM('4.3'!G74)</f>
        <v>0</v>
      </c>
      <c r="G49" s="87">
        <f>SUM('4.3'!H74)</f>
        <v>0</v>
      </c>
      <c r="H49" s="87">
        <f>SUM('4.3'!I74)</f>
        <v>0</v>
      </c>
      <c r="I49" s="87">
        <f>SUM('4.3'!J74)</f>
        <v>3242</v>
      </c>
      <c r="J49" s="87">
        <f>SUM('4.3'!K74)</f>
        <v>0</v>
      </c>
      <c r="K49" s="87">
        <f>SUM('4.3'!L74)</f>
        <v>0</v>
      </c>
      <c r="L49" s="87">
        <f>SUM('4.3'!M74)</f>
        <v>0</v>
      </c>
      <c r="M49" s="87">
        <f>SUM('4.3'!N74)</f>
        <v>1595</v>
      </c>
    </row>
    <row r="50" spans="1:14" x14ac:dyDescent="0.2">
      <c r="A50" s="13" t="s">
        <v>178</v>
      </c>
      <c r="B50" s="126"/>
      <c r="C50" s="126"/>
      <c r="D50" s="130"/>
      <c r="E50" s="130"/>
      <c r="F50" s="126"/>
      <c r="G50" s="126"/>
      <c r="H50" s="126"/>
      <c r="I50" s="126"/>
      <c r="J50" s="126"/>
      <c r="K50" s="129"/>
      <c r="L50" s="129"/>
      <c r="M50" s="126"/>
    </row>
    <row r="51" spans="1:14" x14ac:dyDescent="0.2">
      <c r="A51" s="11" t="s">
        <v>29</v>
      </c>
      <c r="B51" s="87">
        <f>SUM(C51:M51)</f>
        <v>175492</v>
      </c>
      <c r="C51" s="87">
        <v>102807</v>
      </c>
      <c r="D51" s="87">
        <v>5200</v>
      </c>
      <c r="E51" s="87"/>
      <c r="F51" s="87">
        <v>2100</v>
      </c>
      <c r="G51" s="87"/>
      <c r="H51" s="87"/>
      <c r="I51" s="87">
        <v>63285</v>
      </c>
      <c r="J51" s="87"/>
      <c r="K51" s="87"/>
      <c r="L51" s="87"/>
      <c r="M51" s="87">
        <v>2100</v>
      </c>
    </row>
    <row r="52" spans="1:14" x14ac:dyDescent="0.2">
      <c r="A52" s="11" t="s">
        <v>433</v>
      </c>
      <c r="B52" s="87">
        <f>SUM(C52:M52)</f>
        <v>177016</v>
      </c>
      <c r="C52" s="87">
        <v>89680</v>
      </c>
      <c r="D52" s="108">
        <v>5200</v>
      </c>
      <c r="E52" s="108"/>
      <c r="F52" s="87">
        <v>2100</v>
      </c>
      <c r="G52" s="87"/>
      <c r="H52" s="87"/>
      <c r="I52" s="87">
        <v>63285</v>
      </c>
      <c r="J52" s="87"/>
      <c r="K52" s="127"/>
      <c r="L52" s="127"/>
      <c r="M52" s="87">
        <v>16751</v>
      </c>
    </row>
    <row r="53" spans="1:14" x14ac:dyDescent="0.2">
      <c r="A53" s="11" t="s">
        <v>550</v>
      </c>
      <c r="B53" s="87">
        <f>SUM(C53:M53)</f>
        <v>177016</v>
      </c>
      <c r="C53" s="110">
        <f>SUM('4.3'!D79)</f>
        <v>107021</v>
      </c>
      <c r="D53" s="110">
        <f>SUM('4.3'!E79)</f>
        <v>5200</v>
      </c>
      <c r="E53" s="110">
        <f>SUM('4.3'!F79)</f>
        <v>0</v>
      </c>
      <c r="F53" s="110">
        <f>SUM('4.3'!G79)</f>
        <v>0</v>
      </c>
      <c r="G53" s="110">
        <f>SUM('4.3'!H79)</f>
        <v>0</v>
      </c>
      <c r="H53" s="110">
        <f>SUM('4.3'!I79)</f>
        <v>0</v>
      </c>
      <c r="I53" s="110">
        <f>SUM('4.3'!J79)</f>
        <v>48044</v>
      </c>
      <c r="J53" s="110">
        <f>SUM('4.3'!K79)</f>
        <v>0</v>
      </c>
      <c r="K53" s="110">
        <f>SUM('4.3'!L79)</f>
        <v>0</v>
      </c>
      <c r="L53" s="110">
        <f>SUM('4.3'!M79)</f>
        <v>0</v>
      </c>
      <c r="M53" s="110">
        <f>SUM('4.3'!N79)</f>
        <v>16751</v>
      </c>
    </row>
    <row r="54" spans="1:14" x14ac:dyDescent="0.2">
      <c r="A54" s="13" t="s">
        <v>179</v>
      </c>
      <c r="B54" s="126"/>
      <c r="C54" s="126"/>
      <c r="D54" s="130"/>
      <c r="E54" s="130"/>
      <c r="F54" s="126"/>
      <c r="G54" s="126"/>
      <c r="H54" s="126"/>
      <c r="I54" s="126"/>
      <c r="J54" s="126"/>
      <c r="K54" s="129"/>
      <c r="L54" s="129"/>
      <c r="M54" s="126"/>
    </row>
    <row r="55" spans="1:14" x14ac:dyDescent="0.2">
      <c r="A55" s="11" t="s">
        <v>29</v>
      </c>
      <c r="B55" s="87">
        <f>SUM(C55:M55)</f>
        <v>52157</v>
      </c>
      <c r="C55" s="87">
        <v>48157</v>
      </c>
      <c r="D55" s="87"/>
      <c r="E55" s="87"/>
      <c r="F55" s="87"/>
      <c r="G55" s="87"/>
      <c r="H55" s="87"/>
      <c r="I55" s="87">
        <v>4000</v>
      </c>
      <c r="J55" s="87"/>
      <c r="K55" s="87"/>
      <c r="L55" s="87"/>
      <c r="M55" s="87"/>
    </row>
    <row r="56" spans="1:14" x14ac:dyDescent="0.2">
      <c r="A56" s="11" t="s">
        <v>433</v>
      </c>
      <c r="B56" s="87">
        <f>SUM(C56:M56)</f>
        <v>48042</v>
      </c>
      <c r="C56" s="87">
        <v>42313</v>
      </c>
      <c r="D56" s="108"/>
      <c r="E56" s="108"/>
      <c r="F56" s="87"/>
      <c r="G56" s="87"/>
      <c r="H56" s="87"/>
      <c r="I56" s="87">
        <v>4000</v>
      </c>
      <c r="J56" s="87"/>
      <c r="K56" s="127"/>
      <c r="L56" s="127"/>
      <c r="M56" s="87">
        <v>1729</v>
      </c>
    </row>
    <row r="57" spans="1:14" x14ac:dyDescent="0.2">
      <c r="A57" s="11" t="s">
        <v>550</v>
      </c>
      <c r="B57" s="87">
        <f>SUM(C57:M57)</f>
        <v>32067</v>
      </c>
      <c r="C57" s="87">
        <f>SUM('4.3'!D111)</f>
        <v>26338</v>
      </c>
      <c r="D57" s="87">
        <f>SUM('4.3'!E111)</f>
        <v>0</v>
      </c>
      <c r="E57" s="87">
        <f>SUM('4.3'!F111)</f>
        <v>0</v>
      </c>
      <c r="F57" s="87">
        <f>SUM('4.3'!G111)</f>
        <v>0</v>
      </c>
      <c r="G57" s="87">
        <f>SUM('4.3'!H111)</f>
        <v>0</v>
      </c>
      <c r="H57" s="87">
        <f>SUM('4.3'!I111)</f>
        <v>0</v>
      </c>
      <c r="I57" s="87">
        <f>SUM('4.3'!J111)</f>
        <v>4000</v>
      </c>
      <c r="J57" s="87">
        <f>SUM('4.3'!K111)</f>
        <v>0</v>
      </c>
      <c r="K57" s="87">
        <f>SUM('4.3'!L111)</f>
        <v>0</v>
      </c>
      <c r="L57" s="87">
        <f>SUM('4.3'!M111)</f>
        <v>0</v>
      </c>
      <c r="M57" s="87">
        <f>SUM('4.3'!N111)</f>
        <v>1729</v>
      </c>
    </row>
    <row r="58" spans="1:14" x14ac:dyDescent="0.2">
      <c r="A58" s="13" t="s">
        <v>180</v>
      </c>
      <c r="B58" s="126"/>
      <c r="C58" s="126"/>
      <c r="D58" s="130"/>
      <c r="E58" s="130"/>
      <c r="F58" s="126"/>
      <c r="G58" s="126"/>
      <c r="H58" s="126"/>
      <c r="I58" s="126"/>
      <c r="J58" s="126"/>
      <c r="K58" s="129"/>
      <c r="L58" s="129"/>
      <c r="M58" s="126"/>
    </row>
    <row r="59" spans="1:14" x14ac:dyDescent="0.2">
      <c r="A59" s="11" t="s">
        <v>29</v>
      </c>
      <c r="B59" s="87">
        <f>SUM(C59:M59)</f>
        <v>497820</v>
      </c>
      <c r="C59" s="87">
        <v>404837</v>
      </c>
      <c r="D59" s="87">
        <v>41016</v>
      </c>
      <c r="E59" s="87"/>
      <c r="F59" s="87"/>
      <c r="G59" s="87"/>
      <c r="H59" s="87"/>
      <c r="I59" s="87">
        <v>51967</v>
      </c>
      <c r="J59" s="87"/>
      <c r="K59" s="87"/>
      <c r="L59" s="87"/>
      <c r="M59" s="87"/>
    </row>
    <row r="60" spans="1:14" x14ac:dyDescent="0.2">
      <c r="A60" s="11" t="s">
        <v>433</v>
      </c>
      <c r="B60" s="87">
        <f>SUM(C60:M60)</f>
        <v>518112</v>
      </c>
      <c r="C60" s="87">
        <v>414482</v>
      </c>
      <c r="D60" s="108">
        <v>45575</v>
      </c>
      <c r="E60" s="108"/>
      <c r="F60" s="87"/>
      <c r="G60" s="87"/>
      <c r="H60" s="87"/>
      <c r="I60" s="87">
        <v>52127</v>
      </c>
      <c r="J60" s="87"/>
      <c r="K60" s="127"/>
      <c r="L60" s="127"/>
      <c r="M60" s="87">
        <v>5928</v>
      </c>
    </row>
    <row r="61" spans="1:14" x14ac:dyDescent="0.2">
      <c r="A61" s="11" t="s">
        <v>550</v>
      </c>
      <c r="B61" s="87">
        <f>SUM(C61:M61)</f>
        <v>518112</v>
      </c>
      <c r="C61" s="127">
        <f>SUM('4.3'!D116)</f>
        <v>414482</v>
      </c>
      <c r="D61" s="127">
        <f>SUM('4.3'!E116)</f>
        <v>45575</v>
      </c>
      <c r="E61" s="127">
        <f>SUM('4.3'!F116)</f>
        <v>0</v>
      </c>
      <c r="F61" s="127">
        <f>SUM('4.3'!G116)</f>
        <v>0</v>
      </c>
      <c r="G61" s="127">
        <f>SUM('4.3'!H116)</f>
        <v>0</v>
      </c>
      <c r="H61" s="127">
        <f>SUM('4.3'!I116)</f>
        <v>0</v>
      </c>
      <c r="I61" s="127">
        <f>SUM('4.3'!J116)</f>
        <v>52127</v>
      </c>
      <c r="J61" s="127">
        <f>SUM('4.3'!K116)</f>
        <v>0</v>
      </c>
      <c r="K61" s="127">
        <f>SUM('4.3'!L116)</f>
        <v>0</v>
      </c>
      <c r="L61" s="127">
        <f>SUM('4.3'!M116)</f>
        <v>0</v>
      </c>
      <c r="M61" s="127">
        <f>SUM('4.3'!N116)</f>
        <v>5928</v>
      </c>
    </row>
    <row r="62" spans="1:14" x14ac:dyDescent="0.2">
      <c r="A62" s="13" t="s">
        <v>97</v>
      </c>
      <c r="B62" s="129"/>
      <c r="C62" s="126"/>
      <c r="D62" s="128"/>
      <c r="E62" s="126"/>
      <c r="F62" s="128"/>
      <c r="G62" s="126"/>
      <c r="H62" s="128"/>
      <c r="I62" s="126"/>
      <c r="J62" s="128"/>
      <c r="K62" s="126"/>
      <c r="L62" s="128"/>
      <c r="M62" s="126"/>
    </row>
    <row r="63" spans="1:14" x14ac:dyDescent="0.2">
      <c r="A63" s="11" t="s">
        <v>29</v>
      </c>
      <c r="B63" s="127">
        <f t="shared" ref="B63:M63" si="0">SUM(B15,B19,B23,B27,B31,B35,B39,B43,B47,B51,B55,B59)</f>
        <v>5105777</v>
      </c>
      <c r="C63" s="87">
        <f t="shared" si="0"/>
        <v>1511148</v>
      </c>
      <c r="D63" s="118">
        <f t="shared" si="0"/>
        <v>196965</v>
      </c>
      <c r="E63" s="87">
        <f t="shared" si="0"/>
        <v>5700</v>
      </c>
      <c r="F63" s="118">
        <f t="shared" si="0"/>
        <v>2100</v>
      </c>
      <c r="G63" s="87">
        <f t="shared" si="0"/>
        <v>75000</v>
      </c>
      <c r="H63" s="118">
        <f t="shared" si="0"/>
        <v>1253281</v>
      </c>
      <c r="I63" s="87">
        <f t="shared" si="0"/>
        <v>377851</v>
      </c>
      <c r="J63" s="118">
        <f t="shared" si="0"/>
        <v>22810</v>
      </c>
      <c r="K63" s="87">
        <f t="shared" si="0"/>
        <v>96638</v>
      </c>
      <c r="L63" s="118">
        <f t="shared" si="0"/>
        <v>360</v>
      </c>
      <c r="M63" s="87">
        <f t="shared" si="0"/>
        <v>1563924</v>
      </c>
      <c r="N63" s="144">
        <f>SUM(C63:M63)</f>
        <v>5105777</v>
      </c>
    </row>
    <row r="64" spans="1:14" x14ac:dyDescent="0.2">
      <c r="A64" s="11" t="s">
        <v>433</v>
      </c>
      <c r="B64" s="127">
        <f t="shared" ref="B64:M64" si="1">SUM(B16,B20,B24,B28,B32,B36,B40,B44,B48,B52,B56,B60)</f>
        <v>5615872</v>
      </c>
      <c r="C64" s="87">
        <f t="shared" si="1"/>
        <v>1540841</v>
      </c>
      <c r="D64" s="118">
        <f t="shared" si="1"/>
        <v>282392</v>
      </c>
      <c r="E64" s="87">
        <f t="shared" si="1"/>
        <v>5700</v>
      </c>
      <c r="F64" s="118">
        <f t="shared" si="1"/>
        <v>2100</v>
      </c>
      <c r="G64" s="87">
        <f t="shared" si="1"/>
        <v>75000</v>
      </c>
      <c r="H64" s="118">
        <f t="shared" si="1"/>
        <v>1240354</v>
      </c>
      <c r="I64" s="87">
        <f t="shared" si="1"/>
        <v>493149</v>
      </c>
      <c r="J64" s="118">
        <f t="shared" si="1"/>
        <v>24787</v>
      </c>
      <c r="K64" s="87">
        <f t="shared" si="1"/>
        <v>42047</v>
      </c>
      <c r="L64" s="118">
        <f t="shared" si="1"/>
        <v>360</v>
      </c>
      <c r="M64" s="87">
        <f t="shared" si="1"/>
        <v>1909142</v>
      </c>
      <c r="N64" s="144">
        <f>SUM(C64:M64)</f>
        <v>5615872</v>
      </c>
    </row>
    <row r="65" spans="1:14" x14ac:dyDescent="0.2">
      <c r="A65" s="11" t="s">
        <v>550</v>
      </c>
      <c r="B65" s="127">
        <f>SUM(B17,B21,B25,B29,B33,B37,B41,B45,B49,B53,B57,B61)</f>
        <v>4875788</v>
      </c>
      <c r="C65" s="463">
        <f t="shared" ref="C65:M65" si="2">SUM(C17,C21,C25,C29,C33,C37,C41,C45,C49,C53,C57,C61)</f>
        <v>1561903</v>
      </c>
      <c r="D65" s="377">
        <f t="shared" si="2"/>
        <v>295947</v>
      </c>
      <c r="E65" s="463">
        <f t="shared" si="2"/>
        <v>0</v>
      </c>
      <c r="F65" s="377">
        <f t="shared" si="2"/>
        <v>2760</v>
      </c>
      <c r="G65" s="463">
        <f t="shared" si="2"/>
        <v>0</v>
      </c>
      <c r="H65" s="377">
        <f t="shared" si="2"/>
        <v>881804</v>
      </c>
      <c r="I65" s="463">
        <f t="shared" si="2"/>
        <v>476411</v>
      </c>
      <c r="J65" s="377">
        <f t="shared" si="2"/>
        <v>20937</v>
      </c>
      <c r="K65" s="463">
        <f t="shared" si="2"/>
        <v>31947</v>
      </c>
      <c r="L65" s="377">
        <f t="shared" si="2"/>
        <v>60</v>
      </c>
      <c r="M65" s="463">
        <f t="shared" si="2"/>
        <v>1604019</v>
      </c>
      <c r="N65" s="144">
        <f>SUM(C65:M65)</f>
        <v>4875788</v>
      </c>
    </row>
    <row r="66" spans="1:14" x14ac:dyDescent="0.2">
      <c r="C66" s="144"/>
    </row>
    <row r="72" spans="1:14" x14ac:dyDescent="0.2">
      <c r="G72" s="63"/>
    </row>
  </sheetData>
  <mergeCells count="13">
    <mergeCell ref="D13:E13"/>
    <mergeCell ref="F10:G11"/>
    <mergeCell ref="F13:G13"/>
    <mergeCell ref="L10:L12"/>
    <mergeCell ref="K10:K12"/>
    <mergeCell ref="A10:A12"/>
    <mergeCell ref="B10:B12"/>
    <mergeCell ref="M10:M12"/>
    <mergeCell ref="C10:C12"/>
    <mergeCell ref="H10:H12"/>
    <mergeCell ref="I10:I12"/>
    <mergeCell ref="J10:J12"/>
    <mergeCell ref="D10:E11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70" firstPageNumber="3" orientation="landscape" r:id="rId1"/>
  <headerFooter alignWithMargins="0">
    <oddFooter>&amp;C&amp;P. oldal</oddFooter>
  </headerFooter>
  <rowBreaks count="1" manualBreakCount="1">
    <brk id="49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21"/>
  <sheetViews>
    <sheetView view="pageBreakPreview" topLeftCell="A5" zoomScaleNormal="100" zoomScaleSheetLayoutView="100" workbookViewId="0">
      <pane ySplit="2250" topLeftCell="A271" activePane="bottomLeft"/>
      <selection pane="bottomLeft"/>
    </sheetView>
  </sheetViews>
  <sheetFormatPr defaultRowHeight="12.75" x14ac:dyDescent="0.2"/>
  <cols>
    <col min="1" max="1" width="42.42578125" customWidth="1"/>
    <col min="2" max="3" width="11.140625" customWidth="1"/>
    <col min="4" max="4" width="10.7109375" style="187" customWidth="1"/>
    <col min="5" max="5" width="11.42578125" customWidth="1"/>
    <col min="6" max="6" width="10.7109375" customWidth="1"/>
    <col min="7" max="7" width="12" customWidth="1"/>
    <col min="8" max="8" width="9.5703125" customWidth="1"/>
    <col min="9" max="9" width="10.7109375" customWidth="1"/>
    <col min="10" max="10" width="11.5703125" customWidth="1"/>
    <col min="11" max="14" width="10.7109375" customWidth="1"/>
    <col min="15" max="15" width="9.85546875" bestFit="1" customWidth="1"/>
  </cols>
  <sheetData>
    <row r="1" spans="1:15" ht="15.75" x14ac:dyDescent="0.25">
      <c r="A1" s="4" t="s">
        <v>863</v>
      </c>
      <c r="B1" s="4"/>
      <c r="C1" s="4"/>
      <c r="D1" s="6"/>
      <c r="E1" s="4"/>
      <c r="F1" s="4"/>
      <c r="G1" s="4"/>
      <c r="H1" s="4"/>
      <c r="I1" s="5"/>
      <c r="J1" s="5"/>
      <c r="K1" s="5"/>
      <c r="L1" s="5"/>
      <c r="M1" s="5"/>
      <c r="N1" s="5"/>
    </row>
    <row r="2" spans="1:15" ht="15.75" x14ac:dyDescent="0.25">
      <c r="A2" s="4"/>
      <c r="B2" s="4"/>
      <c r="C2" s="4"/>
      <c r="D2" s="6"/>
      <c r="E2" s="4"/>
      <c r="F2" s="4"/>
      <c r="G2" s="4"/>
      <c r="H2" s="4"/>
      <c r="I2" s="5"/>
      <c r="J2" s="5"/>
      <c r="K2" s="5"/>
      <c r="L2" s="5"/>
      <c r="M2" s="5"/>
      <c r="N2" s="5"/>
    </row>
    <row r="3" spans="1:15" ht="15.75" x14ac:dyDescent="0.25">
      <c r="A3" s="4"/>
      <c r="B3" s="4"/>
      <c r="C3" s="4"/>
      <c r="D3" s="6"/>
      <c r="E3" s="4"/>
      <c r="F3" s="4"/>
      <c r="G3" s="6"/>
      <c r="H3" s="6"/>
      <c r="I3" s="6" t="s">
        <v>115</v>
      </c>
      <c r="J3" s="5"/>
      <c r="K3" s="5"/>
      <c r="L3" s="5"/>
      <c r="M3" s="5"/>
      <c r="N3" s="5"/>
    </row>
    <row r="4" spans="1:15" ht="15.75" x14ac:dyDescent="0.25">
      <c r="A4" s="4"/>
      <c r="B4" s="4"/>
      <c r="C4" s="4"/>
      <c r="D4" s="37"/>
      <c r="E4" s="27"/>
      <c r="F4" s="4"/>
      <c r="G4" s="6"/>
      <c r="H4" s="6"/>
      <c r="I4" s="293" t="s">
        <v>434</v>
      </c>
      <c r="J4" s="5"/>
      <c r="K4" s="5"/>
      <c r="L4" s="5"/>
      <c r="M4" s="5"/>
      <c r="N4" s="5"/>
    </row>
    <row r="5" spans="1:15" ht="15.75" x14ac:dyDescent="0.25">
      <c r="A5" s="271"/>
      <c r="B5" s="6"/>
      <c r="C5" s="304"/>
      <c r="D5" s="6"/>
      <c r="E5" s="4"/>
      <c r="F5" s="4"/>
      <c r="G5" s="6"/>
      <c r="H5" s="6"/>
      <c r="I5" s="6" t="s">
        <v>2</v>
      </c>
      <c r="J5" s="5"/>
      <c r="K5" s="5"/>
      <c r="L5" s="5"/>
      <c r="M5" s="5"/>
      <c r="N5" s="5"/>
    </row>
    <row r="6" spans="1:15" x14ac:dyDescent="0.2">
      <c r="A6" s="5"/>
      <c r="B6" s="5"/>
      <c r="C6" s="5"/>
      <c r="D6" s="18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5" s="305" customFormat="1" ht="12.75" customHeight="1" x14ac:dyDescent="0.2">
      <c r="A7" s="594" t="s">
        <v>301</v>
      </c>
      <c r="B7" s="594"/>
      <c r="C7" s="594" t="s">
        <v>298</v>
      </c>
      <c r="D7" s="594" t="s">
        <v>185</v>
      </c>
      <c r="E7" s="597" t="s">
        <v>181</v>
      </c>
      <c r="F7" s="598"/>
      <c r="G7" s="597" t="s">
        <v>182</v>
      </c>
      <c r="H7" s="598"/>
      <c r="I7" s="594" t="s">
        <v>137</v>
      </c>
      <c r="J7" s="594" t="s">
        <v>155</v>
      </c>
      <c r="K7" s="594" t="s">
        <v>157</v>
      </c>
      <c r="L7" s="594" t="s">
        <v>183</v>
      </c>
      <c r="M7" s="594" t="s">
        <v>302</v>
      </c>
      <c r="N7" s="594" t="s">
        <v>184</v>
      </c>
    </row>
    <row r="8" spans="1:15" s="305" customFormat="1" ht="17.45" customHeight="1" x14ac:dyDescent="0.2">
      <c r="A8" s="595"/>
      <c r="B8" s="595"/>
      <c r="C8" s="595"/>
      <c r="D8" s="595"/>
      <c r="E8" s="599"/>
      <c r="F8" s="600"/>
      <c r="G8" s="599"/>
      <c r="H8" s="600"/>
      <c r="I8" s="595"/>
      <c r="J8" s="595"/>
      <c r="K8" s="595"/>
      <c r="L8" s="610"/>
      <c r="M8" s="612"/>
      <c r="N8" s="595"/>
    </row>
    <row r="9" spans="1:15" s="305" customFormat="1" ht="27.75" customHeight="1" x14ac:dyDescent="0.2">
      <c r="A9" s="596"/>
      <c r="B9" s="596"/>
      <c r="C9" s="596"/>
      <c r="D9" s="596"/>
      <c r="E9" s="302" t="s">
        <v>299</v>
      </c>
      <c r="F9" s="302" t="s">
        <v>300</v>
      </c>
      <c r="G9" s="302" t="s">
        <v>299</v>
      </c>
      <c r="H9" s="302" t="s">
        <v>300</v>
      </c>
      <c r="I9" s="596"/>
      <c r="J9" s="596"/>
      <c r="K9" s="596"/>
      <c r="L9" s="611"/>
      <c r="M9" s="613"/>
      <c r="N9" s="596"/>
    </row>
    <row r="10" spans="1:15" s="305" customFormat="1" x14ac:dyDescent="0.2">
      <c r="A10" s="306" t="s">
        <v>8</v>
      </c>
      <c r="B10" s="306"/>
      <c r="C10" s="306" t="s">
        <v>9</v>
      </c>
      <c r="D10" s="306" t="s">
        <v>10</v>
      </c>
      <c r="E10" s="608" t="s">
        <v>11</v>
      </c>
      <c r="F10" s="609"/>
      <c r="G10" s="608" t="s">
        <v>12</v>
      </c>
      <c r="H10" s="609"/>
      <c r="I10" s="82" t="s">
        <v>13</v>
      </c>
      <c r="J10" s="306" t="s">
        <v>14</v>
      </c>
      <c r="K10" s="82" t="s">
        <v>15</v>
      </c>
      <c r="L10" s="81" t="s">
        <v>16</v>
      </c>
      <c r="M10" s="81" t="s">
        <v>17</v>
      </c>
      <c r="N10" s="307">
        <v>11</v>
      </c>
    </row>
    <row r="11" spans="1:15" x14ac:dyDescent="0.2">
      <c r="A11" s="13" t="s">
        <v>191</v>
      </c>
      <c r="B11" s="13"/>
      <c r="C11" s="349"/>
      <c r="D11" s="7"/>
      <c r="E11" s="115"/>
      <c r="F11" s="111"/>
      <c r="G11" s="148"/>
      <c r="H11" s="111"/>
      <c r="I11" s="115"/>
      <c r="J11" s="111"/>
      <c r="K11" s="115"/>
      <c r="L11" s="111"/>
      <c r="M11" s="111"/>
      <c r="N11" s="111"/>
      <c r="O11" t="s">
        <v>256</v>
      </c>
    </row>
    <row r="12" spans="1:15" x14ac:dyDescent="0.2">
      <c r="A12" s="11" t="s">
        <v>41</v>
      </c>
      <c r="B12" s="215" t="s">
        <v>144</v>
      </c>
      <c r="C12" s="101">
        <f>SUM(D12:N12)</f>
        <v>0</v>
      </c>
      <c r="D12" s="178">
        <f>SUM(E12:N12)</f>
        <v>0</v>
      </c>
      <c r="E12" s="118">
        <f>SUM(F12:N12)</f>
        <v>0</v>
      </c>
      <c r="F12" s="87">
        <v>0</v>
      </c>
      <c r="G12" s="118"/>
      <c r="H12" s="87">
        <v>0</v>
      </c>
      <c r="I12" s="118">
        <v>0</v>
      </c>
      <c r="J12" s="87">
        <v>0</v>
      </c>
      <c r="K12" s="118">
        <v>0</v>
      </c>
      <c r="L12" s="87">
        <v>0</v>
      </c>
      <c r="M12" s="87"/>
      <c r="N12" s="87">
        <v>0</v>
      </c>
      <c r="O12" s="144">
        <f t="shared" ref="O12:O149" si="0">SUM(E12:N12)</f>
        <v>0</v>
      </c>
    </row>
    <row r="13" spans="1:15" x14ac:dyDescent="0.2">
      <c r="A13" s="11" t="s">
        <v>435</v>
      </c>
      <c r="B13" s="215"/>
      <c r="C13" s="101">
        <f>SUM(D13:N13)</f>
        <v>0</v>
      </c>
      <c r="D13" s="178"/>
      <c r="E13" s="118"/>
      <c r="F13" s="87"/>
      <c r="G13" s="118"/>
      <c r="H13" s="87"/>
      <c r="I13" s="118"/>
      <c r="J13" s="87"/>
      <c r="K13" s="118"/>
      <c r="L13" s="87"/>
      <c r="M13" s="87"/>
      <c r="N13" s="87"/>
      <c r="O13" s="144">
        <f t="shared" si="0"/>
        <v>0</v>
      </c>
    </row>
    <row r="14" spans="1:15" s="498" customFormat="1" x14ac:dyDescent="0.2">
      <c r="A14" s="11" t="s">
        <v>618</v>
      </c>
      <c r="B14" s="215"/>
      <c r="C14" s="101">
        <f>SUM(D14:N14)</f>
        <v>3</v>
      </c>
      <c r="D14" s="178"/>
      <c r="E14" s="118"/>
      <c r="F14" s="87"/>
      <c r="G14" s="118"/>
      <c r="H14" s="87"/>
      <c r="I14" s="118"/>
      <c r="J14" s="87">
        <v>3</v>
      </c>
      <c r="K14" s="118"/>
      <c r="L14" s="87"/>
      <c r="M14" s="87"/>
      <c r="N14" s="87"/>
      <c r="O14" s="144">
        <f t="shared" si="0"/>
        <v>3</v>
      </c>
    </row>
    <row r="15" spans="1:15" s="498" customFormat="1" x14ac:dyDescent="0.2">
      <c r="A15" s="11" t="s">
        <v>385</v>
      </c>
      <c r="B15" s="215"/>
      <c r="C15" s="101">
        <f>SUM(C14)</f>
        <v>3</v>
      </c>
      <c r="D15" s="101">
        <f t="shared" ref="D15:N15" si="1">SUM(D14)</f>
        <v>0</v>
      </c>
      <c r="E15" s="101">
        <f t="shared" si="1"/>
        <v>0</v>
      </c>
      <c r="F15" s="101">
        <f t="shared" si="1"/>
        <v>0</v>
      </c>
      <c r="G15" s="101">
        <f t="shared" si="1"/>
        <v>0</v>
      </c>
      <c r="H15" s="101">
        <f t="shared" si="1"/>
        <v>0</v>
      </c>
      <c r="I15" s="101">
        <f t="shared" si="1"/>
        <v>0</v>
      </c>
      <c r="J15" s="101">
        <f t="shared" si="1"/>
        <v>3</v>
      </c>
      <c r="K15" s="101">
        <f t="shared" si="1"/>
        <v>0</v>
      </c>
      <c r="L15" s="101">
        <f t="shared" si="1"/>
        <v>0</v>
      </c>
      <c r="M15" s="101">
        <f t="shared" si="1"/>
        <v>0</v>
      </c>
      <c r="N15" s="101">
        <f t="shared" si="1"/>
        <v>0</v>
      </c>
      <c r="O15" s="144">
        <f t="shared" si="0"/>
        <v>3</v>
      </c>
    </row>
    <row r="16" spans="1:15" x14ac:dyDescent="0.2">
      <c r="A16" s="15" t="s">
        <v>551</v>
      </c>
      <c r="B16" s="214"/>
      <c r="C16" s="101">
        <f>SUM(C13,C15)</f>
        <v>3</v>
      </c>
      <c r="D16" s="101">
        <f t="shared" ref="D16:N16" si="2">SUM(D13,D15)</f>
        <v>0</v>
      </c>
      <c r="E16" s="101">
        <f t="shared" si="2"/>
        <v>0</v>
      </c>
      <c r="F16" s="101">
        <f t="shared" si="2"/>
        <v>0</v>
      </c>
      <c r="G16" s="101">
        <f t="shared" si="2"/>
        <v>0</v>
      </c>
      <c r="H16" s="101">
        <f t="shared" si="2"/>
        <v>0</v>
      </c>
      <c r="I16" s="101">
        <f t="shared" si="2"/>
        <v>0</v>
      </c>
      <c r="J16" s="101">
        <f t="shared" si="2"/>
        <v>3</v>
      </c>
      <c r="K16" s="101">
        <f t="shared" si="2"/>
        <v>0</v>
      </c>
      <c r="L16" s="101">
        <f t="shared" si="2"/>
        <v>0</v>
      </c>
      <c r="M16" s="101">
        <f t="shared" si="2"/>
        <v>0</v>
      </c>
      <c r="N16" s="101">
        <f t="shared" si="2"/>
        <v>0</v>
      </c>
      <c r="O16" s="144">
        <f t="shared" si="0"/>
        <v>3</v>
      </c>
    </row>
    <row r="17" spans="1:15" x14ac:dyDescent="0.2">
      <c r="A17" s="55" t="s">
        <v>253</v>
      </c>
      <c r="B17" s="237"/>
      <c r="C17" s="350"/>
      <c r="D17" s="384"/>
      <c r="E17" s="115"/>
      <c r="F17" s="111"/>
      <c r="G17" s="115"/>
      <c r="H17" s="111"/>
      <c r="I17" s="115"/>
      <c r="J17" s="111"/>
      <c r="K17" s="115"/>
      <c r="L17" s="111"/>
      <c r="M17" s="111"/>
      <c r="N17" s="111"/>
      <c r="O17" s="144">
        <f t="shared" si="0"/>
        <v>0</v>
      </c>
    </row>
    <row r="18" spans="1:15" x14ac:dyDescent="0.2">
      <c r="A18" s="11" t="s">
        <v>41</v>
      </c>
      <c r="B18" s="215" t="s">
        <v>142</v>
      </c>
      <c r="C18" s="101">
        <f>SUM(D18:N18)</f>
        <v>0</v>
      </c>
      <c r="D18" s="178">
        <f>SUM(E18:N18)</f>
        <v>0</v>
      </c>
      <c r="E18" s="118"/>
      <c r="F18" s="87"/>
      <c r="G18" s="118"/>
      <c r="H18" s="87"/>
      <c r="I18" s="118"/>
      <c r="J18" s="87"/>
      <c r="K18" s="118"/>
      <c r="L18" s="87"/>
      <c r="M18" s="87"/>
      <c r="N18" s="87"/>
      <c r="O18" s="144">
        <f t="shared" si="0"/>
        <v>0</v>
      </c>
    </row>
    <row r="19" spans="1:15" x14ac:dyDescent="0.2">
      <c r="A19" s="11" t="s">
        <v>435</v>
      </c>
      <c r="B19" s="215"/>
      <c r="C19" s="101">
        <f>SUM(D19:N19)</f>
        <v>0</v>
      </c>
      <c r="D19" s="178"/>
      <c r="E19" s="118"/>
      <c r="F19" s="87"/>
      <c r="G19" s="118"/>
      <c r="H19" s="87"/>
      <c r="I19" s="118"/>
      <c r="J19" s="87"/>
      <c r="K19" s="118"/>
      <c r="L19" s="87"/>
      <c r="M19" s="87"/>
      <c r="N19" s="87"/>
      <c r="O19" s="144">
        <f t="shared" si="0"/>
        <v>0</v>
      </c>
    </row>
    <row r="20" spans="1:15" x14ac:dyDescent="0.2">
      <c r="A20" s="15" t="s">
        <v>551</v>
      </c>
      <c r="B20" s="214"/>
      <c r="C20" s="104">
        <f>SUM(D20:N20)</f>
        <v>0</v>
      </c>
      <c r="D20" s="178"/>
      <c r="E20" s="118"/>
      <c r="F20" s="87"/>
      <c r="G20" s="118"/>
      <c r="H20" s="87"/>
      <c r="I20" s="118"/>
      <c r="J20" s="87"/>
      <c r="K20" s="118"/>
      <c r="L20" s="87"/>
      <c r="M20" s="87"/>
      <c r="N20" s="87"/>
      <c r="O20" s="144">
        <f t="shared" si="0"/>
        <v>0</v>
      </c>
    </row>
    <row r="21" spans="1:15" x14ac:dyDescent="0.2">
      <c r="A21" s="13" t="s">
        <v>265</v>
      </c>
      <c r="B21" s="19"/>
      <c r="C21" s="203"/>
      <c r="D21" s="308"/>
      <c r="E21" s="114"/>
      <c r="F21" s="111"/>
      <c r="G21" s="115"/>
      <c r="H21" s="111"/>
      <c r="I21" s="115"/>
      <c r="J21" s="111"/>
      <c r="K21" s="115"/>
      <c r="L21" s="111"/>
      <c r="M21" s="111"/>
      <c r="N21" s="111"/>
      <c r="O21" s="144">
        <f t="shared" si="0"/>
        <v>0</v>
      </c>
    </row>
    <row r="22" spans="1:15" x14ac:dyDescent="0.2">
      <c r="A22" s="11" t="s">
        <v>41</v>
      </c>
      <c r="B22" s="215" t="s">
        <v>142</v>
      </c>
      <c r="C22" s="101">
        <f>SUM(D22:N22)</f>
        <v>1763</v>
      </c>
      <c r="D22" s="178">
        <v>0</v>
      </c>
      <c r="E22" s="127"/>
      <c r="F22" s="87">
        <v>0</v>
      </c>
      <c r="G22" s="118">
        <v>0</v>
      </c>
      <c r="H22" s="87">
        <v>0</v>
      </c>
      <c r="I22" s="118">
        <v>0</v>
      </c>
      <c r="J22" s="87">
        <v>1763</v>
      </c>
      <c r="K22" s="118">
        <v>0</v>
      </c>
      <c r="L22" s="87">
        <v>0</v>
      </c>
      <c r="M22" s="87"/>
      <c r="N22" s="87">
        <v>0</v>
      </c>
      <c r="O22" s="144">
        <f t="shared" si="0"/>
        <v>1763</v>
      </c>
    </row>
    <row r="23" spans="1:15" x14ac:dyDescent="0.2">
      <c r="A23" s="11" t="s">
        <v>435</v>
      </c>
      <c r="B23" s="215"/>
      <c r="C23" s="101">
        <f>SUM(D23:N23)</f>
        <v>1763</v>
      </c>
      <c r="D23" s="178"/>
      <c r="E23" s="118"/>
      <c r="F23" s="87"/>
      <c r="G23" s="118"/>
      <c r="H23" s="87"/>
      <c r="I23" s="118"/>
      <c r="J23" s="87">
        <v>1763</v>
      </c>
      <c r="K23" s="118"/>
      <c r="L23" s="87"/>
      <c r="M23" s="87"/>
      <c r="N23" s="87"/>
      <c r="O23" s="144">
        <f t="shared" si="0"/>
        <v>1763</v>
      </c>
    </row>
    <row r="24" spans="1:15" s="498" customFormat="1" x14ac:dyDescent="0.2">
      <c r="A24" s="11" t="s">
        <v>619</v>
      </c>
      <c r="B24" s="215"/>
      <c r="C24" s="101">
        <f>SUM(D24:N24)</f>
        <v>1100</v>
      </c>
      <c r="D24" s="178"/>
      <c r="E24" s="118"/>
      <c r="F24" s="87"/>
      <c r="G24" s="118"/>
      <c r="H24" s="87"/>
      <c r="I24" s="118"/>
      <c r="J24" s="87">
        <v>1100</v>
      </c>
      <c r="K24" s="118"/>
      <c r="L24" s="87"/>
      <c r="M24" s="87"/>
      <c r="N24" s="87"/>
      <c r="O24" s="144">
        <f t="shared" si="0"/>
        <v>1100</v>
      </c>
    </row>
    <row r="25" spans="1:15" s="498" customFormat="1" x14ac:dyDescent="0.2">
      <c r="A25" s="11" t="s">
        <v>385</v>
      </c>
      <c r="B25" s="215"/>
      <c r="C25" s="101">
        <f>SUM(C24)</f>
        <v>1100</v>
      </c>
      <c r="D25" s="101">
        <f t="shared" ref="D25:N25" si="3">SUM(D24)</f>
        <v>0</v>
      </c>
      <c r="E25" s="101">
        <f t="shared" si="3"/>
        <v>0</v>
      </c>
      <c r="F25" s="101">
        <f t="shared" si="3"/>
        <v>0</v>
      </c>
      <c r="G25" s="101">
        <f t="shared" si="3"/>
        <v>0</v>
      </c>
      <c r="H25" s="101">
        <f t="shared" si="3"/>
        <v>0</v>
      </c>
      <c r="I25" s="101">
        <f t="shared" si="3"/>
        <v>0</v>
      </c>
      <c r="J25" s="101">
        <f t="shared" si="3"/>
        <v>1100</v>
      </c>
      <c r="K25" s="101">
        <f t="shared" si="3"/>
        <v>0</v>
      </c>
      <c r="L25" s="101">
        <f t="shared" si="3"/>
        <v>0</v>
      </c>
      <c r="M25" s="101">
        <f t="shared" si="3"/>
        <v>0</v>
      </c>
      <c r="N25" s="101">
        <f t="shared" si="3"/>
        <v>0</v>
      </c>
      <c r="O25" s="144">
        <f t="shared" si="0"/>
        <v>1100</v>
      </c>
    </row>
    <row r="26" spans="1:15" x14ac:dyDescent="0.2">
      <c r="A26" s="15" t="s">
        <v>551</v>
      </c>
      <c r="B26" s="215"/>
      <c r="C26" s="101">
        <f>SUM(C23,C25)</f>
        <v>2863</v>
      </c>
      <c r="D26" s="101">
        <f t="shared" ref="D26:N26" si="4">SUM(D23,D25)</f>
        <v>0</v>
      </c>
      <c r="E26" s="101">
        <f t="shared" si="4"/>
        <v>0</v>
      </c>
      <c r="F26" s="101">
        <f t="shared" si="4"/>
        <v>0</v>
      </c>
      <c r="G26" s="101">
        <f t="shared" si="4"/>
        <v>0</v>
      </c>
      <c r="H26" s="101">
        <f t="shared" si="4"/>
        <v>0</v>
      </c>
      <c r="I26" s="101">
        <f t="shared" si="4"/>
        <v>0</v>
      </c>
      <c r="J26" s="101">
        <f t="shared" si="4"/>
        <v>2863</v>
      </c>
      <c r="K26" s="101">
        <f t="shared" si="4"/>
        <v>0</v>
      </c>
      <c r="L26" s="101">
        <f t="shared" si="4"/>
        <v>0</v>
      </c>
      <c r="M26" s="101">
        <f t="shared" si="4"/>
        <v>0</v>
      </c>
      <c r="N26" s="101">
        <f t="shared" si="4"/>
        <v>0</v>
      </c>
      <c r="O26" s="144">
        <f t="shared" si="0"/>
        <v>2863</v>
      </c>
    </row>
    <row r="27" spans="1:15" x14ac:dyDescent="0.2">
      <c r="A27" s="13" t="s">
        <v>306</v>
      </c>
      <c r="B27" s="7"/>
      <c r="C27" s="349"/>
      <c r="D27" s="308"/>
      <c r="E27" s="115"/>
      <c r="F27" s="111"/>
      <c r="G27" s="115"/>
      <c r="H27" s="111"/>
      <c r="I27" s="115"/>
      <c r="J27" s="111"/>
      <c r="K27" s="115"/>
      <c r="L27" s="111"/>
      <c r="M27" s="111"/>
      <c r="N27" s="111"/>
      <c r="O27" s="144">
        <f t="shared" si="0"/>
        <v>0</v>
      </c>
    </row>
    <row r="28" spans="1:15" x14ac:dyDescent="0.2">
      <c r="A28" s="11" t="s">
        <v>41</v>
      </c>
      <c r="B28" s="215" t="s">
        <v>142</v>
      </c>
      <c r="C28" s="101">
        <f>SUM(D28:N28)</f>
        <v>133690</v>
      </c>
      <c r="D28" s="178">
        <v>0</v>
      </c>
      <c r="E28" s="118"/>
      <c r="F28" s="87"/>
      <c r="G28" s="118"/>
      <c r="H28" s="87"/>
      <c r="I28" s="118">
        <v>0</v>
      </c>
      <c r="J28" s="202">
        <v>117753</v>
      </c>
      <c r="K28" s="118">
        <v>15937</v>
      </c>
      <c r="L28" s="269"/>
      <c r="M28" s="87"/>
      <c r="N28" s="87"/>
      <c r="O28" s="144">
        <f t="shared" si="0"/>
        <v>133690</v>
      </c>
    </row>
    <row r="29" spans="1:15" x14ac:dyDescent="0.2">
      <c r="A29" s="11" t="s">
        <v>435</v>
      </c>
      <c r="B29" s="215"/>
      <c r="C29" s="101">
        <f>SUM(D29:N29)</f>
        <v>139317</v>
      </c>
      <c r="D29" s="178"/>
      <c r="E29" s="118"/>
      <c r="F29" s="87"/>
      <c r="G29" s="118"/>
      <c r="H29" s="87"/>
      <c r="I29" s="118"/>
      <c r="J29" s="202">
        <v>121403</v>
      </c>
      <c r="K29" s="118">
        <v>17914</v>
      </c>
      <c r="L29" s="269"/>
      <c r="M29" s="87"/>
      <c r="N29" s="87"/>
      <c r="O29" s="144">
        <f t="shared" si="0"/>
        <v>139317</v>
      </c>
    </row>
    <row r="30" spans="1:15" x14ac:dyDescent="0.2">
      <c r="A30" s="11" t="s">
        <v>620</v>
      </c>
      <c r="B30" s="215"/>
      <c r="C30" s="101">
        <f t="shared" ref="C30:C32" si="5">SUM(D30:N30)</f>
        <v>-9000</v>
      </c>
      <c r="D30" s="178">
        <f t="shared" ref="D30:N30" si="6">SUM(D29)</f>
        <v>0</v>
      </c>
      <c r="E30" s="101">
        <f t="shared" si="6"/>
        <v>0</v>
      </c>
      <c r="F30" s="101">
        <f t="shared" si="6"/>
        <v>0</v>
      </c>
      <c r="G30" s="101">
        <f t="shared" si="6"/>
        <v>0</v>
      </c>
      <c r="H30" s="101">
        <f t="shared" si="6"/>
        <v>0</v>
      </c>
      <c r="I30" s="101">
        <f t="shared" si="6"/>
        <v>0</v>
      </c>
      <c r="J30" s="101">
        <v>-9000</v>
      </c>
      <c r="K30" s="101"/>
      <c r="L30" s="101">
        <f t="shared" si="6"/>
        <v>0</v>
      </c>
      <c r="M30" s="101">
        <f t="shared" si="6"/>
        <v>0</v>
      </c>
      <c r="N30" s="101">
        <f t="shared" si="6"/>
        <v>0</v>
      </c>
      <c r="O30" s="144">
        <f t="shared" si="0"/>
        <v>-9000</v>
      </c>
    </row>
    <row r="31" spans="1:15" x14ac:dyDescent="0.2">
      <c r="A31" s="11" t="s">
        <v>621</v>
      </c>
      <c r="B31" s="215"/>
      <c r="C31" s="101">
        <f t="shared" si="5"/>
        <v>250</v>
      </c>
      <c r="D31" s="178">
        <f t="shared" ref="D31:N31" si="7">SUM(D28,D30)</f>
        <v>0</v>
      </c>
      <c r="E31" s="101">
        <f t="shared" si="7"/>
        <v>0</v>
      </c>
      <c r="F31" s="101">
        <f t="shared" si="7"/>
        <v>0</v>
      </c>
      <c r="G31" s="101">
        <f t="shared" si="7"/>
        <v>0</v>
      </c>
      <c r="H31" s="101">
        <f t="shared" si="7"/>
        <v>0</v>
      </c>
      <c r="I31" s="101">
        <f t="shared" si="7"/>
        <v>0</v>
      </c>
      <c r="J31" s="101">
        <v>250</v>
      </c>
      <c r="K31" s="101"/>
      <c r="L31" s="101">
        <f t="shared" si="7"/>
        <v>0</v>
      </c>
      <c r="M31" s="101">
        <f t="shared" si="7"/>
        <v>0</v>
      </c>
      <c r="N31" s="101">
        <f t="shared" si="7"/>
        <v>0</v>
      </c>
      <c r="O31" s="144">
        <f t="shared" si="0"/>
        <v>250</v>
      </c>
    </row>
    <row r="32" spans="1:15" s="498" customFormat="1" x14ac:dyDescent="0.2">
      <c r="A32" s="11" t="s">
        <v>622</v>
      </c>
      <c r="B32" s="215"/>
      <c r="C32" s="101">
        <f t="shared" si="5"/>
        <v>-4000</v>
      </c>
      <c r="D32" s="178"/>
      <c r="E32" s="101"/>
      <c r="F32" s="101"/>
      <c r="G32" s="101"/>
      <c r="H32" s="101"/>
      <c r="I32" s="101"/>
      <c r="J32" s="101"/>
      <c r="K32" s="101">
        <v>-4000</v>
      </c>
      <c r="L32" s="101"/>
      <c r="M32" s="101"/>
      <c r="N32" s="101"/>
      <c r="O32" s="144">
        <f t="shared" si="0"/>
        <v>-4000</v>
      </c>
    </row>
    <row r="33" spans="1:16" s="392" customFormat="1" x14ac:dyDescent="0.2">
      <c r="A33" s="11" t="s">
        <v>385</v>
      </c>
      <c r="B33" s="215"/>
      <c r="C33" s="101">
        <f>SUM(C30:C32)</f>
        <v>-12750</v>
      </c>
      <c r="D33" s="101">
        <f t="shared" ref="D33:N33" si="8">SUM(D30:D32)</f>
        <v>0</v>
      </c>
      <c r="E33" s="101">
        <f t="shared" si="8"/>
        <v>0</v>
      </c>
      <c r="F33" s="101">
        <f t="shared" si="8"/>
        <v>0</v>
      </c>
      <c r="G33" s="101">
        <f t="shared" si="8"/>
        <v>0</v>
      </c>
      <c r="H33" s="101">
        <f t="shared" si="8"/>
        <v>0</v>
      </c>
      <c r="I33" s="101">
        <f t="shared" si="8"/>
        <v>0</v>
      </c>
      <c r="J33" s="101">
        <f t="shared" si="8"/>
        <v>-8750</v>
      </c>
      <c r="K33" s="101">
        <f t="shared" si="8"/>
        <v>-4000</v>
      </c>
      <c r="L33" s="101">
        <f t="shared" si="8"/>
        <v>0</v>
      </c>
      <c r="M33" s="101">
        <f t="shared" si="8"/>
        <v>0</v>
      </c>
      <c r="N33" s="101">
        <f t="shared" si="8"/>
        <v>0</v>
      </c>
      <c r="O33" s="144">
        <f t="shared" si="0"/>
        <v>-12750</v>
      </c>
    </row>
    <row r="34" spans="1:16" x14ac:dyDescent="0.2">
      <c r="A34" s="15" t="s">
        <v>551</v>
      </c>
      <c r="B34" s="214"/>
      <c r="C34" s="101">
        <f>SUM(C29,C33)</f>
        <v>126567</v>
      </c>
      <c r="D34" s="104">
        <f t="shared" ref="D34:N34" si="9">SUM(D29,D33)</f>
        <v>0</v>
      </c>
      <c r="E34" s="104">
        <f t="shared" si="9"/>
        <v>0</v>
      </c>
      <c r="F34" s="104">
        <f t="shared" si="9"/>
        <v>0</v>
      </c>
      <c r="G34" s="104">
        <f t="shared" si="9"/>
        <v>0</v>
      </c>
      <c r="H34" s="104">
        <f t="shared" si="9"/>
        <v>0</v>
      </c>
      <c r="I34" s="104">
        <f t="shared" si="9"/>
        <v>0</v>
      </c>
      <c r="J34" s="104">
        <f t="shared" si="9"/>
        <v>112653</v>
      </c>
      <c r="K34" s="104">
        <f t="shared" si="9"/>
        <v>13914</v>
      </c>
      <c r="L34" s="104">
        <f t="shared" si="9"/>
        <v>0</v>
      </c>
      <c r="M34" s="104">
        <f t="shared" si="9"/>
        <v>0</v>
      </c>
      <c r="N34" s="104">
        <f t="shared" si="9"/>
        <v>0</v>
      </c>
      <c r="O34" s="144">
        <f t="shared" si="0"/>
        <v>126567</v>
      </c>
    </row>
    <row r="35" spans="1:16" x14ac:dyDescent="0.2">
      <c r="A35" s="266" t="s">
        <v>307</v>
      </c>
      <c r="B35" s="19"/>
      <c r="C35" s="349"/>
      <c r="D35" s="178"/>
      <c r="E35" s="118"/>
      <c r="F35" s="87"/>
      <c r="G35" s="112"/>
      <c r="H35" s="87"/>
      <c r="I35" s="112"/>
      <c r="J35" s="202"/>
      <c r="K35" s="112"/>
      <c r="L35" s="269"/>
      <c r="M35" s="87"/>
      <c r="N35" s="87"/>
      <c r="O35" s="144">
        <f t="shared" si="0"/>
        <v>0</v>
      </c>
    </row>
    <row r="36" spans="1:16" x14ac:dyDescent="0.2">
      <c r="A36" s="11" t="s">
        <v>41</v>
      </c>
      <c r="B36" s="215" t="s">
        <v>142</v>
      </c>
      <c r="C36" s="101">
        <f>SUM(D36:N36)</f>
        <v>0</v>
      </c>
      <c r="D36" s="178">
        <f>SUM(E36:N36)</f>
        <v>0</v>
      </c>
      <c r="E36" s="118"/>
      <c r="F36" s="87"/>
      <c r="G36" s="112"/>
      <c r="H36" s="87"/>
      <c r="I36" s="112"/>
      <c r="J36" s="202"/>
      <c r="K36" s="112"/>
      <c r="L36" s="269"/>
      <c r="M36" s="87"/>
      <c r="N36" s="87"/>
      <c r="O36" s="144">
        <f t="shared" si="0"/>
        <v>0</v>
      </c>
    </row>
    <row r="37" spans="1:16" x14ac:dyDescent="0.2">
      <c r="A37" s="11" t="s">
        <v>437</v>
      </c>
      <c r="B37" s="215"/>
      <c r="C37" s="101">
        <f>SUM(D37:N37)</f>
        <v>0</v>
      </c>
      <c r="D37" s="339">
        <v>0</v>
      </c>
      <c r="E37" s="87"/>
      <c r="F37" s="87"/>
      <c r="G37" s="118"/>
      <c r="H37" s="87"/>
      <c r="I37" s="118"/>
      <c r="J37" s="202"/>
      <c r="K37" s="118"/>
      <c r="L37" s="269"/>
      <c r="M37" s="87"/>
      <c r="N37" s="87"/>
      <c r="O37" s="144">
        <f t="shared" si="0"/>
        <v>0</v>
      </c>
    </row>
    <row r="38" spans="1:16" x14ac:dyDescent="0.2">
      <c r="A38" s="15" t="s">
        <v>551</v>
      </c>
      <c r="B38" s="214"/>
      <c r="C38" s="104">
        <f>SUM(D38:N38)</f>
        <v>0</v>
      </c>
      <c r="D38" s="374">
        <v>0</v>
      </c>
      <c r="E38" s="117"/>
      <c r="F38" s="110"/>
      <c r="G38" s="112"/>
      <c r="H38" s="87"/>
      <c r="I38" s="112"/>
      <c r="J38" s="202"/>
      <c r="K38" s="112"/>
      <c r="L38" s="269"/>
      <c r="M38" s="87"/>
      <c r="N38" s="87"/>
      <c r="O38" s="144">
        <f t="shared" si="0"/>
        <v>0</v>
      </c>
    </row>
    <row r="39" spans="1:16" x14ac:dyDescent="0.2">
      <c r="A39" s="22" t="s">
        <v>308</v>
      </c>
      <c r="B39" s="19"/>
      <c r="C39" s="203"/>
      <c r="D39" s="450"/>
      <c r="E39" s="118"/>
      <c r="F39" s="87"/>
      <c r="G39" s="115"/>
      <c r="H39" s="111"/>
      <c r="I39" s="115"/>
      <c r="J39" s="111"/>
      <c r="K39" s="115"/>
      <c r="L39" s="111"/>
      <c r="M39" s="111"/>
      <c r="N39" s="111"/>
      <c r="O39" s="144">
        <f t="shared" si="0"/>
        <v>0</v>
      </c>
    </row>
    <row r="40" spans="1:16" x14ac:dyDescent="0.2">
      <c r="A40" s="11" t="s">
        <v>41</v>
      </c>
      <c r="B40" s="215" t="s">
        <v>142</v>
      </c>
      <c r="C40" s="101">
        <f>SUM(D40:N40)</f>
        <v>705495</v>
      </c>
      <c r="D40" s="178">
        <v>0</v>
      </c>
      <c r="E40" s="118">
        <v>650108</v>
      </c>
      <c r="F40" s="87"/>
      <c r="G40" s="118"/>
      <c r="H40" s="87"/>
      <c r="I40" s="118"/>
      <c r="J40" s="87"/>
      <c r="K40" s="118">
        <v>0</v>
      </c>
      <c r="L40" s="87"/>
      <c r="M40" s="87"/>
      <c r="N40" s="202">
        <v>55387</v>
      </c>
      <c r="O40" s="144">
        <f t="shared" si="0"/>
        <v>705495</v>
      </c>
    </row>
    <row r="41" spans="1:16" x14ac:dyDescent="0.2">
      <c r="A41" s="11" t="s">
        <v>559</v>
      </c>
      <c r="B41" s="215"/>
      <c r="C41" s="101">
        <f t="shared" ref="C41:C48" si="10">SUM(D41:N41)</f>
        <v>790934</v>
      </c>
      <c r="D41" s="178"/>
      <c r="E41" s="118">
        <v>755547</v>
      </c>
      <c r="F41" s="87"/>
      <c r="G41" s="118"/>
      <c r="H41" s="87"/>
      <c r="I41" s="118"/>
      <c r="J41" s="87"/>
      <c r="K41" s="118"/>
      <c r="L41" s="87"/>
      <c r="M41" s="87"/>
      <c r="N41" s="202">
        <v>35387</v>
      </c>
      <c r="O41" s="144">
        <f t="shared" si="0"/>
        <v>790934</v>
      </c>
    </row>
    <row r="42" spans="1:16" x14ac:dyDescent="0.2">
      <c r="A42" s="11" t="s">
        <v>627</v>
      </c>
      <c r="B42" s="215"/>
      <c r="C42" s="101">
        <f t="shared" si="10"/>
        <v>242</v>
      </c>
      <c r="D42" s="178"/>
      <c r="E42" s="118">
        <v>242</v>
      </c>
      <c r="F42" s="87"/>
      <c r="G42" s="118"/>
      <c r="H42" s="87"/>
      <c r="I42" s="118"/>
      <c r="J42" s="87"/>
      <c r="K42" s="118"/>
      <c r="L42" s="87"/>
      <c r="M42" s="87"/>
      <c r="N42" s="202"/>
      <c r="O42" s="144">
        <f t="shared" si="0"/>
        <v>242</v>
      </c>
    </row>
    <row r="43" spans="1:16" s="440" customFormat="1" x14ac:dyDescent="0.2">
      <c r="A43" s="11" t="s">
        <v>628</v>
      </c>
      <c r="B43" s="215"/>
      <c r="C43" s="101">
        <f t="shared" si="10"/>
        <v>1919</v>
      </c>
      <c r="D43" s="178"/>
      <c r="E43" s="118">
        <v>1919</v>
      </c>
      <c r="F43" s="87"/>
      <c r="G43" s="118"/>
      <c r="H43" s="87"/>
      <c r="I43" s="118"/>
      <c r="J43" s="87"/>
      <c r="K43" s="118"/>
      <c r="L43" s="87"/>
      <c r="M43" s="87"/>
      <c r="N43" s="202"/>
      <c r="O43" s="144">
        <f t="shared" si="0"/>
        <v>1919</v>
      </c>
    </row>
    <row r="44" spans="1:16" x14ac:dyDescent="0.2">
      <c r="A44" s="11" t="s">
        <v>629</v>
      </c>
      <c r="B44" s="215"/>
      <c r="C44" s="101">
        <f t="shared" si="10"/>
        <v>25015</v>
      </c>
      <c r="D44" s="178"/>
      <c r="E44" s="118">
        <v>25015</v>
      </c>
      <c r="F44" s="87"/>
      <c r="G44" s="118"/>
      <c r="H44" s="87"/>
      <c r="I44" s="118"/>
      <c r="J44" s="87"/>
      <c r="K44" s="118"/>
      <c r="L44" s="87"/>
      <c r="M44" s="87"/>
      <c r="N44" s="202"/>
      <c r="O44" s="144">
        <f t="shared" si="0"/>
        <v>25015</v>
      </c>
    </row>
    <row r="45" spans="1:16" x14ac:dyDescent="0.2">
      <c r="A45" s="328" t="s">
        <v>630</v>
      </c>
      <c r="B45" s="215"/>
      <c r="C45" s="101">
        <f t="shared" si="10"/>
        <v>-755</v>
      </c>
      <c r="D45" s="178"/>
      <c r="E45" s="118">
        <v>-755</v>
      </c>
      <c r="F45" s="87"/>
      <c r="G45" s="118"/>
      <c r="H45" s="87"/>
      <c r="I45" s="118"/>
      <c r="J45" s="87"/>
      <c r="K45" s="118"/>
      <c r="L45" s="87"/>
      <c r="M45" s="87"/>
      <c r="N45" s="202"/>
      <c r="O45" s="144">
        <f t="shared" si="0"/>
        <v>-755</v>
      </c>
    </row>
    <row r="46" spans="1:16" x14ac:dyDescent="0.2">
      <c r="A46" s="328" t="s">
        <v>631</v>
      </c>
      <c r="B46" s="215"/>
      <c r="C46" s="101">
        <f t="shared" si="10"/>
        <v>1850</v>
      </c>
      <c r="D46" s="178"/>
      <c r="E46" s="118">
        <v>1850</v>
      </c>
      <c r="F46" s="87"/>
      <c r="G46" s="118"/>
      <c r="H46" s="87"/>
      <c r="I46" s="118"/>
      <c r="J46" s="87"/>
      <c r="K46" s="118"/>
      <c r="L46" s="87"/>
      <c r="M46" s="87"/>
      <c r="N46" s="202"/>
      <c r="O46" s="144">
        <f t="shared" si="0"/>
        <v>1850</v>
      </c>
      <c r="P46" s="144"/>
    </row>
    <row r="47" spans="1:16" x14ac:dyDescent="0.2">
      <c r="A47" s="328" t="s">
        <v>632</v>
      </c>
      <c r="B47" s="215"/>
      <c r="C47" s="101">
        <f t="shared" si="10"/>
        <v>19</v>
      </c>
      <c r="D47" s="178"/>
      <c r="E47" s="118">
        <v>19</v>
      </c>
      <c r="F47" s="87"/>
      <c r="G47" s="118"/>
      <c r="H47" s="87"/>
      <c r="I47" s="118"/>
      <c r="J47" s="87"/>
      <c r="K47" s="118"/>
      <c r="L47" s="87"/>
      <c r="M47" s="87"/>
      <c r="N47" s="202"/>
      <c r="O47" s="144">
        <f t="shared" si="0"/>
        <v>19</v>
      </c>
    </row>
    <row r="48" spans="1:16" s="444" customFormat="1" x14ac:dyDescent="0.2">
      <c r="A48" s="328" t="s">
        <v>633</v>
      </c>
      <c r="B48" s="215"/>
      <c r="C48" s="101">
        <f t="shared" si="10"/>
        <v>6554</v>
      </c>
      <c r="D48" s="178"/>
      <c r="E48" s="118"/>
      <c r="F48" s="87"/>
      <c r="G48" s="118"/>
      <c r="H48" s="87"/>
      <c r="I48" s="118"/>
      <c r="J48" s="87"/>
      <c r="K48" s="118"/>
      <c r="L48" s="87"/>
      <c r="M48" s="87"/>
      <c r="N48" s="202">
        <v>6554</v>
      </c>
      <c r="O48" s="144">
        <f t="shared" si="0"/>
        <v>6554</v>
      </c>
    </row>
    <row r="49" spans="1:15" x14ac:dyDescent="0.2">
      <c r="A49" s="11" t="s">
        <v>497</v>
      </c>
      <c r="B49" s="215"/>
      <c r="C49" s="101">
        <f t="shared" ref="C49:N49" si="11">SUM(C42:C48)</f>
        <v>34844</v>
      </c>
      <c r="D49" s="101">
        <f t="shared" si="11"/>
        <v>0</v>
      </c>
      <c r="E49" s="101">
        <f t="shared" si="11"/>
        <v>28290</v>
      </c>
      <c r="F49" s="101">
        <f t="shared" si="11"/>
        <v>0</v>
      </c>
      <c r="G49" s="101">
        <f t="shared" si="11"/>
        <v>0</v>
      </c>
      <c r="H49" s="101">
        <f t="shared" si="11"/>
        <v>0</v>
      </c>
      <c r="I49" s="101">
        <f t="shared" si="11"/>
        <v>0</v>
      </c>
      <c r="J49" s="101">
        <f t="shared" si="11"/>
        <v>0</v>
      </c>
      <c r="K49" s="101">
        <f t="shared" si="11"/>
        <v>0</v>
      </c>
      <c r="L49" s="101">
        <f t="shared" si="11"/>
        <v>0</v>
      </c>
      <c r="M49" s="101">
        <f t="shared" si="11"/>
        <v>0</v>
      </c>
      <c r="N49" s="101">
        <f t="shared" si="11"/>
        <v>6554</v>
      </c>
      <c r="O49" s="144">
        <f t="shared" si="0"/>
        <v>34844</v>
      </c>
    </row>
    <row r="50" spans="1:15" x14ac:dyDescent="0.2">
      <c r="A50" s="15" t="s">
        <v>551</v>
      </c>
      <c r="B50" s="215"/>
      <c r="C50" s="104">
        <f t="shared" ref="C50:N50" si="12">SUM(C41,C49)</f>
        <v>825778</v>
      </c>
      <c r="D50" s="104">
        <f t="shared" si="12"/>
        <v>0</v>
      </c>
      <c r="E50" s="104">
        <f t="shared" si="12"/>
        <v>783837</v>
      </c>
      <c r="F50" s="104">
        <f t="shared" si="12"/>
        <v>0</v>
      </c>
      <c r="G50" s="104">
        <f t="shared" si="12"/>
        <v>0</v>
      </c>
      <c r="H50" s="104">
        <f t="shared" si="12"/>
        <v>0</v>
      </c>
      <c r="I50" s="104">
        <f t="shared" si="12"/>
        <v>0</v>
      </c>
      <c r="J50" s="104">
        <f t="shared" si="12"/>
        <v>0</v>
      </c>
      <c r="K50" s="104">
        <f t="shared" si="12"/>
        <v>0</v>
      </c>
      <c r="L50" s="104">
        <f t="shared" si="12"/>
        <v>0</v>
      </c>
      <c r="M50" s="104">
        <f t="shared" si="12"/>
        <v>0</v>
      </c>
      <c r="N50" s="104">
        <f t="shared" si="12"/>
        <v>41941</v>
      </c>
      <c r="O50" s="144">
        <f t="shared" si="0"/>
        <v>825778</v>
      </c>
    </row>
    <row r="51" spans="1:15" x14ac:dyDescent="0.2">
      <c r="A51" s="266" t="s">
        <v>309</v>
      </c>
      <c r="B51" s="7"/>
      <c r="C51" s="203"/>
      <c r="D51" s="178"/>
      <c r="E51" s="118"/>
      <c r="F51" s="87"/>
      <c r="G51" s="118"/>
      <c r="H51" s="87"/>
      <c r="I51" s="118"/>
      <c r="J51" s="87"/>
      <c r="K51" s="118"/>
      <c r="L51" s="87"/>
      <c r="M51" s="87"/>
      <c r="N51" s="87"/>
      <c r="O51" s="144">
        <f t="shared" si="0"/>
        <v>0</v>
      </c>
    </row>
    <row r="52" spans="1:15" x14ac:dyDescent="0.2">
      <c r="A52" s="11" t="s">
        <v>141</v>
      </c>
      <c r="B52" s="215" t="s">
        <v>142</v>
      </c>
      <c r="C52" s="101">
        <f>SUM(D52:N52)</f>
        <v>0</v>
      </c>
      <c r="D52" s="178">
        <f>SUM(E52:N52)</f>
        <v>0</v>
      </c>
      <c r="E52" s="118"/>
      <c r="F52" s="87"/>
      <c r="G52" s="118"/>
      <c r="H52" s="87"/>
      <c r="I52" s="118"/>
      <c r="J52" s="87"/>
      <c r="K52" s="118"/>
      <c r="L52" s="87"/>
      <c r="M52" s="87"/>
      <c r="N52" s="87"/>
      <c r="O52" s="144">
        <f t="shared" si="0"/>
        <v>0</v>
      </c>
    </row>
    <row r="53" spans="1:15" x14ac:dyDescent="0.2">
      <c r="A53" s="11" t="s">
        <v>437</v>
      </c>
      <c r="B53" s="215"/>
      <c r="C53" s="101">
        <f>SUM(D53:N53)</f>
        <v>0</v>
      </c>
      <c r="D53" s="178"/>
      <c r="E53" s="118"/>
      <c r="F53" s="87"/>
      <c r="G53" s="118"/>
      <c r="H53" s="87"/>
      <c r="I53" s="118"/>
      <c r="J53" s="87"/>
      <c r="K53" s="118"/>
      <c r="L53" s="87"/>
      <c r="M53" s="87"/>
      <c r="N53" s="87"/>
      <c r="O53" s="144">
        <f t="shared" si="0"/>
        <v>0</v>
      </c>
    </row>
    <row r="54" spans="1:15" x14ac:dyDescent="0.2">
      <c r="A54" s="15" t="s">
        <v>551</v>
      </c>
      <c r="B54" s="215"/>
      <c r="C54" s="101">
        <v>0</v>
      </c>
      <c r="D54" s="178"/>
      <c r="E54" s="118"/>
      <c r="F54" s="87"/>
      <c r="G54" s="118"/>
      <c r="H54" s="87"/>
      <c r="I54" s="118"/>
      <c r="J54" s="87"/>
      <c r="K54" s="118"/>
      <c r="L54" s="87"/>
      <c r="M54" s="87"/>
      <c r="N54" s="87"/>
      <c r="O54" s="144">
        <f t="shared" si="0"/>
        <v>0</v>
      </c>
    </row>
    <row r="55" spans="1:15" x14ac:dyDescent="0.2">
      <c r="A55" s="13" t="s">
        <v>310</v>
      </c>
      <c r="B55" s="7"/>
      <c r="C55" s="349"/>
      <c r="D55" s="308"/>
      <c r="E55" s="115"/>
      <c r="F55" s="111"/>
      <c r="G55" s="115"/>
      <c r="H55" s="111"/>
      <c r="I55" s="115"/>
      <c r="J55" s="111"/>
      <c r="K55" s="115"/>
      <c r="L55" s="111"/>
      <c r="M55" s="111"/>
      <c r="N55" s="111"/>
      <c r="O55" s="144">
        <f t="shared" si="0"/>
        <v>0</v>
      </c>
    </row>
    <row r="56" spans="1:15" x14ac:dyDescent="0.2">
      <c r="A56" s="11" t="s">
        <v>141</v>
      </c>
      <c r="B56" s="215" t="s">
        <v>142</v>
      </c>
      <c r="C56" s="101">
        <f>SUM(D56:N56)</f>
        <v>1206437</v>
      </c>
      <c r="D56" s="178">
        <v>0</v>
      </c>
      <c r="E56" s="118"/>
      <c r="F56" s="87"/>
      <c r="G56" s="118"/>
      <c r="H56" s="87"/>
      <c r="I56" s="118"/>
      <c r="J56" s="87"/>
      <c r="K56" s="118"/>
      <c r="L56" s="87"/>
      <c r="M56" s="87"/>
      <c r="N56" s="87">
        <v>1206437</v>
      </c>
      <c r="O56" s="144">
        <f t="shared" si="0"/>
        <v>1206437</v>
      </c>
    </row>
    <row r="57" spans="1:15" x14ac:dyDescent="0.2">
      <c r="A57" s="11" t="s">
        <v>437</v>
      </c>
      <c r="B57" s="215"/>
      <c r="C57" s="101">
        <f>SUM(D57:N57)</f>
        <v>1531050</v>
      </c>
      <c r="D57" s="178"/>
      <c r="E57" s="118"/>
      <c r="F57" s="87"/>
      <c r="G57" s="118"/>
      <c r="H57" s="87"/>
      <c r="I57" s="118"/>
      <c r="J57" s="87"/>
      <c r="K57" s="118"/>
      <c r="L57" s="87"/>
      <c r="M57" s="87"/>
      <c r="N57" s="87">
        <v>1531050</v>
      </c>
      <c r="O57" s="144">
        <f t="shared" si="0"/>
        <v>1531050</v>
      </c>
    </row>
    <row r="58" spans="1:15" s="507" customFormat="1" x14ac:dyDescent="0.2">
      <c r="A58" s="11" t="s">
        <v>742</v>
      </c>
      <c r="B58" s="215"/>
      <c r="C58" s="101">
        <f>SUM(D58:N58)</f>
        <v>-11677</v>
      </c>
      <c r="D58" s="178"/>
      <c r="E58" s="118"/>
      <c r="F58" s="87"/>
      <c r="G58" s="118"/>
      <c r="H58" s="87"/>
      <c r="I58" s="118"/>
      <c r="J58" s="87"/>
      <c r="K58" s="118"/>
      <c r="L58" s="87"/>
      <c r="M58" s="87"/>
      <c r="N58" s="87">
        <v>-11677</v>
      </c>
      <c r="O58" s="144" t="s">
        <v>493</v>
      </c>
    </row>
    <row r="59" spans="1:15" s="507" customFormat="1" x14ac:dyDescent="0.2">
      <c r="A59" s="11" t="s">
        <v>385</v>
      </c>
      <c r="B59" s="215"/>
      <c r="C59" s="101">
        <f>SUM(C58)</f>
        <v>-11677</v>
      </c>
      <c r="D59" s="101">
        <f t="shared" ref="D59:N59" si="13">SUM(D58)</f>
        <v>0</v>
      </c>
      <c r="E59" s="101">
        <f t="shared" si="13"/>
        <v>0</v>
      </c>
      <c r="F59" s="101">
        <f t="shared" si="13"/>
        <v>0</v>
      </c>
      <c r="G59" s="101">
        <f t="shared" si="13"/>
        <v>0</v>
      </c>
      <c r="H59" s="101">
        <f t="shared" si="13"/>
        <v>0</v>
      </c>
      <c r="I59" s="101">
        <f t="shared" si="13"/>
        <v>0</v>
      </c>
      <c r="J59" s="101">
        <f t="shared" si="13"/>
        <v>0</v>
      </c>
      <c r="K59" s="101">
        <f t="shared" si="13"/>
        <v>0</v>
      </c>
      <c r="L59" s="101">
        <f t="shared" si="13"/>
        <v>0</v>
      </c>
      <c r="M59" s="101">
        <f t="shared" si="13"/>
        <v>0</v>
      </c>
      <c r="N59" s="101">
        <f t="shared" si="13"/>
        <v>-11677</v>
      </c>
      <c r="O59" s="144"/>
    </row>
    <row r="60" spans="1:15" x14ac:dyDescent="0.2">
      <c r="A60" s="15" t="s">
        <v>551</v>
      </c>
      <c r="B60" s="215"/>
      <c r="C60" s="101">
        <f>SUM(C57,C59)</f>
        <v>1519373</v>
      </c>
      <c r="D60" s="101">
        <f t="shared" ref="D60:N60" si="14">SUM(D57,D59)</f>
        <v>0</v>
      </c>
      <c r="E60" s="101">
        <f t="shared" si="14"/>
        <v>0</v>
      </c>
      <c r="F60" s="101">
        <f t="shared" si="14"/>
        <v>0</v>
      </c>
      <c r="G60" s="101">
        <f t="shared" si="14"/>
        <v>0</v>
      </c>
      <c r="H60" s="101">
        <f t="shared" si="14"/>
        <v>0</v>
      </c>
      <c r="I60" s="101">
        <f t="shared" si="14"/>
        <v>0</v>
      </c>
      <c r="J60" s="101">
        <f t="shared" si="14"/>
        <v>0</v>
      </c>
      <c r="K60" s="101">
        <f t="shared" si="14"/>
        <v>0</v>
      </c>
      <c r="L60" s="101">
        <f t="shared" si="14"/>
        <v>0</v>
      </c>
      <c r="M60" s="101">
        <f t="shared" si="14"/>
        <v>0</v>
      </c>
      <c r="N60" s="101">
        <f t="shared" si="14"/>
        <v>1519373</v>
      </c>
      <c r="O60" s="144">
        <f t="shared" si="0"/>
        <v>1519373</v>
      </c>
    </row>
    <row r="61" spans="1:15" x14ac:dyDescent="0.2">
      <c r="A61" s="13" t="s">
        <v>311</v>
      </c>
      <c r="B61" s="7"/>
      <c r="C61" s="349"/>
      <c r="D61" s="308"/>
      <c r="E61" s="115"/>
      <c r="F61" s="111"/>
      <c r="G61" s="115"/>
      <c r="H61" s="111"/>
      <c r="I61" s="115"/>
      <c r="J61" s="111"/>
      <c r="K61" s="115"/>
      <c r="L61" s="111"/>
      <c r="M61" s="111"/>
      <c r="N61" s="111"/>
      <c r="O61" s="144">
        <f t="shared" si="0"/>
        <v>0</v>
      </c>
    </row>
    <row r="62" spans="1:15" x14ac:dyDescent="0.2">
      <c r="A62" s="11" t="s">
        <v>134</v>
      </c>
      <c r="B62" s="215" t="s">
        <v>142</v>
      </c>
      <c r="C62" s="101">
        <f>SUM(D62:N62)</f>
        <v>9518</v>
      </c>
      <c r="D62" s="451">
        <v>0</v>
      </c>
      <c r="E62" s="118">
        <v>9518</v>
      </c>
      <c r="F62" s="87"/>
      <c r="G62" s="118"/>
      <c r="H62" s="87"/>
      <c r="I62" s="326"/>
      <c r="J62" s="87"/>
      <c r="K62" s="118">
        <v>0</v>
      </c>
      <c r="L62" s="87"/>
      <c r="M62" s="87"/>
      <c r="N62" s="87"/>
      <c r="O62" s="144">
        <f t="shared" si="0"/>
        <v>9518</v>
      </c>
    </row>
    <row r="63" spans="1:15" x14ac:dyDescent="0.2">
      <c r="A63" s="11" t="s">
        <v>437</v>
      </c>
      <c r="B63" s="215"/>
      <c r="C63" s="101">
        <f>SUM(D63:N63)</f>
        <v>9518</v>
      </c>
      <c r="D63" s="451"/>
      <c r="E63" s="118">
        <v>9518</v>
      </c>
      <c r="F63" s="87"/>
      <c r="G63" s="118"/>
      <c r="H63" s="87"/>
      <c r="I63" s="326"/>
      <c r="J63" s="87"/>
      <c r="K63" s="118"/>
      <c r="L63" s="87"/>
      <c r="M63" s="87"/>
      <c r="N63" s="87"/>
      <c r="O63" s="144">
        <f t="shared" si="0"/>
        <v>9518</v>
      </c>
    </row>
    <row r="64" spans="1:15" s="498" customFormat="1" x14ac:dyDescent="0.2">
      <c r="A64" s="11" t="s">
        <v>638</v>
      </c>
      <c r="B64" s="215"/>
      <c r="C64" s="101">
        <f>SUM(D64:N64)</f>
        <v>-1319</v>
      </c>
      <c r="D64" s="451"/>
      <c r="E64" s="118">
        <v>-1319</v>
      </c>
      <c r="F64" s="87"/>
      <c r="G64" s="118"/>
      <c r="H64" s="87"/>
      <c r="I64" s="326"/>
      <c r="J64" s="87"/>
      <c r="K64" s="118"/>
      <c r="L64" s="87"/>
      <c r="M64" s="87"/>
      <c r="N64" s="87"/>
      <c r="O64" s="144">
        <f t="shared" si="0"/>
        <v>-1319</v>
      </c>
    </row>
    <row r="65" spans="1:15" s="498" customFormat="1" x14ac:dyDescent="0.2">
      <c r="A65" s="11" t="s">
        <v>385</v>
      </c>
      <c r="B65" s="215"/>
      <c r="C65" s="101">
        <f>SUM(C64)</f>
        <v>-1319</v>
      </c>
      <c r="D65" s="101">
        <f t="shared" ref="D65:N65" si="15">SUM(D64)</f>
        <v>0</v>
      </c>
      <c r="E65" s="101">
        <f t="shared" si="15"/>
        <v>-1319</v>
      </c>
      <c r="F65" s="101">
        <f t="shared" si="15"/>
        <v>0</v>
      </c>
      <c r="G65" s="101">
        <f t="shared" si="15"/>
        <v>0</v>
      </c>
      <c r="H65" s="101">
        <f t="shared" si="15"/>
        <v>0</v>
      </c>
      <c r="I65" s="101">
        <f t="shared" si="15"/>
        <v>0</v>
      </c>
      <c r="J65" s="101">
        <f t="shared" si="15"/>
        <v>0</v>
      </c>
      <c r="K65" s="101">
        <f t="shared" si="15"/>
        <v>0</v>
      </c>
      <c r="L65" s="101">
        <f t="shared" si="15"/>
        <v>0</v>
      </c>
      <c r="M65" s="101">
        <f t="shared" si="15"/>
        <v>0</v>
      </c>
      <c r="N65" s="101">
        <f t="shared" si="15"/>
        <v>0</v>
      </c>
      <c r="O65" s="144">
        <f t="shared" si="0"/>
        <v>-1319</v>
      </c>
    </row>
    <row r="66" spans="1:15" x14ac:dyDescent="0.2">
      <c r="A66" s="15" t="s">
        <v>551</v>
      </c>
      <c r="B66" s="215"/>
      <c r="C66" s="101">
        <f>SUM(C63,C65)</f>
        <v>8199</v>
      </c>
      <c r="D66" s="101">
        <f t="shared" ref="D66:N66" si="16">SUM(D63,D65)</f>
        <v>0</v>
      </c>
      <c r="E66" s="101">
        <f t="shared" si="16"/>
        <v>8199</v>
      </c>
      <c r="F66" s="101">
        <f t="shared" si="16"/>
        <v>0</v>
      </c>
      <c r="G66" s="101">
        <f t="shared" si="16"/>
        <v>0</v>
      </c>
      <c r="H66" s="101">
        <f t="shared" si="16"/>
        <v>0</v>
      </c>
      <c r="I66" s="101">
        <f t="shared" si="16"/>
        <v>0</v>
      </c>
      <c r="J66" s="101">
        <f t="shared" si="16"/>
        <v>0</v>
      </c>
      <c r="K66" s="101">
        <f t="shared" si="16"/>
        <v>0</v>
      </c>
      <c r="L66" s="101">
        <f t="shared" si="16"/>
        <v>0</v>
      </c>
      <c r="M66" s="101">
        <f t="shared" si="16"/>
        <v>0</v>
      </c>
      <c r="N66" s="101">
        <f t="shared" si="16"/>
        <v>0</v>
      </c>
      <c r="O66" s="144">
        <f t="shared" si="0"/>
        <v>8199</v>
      </c>
    </row>
    <row r="67" spans="1:15" s="152" customFormat="1" x14ac:dyDescent="0.2">
      <c r="A67" s="13" t="s">
        <v>312</v>
      </c>
      <c r="B67" s="7"/>
      <c r="C67" s="349"/>
      <c r="D67" s="308"/>
      <c r="E67" s="115"/>
      <c r="F67" s="111"/>
      <c r="G67" s="115"/>
      <c r="H67" s="111"/>
      <c r="I67" s="115"/>
      <c r="J67" s="111"/>
      <c r="K67" s="115"/>
      <c r="L67" s="111"/>
      <c r="M67" s="111"/>
      <c r="N67" s="111"/>
      <c r="O67" s="144">
        <f t="shared" si="0"/>
        <v>0</v>
      </c>
    </row>
    <row r="68" spans="1:15" s="152" customFormat="1" x14ac:dyDescent="0.2">
      <c r="A68" s="11" t="s">
        <v>41</v>
      </c>
      <c r="B68" s="215" t="s">
        <v>142</v>
      </c>
      <c r="C68" s="101">
        <f>SUM(D68:N68)</f>
        <v>0</v>
      </c>
      <c r="D68" s="178">
        <f>SUM(E68:N68)</f>
        <v>0</v>
      </c>
      <c r="E68" s="118"/>
      <c r="F68" s="87"/>
      <c r="G68" s="118"/>
      <c r="H68" s="87"/>
      <c r="I68" s="118"/>
      <c r="J68" s="87"/>
      <c r="K68" s="118"/>
      <c r="L68" s="87"/>
      <c r="M68" s="87"/>
      <c r="N68" s="87"/>
      <c r="O68" s="144">
        <f t="shared" si="0"/>
        <v>0</v>
      </c>
    </row>
    <row r="69" spans="1:15" s="152" customFormat="1" x14ac:dyDescent="0.2">
      <c r="A69" s="11" t="s">
        <v>437</v>
      </c>
      <c r="B69" s="215"/>
      <c r="C69" s="101">
        <f>SUM(D69:N69)</f>
        <v>0</v>
      </c>
      <c r="D69" s="178"/>
      <c r="E69" s="118"/>
      <c r="F69" s="87"/>
      <c r="G69" s="118"/>
      <c r="H69" s="87"/>
      <c r="I69" s="118"/>
      <c r="J69" s="87"/>
      <c r="K69" s="118"/>
      <c r="L69" s="87"/>
      <c r="M69" s="87"/>
      <c r="N69" s="87"/>
      <c r="O69" s="144">
        <f t="shared" si="0"/>
        <v>0</v>
      </c>
    </row>
    <row r="70" spans="1:15" s="152" customFormat="1" x14ac:dyDescent="0.2">
      <c r="A70" s="15" t="s">
        <v>551</v>
      </c>
      <c r="B70" s="215"/>
      <c r="C70" s="101">
        <f>SUM(D70:N70)</f>
        <v>0</v>
      </c>
      <c r="D70" s="178"/>
      <c r="E70" s="118"/>
      <c r="F70" s="87"/>
      <c r="G70" s="118"/>
      <c r="H70" s="87"/>
      <c r="I70" s="118"/>
      <c r="J70" s="87"/>
      <c r="K70" s="118"/>
      <c r="L70" s="87"/>
      <c r="M70" s="87"/>
      <c r="N70" s="87"/>
      <c r="O70" s="144">
        <f t="shared" si="0"/>
        <v>0</v>
      </c>
    </row>
    <row r="71" spans="1:15" s="152" customFormat="1" x14ac:dyDescent="0.2">
      <c r="A71" s="13" t="s">
        <v>313</v>
      </c>
      <c r="B71" s="7"/>
      <c r="C71" s="349"/>
      <c r="D71" s="308"/>
      <c r="E71" s="115"/>
      <c r="F71" s="111"/>
      <c r="G71" s="115"/>
      <c r="H71" s="111"/>
      <c r="I71" s="115"/>
      <c r="J71" s="111"/>
      <c r="K71" s="115"/>
      <c r="L71" s="111"/>
      <c r="M71" s="111"/>
      <c r="N71" s="111"/>
      <c r="O71" s="144">
        <f t="shared" si="0"/>
        <v>0</v>
      </c>
    </row>
    <row r="72" spans="1:15" s="152" customFormat="1" x14ac:dyDescent="0.2">
      <c r="A72" s="11" t="s">
        <v>41</v>
      </c>
      <c r="B72" s="215" t="s">
        <v>142</v>
      </c>
      <c r="C72" s="101">
        <f>SUM(D72:N72)</f>
        <v>0</v>
      </c>
      <c r="D72" s="178">
        <f>SUM(E72:N72)</f>
        <v>0</v>
      </c>
      <c r="E72" s="118"/>
      <c r="F72" s="87"/>
      <c r="G72" s="118"/>
      <c r="H72" s="87"/>
      <c r="I72" s="118"/>
      <c r="J72" s="87"/>
      <c r="K72" s="118"/>
      <c r="L72" s="87"/>
      <c r="M72" s="87"/>
      <c r="N72" s="87">
        <v>0</v>
      </c>
      <c r="O72" s="144">
        <f t="shared" si="0"/>
        <v>0</v>
      </c>
    </row>
    <row r="73" spans="1:15" s="152" customFormat="1" x14ac:dyDescent="0.2">
      <c r="A73" s="11" t="s">
        <v>437</v>
      </c>
      <c r="B73" s="215"/>
      <c r="C73" s="101">
        <f>SUM(D73:N73)</f>
        <v>0</v>
      </c>
      <c r="D73" s="178"/>
      <c r="E73" s="118"/>
      <c r="F73" s="87"/>
      <c r="G73" s="118"/>
      <c r="H73" s="87"/>
      <c r="I73" s="118"/>
      <c r="J73" s="87"/>
      <c r="K73" s="118"/>
      <c r="L73" s="87"/>
      <c r="M73" s="87"/>
      <c r="N73" s="87"/>
      <c r="O73" s="144">
        <f t="shared" si="0"/>
        <v>0</v>
      </c>
    </row>
    <row r="74" spans="1:15" s="152" customFormat="1" x14ac:dyDescent="0.2">
      <c r="A74" s="15" t="s">
        <v>551</v>
      </c>
      <c r="B74" s="215"/>
      <c r="C74" s="101">
        <f>SUM(D74:N74)</f>
        <v>0</v>
      </c>
      <c r="D74" s="178"/>
      <c r="E74" s="118"/>
      <c r="F74" s="87"/>
      <c r="G74" s="118"/>
      <c r="H74" s="87"/>
      <c r="I74" s="118"/>
      <c r="J74" s="87"/>
      <c r="K74" s="118"/>
      <c r="L74" s="87"/>
      <c r="M74" s="87"/>
      <c r="N74" s="87"/>
      <c r="O74" s="144">
        <f t="shared" si="0"/>
        <v>0</v>
      </c>
    </row>
    <row r="75" spans="1:15" x14ac:dyDescent="0.2">
      <c r="A75" s="13" t="s">
        <v>314</v>
      </c>
      <c r="B75" s="7"/>
      <c r="C75" s="349"/>
      <c r="D75" s="308"/>
      <c r="E75" s="115"/>
      <c r="F75" s="111"/>
      <c r="G75" s="115"/>
      <c r="H75" s="111"/>
      <c r="I75" s="115"/>
      <c r="J75" s="111"/>
      <c r="K75" s="115"/>
      <c r="L75" s="111"/>
      <c r="M75" s="111"/>
      <c r="N75" s="111"/>
      <c r="O75" s="144">
        <f t="shared" si="0"/>
        <v>0</v>
      </c>
    </row>
    <row r="76" spans="1:15" x14ac:dyDescent="0.2">
      <c r="A76" s="11" t="s">
        <v>41</v>
      </c>
      <c r="B76" s="215" t="s">
        <v>142</v>
      </c>
      <c r="C76" s="101">
        <f>SUM(D76:N76)</f>
        <v>0</v>
      </c>
      <c r="D76" s="178">
        <f>SUM(E76:N76)</f>
        <v>0</v>
      </c>
      <c r="E76" s="118"/>
      <c r="F76" s="87"/>
      <c r="G76" s="118"/>
      <c r="H76" s="87"/>
      <c r="I76" s="118"/>
      <c r="J76" s="87"/>
      <c r="K76" s="118"/>
      <c r="L76" s="87"/>
      <c r="M76" s="87"/>
      <c r="N76" s="87"/>
      <c r="O76" s="144">
        <f t="shared" si="0"/>
        <v>0</v>
      </c>
    </row>
    <row r="77" spans="1:15" x14ac:dyDescent="0.2">
      <c r="A77" s="11" t="s">
        <v>437</v>
      </c>
      <c r="B77" s="215"/>
      <c r="C77" s="101">
        <f>SUM(D77:N77)</f>
        <v>0</v>
      </c>
      <c r="D77" s="178"/>
      <c r="E77" s="118"/>
      <c r="F77" s="87"/>
      <c r="G77" s="118"/>
      <c r="H77" s="87"/>
      <c r="I77" s="118"/>
      <c r="J77" s="87"/>
      <c r="K77" s="118"/>
      <c r="L77" s="87"/>
      <c r="M77" s="87"/>
      <c r="N77" s="87"/>
      <c r="O77" s="144">
        <f t="shared" si="0"/>
        <v>0</v>
      </c>
    </row>
    <row r="78" spans="1:15" x14ac:dyDescent="0.2">
      <c r="A78" s="15" t="s">
        <v>551</v>
      </c>
      <c r="B78" s="214"/>
      <c r="C78" s="101">
        <f>SUM(D78:N78)</f>
        <v>0</v>
      </c>
      <c r="D78" s="147"/>
      <c r="E78" s="117"/>
      <c r="F78" s="110"/>
      <c r="G78" s="117"/>
      <c r="H78" s="110"/>
      <c r="I78" s="117"/>
      <c r="J78" s="110"/>
      <c r="K78" s="117"/>
      <c r="L78" s="110"/>
      <c r="M78" s="110"/>
      <c r="N78" s="110"/>
      <c r="O78" s="144">
        <f t="shared" si="0"/>
        <v>0</v>
      </c>
    </row>
    <row r="79" spans="1:15" x14ac:dyDescent="0.2">
      <c r="A79" s="13" t="s">
        <v>315</v>
      </c>
      <c r="B79" s="215"/>
      <c r="C79" s="350"/>
      <c r="D79" s="178"/>
      <c r="E79" s="118"/>
      <c r="F79" s="87"/>
      <c r="G79" s="118"/>
      <c r="H79" s="87"/>
      <c r="I79" s="118"/>
      <c r="J79" s="87"/>
      <c r="K79" s="118"/>
      <c r="L79" s="87"/>
      <c r="M79" s="87"/>
      <c r="N79" s="87"/>
      <c r="O79" s="144">
        <f t="shared" si="0"/>
        <v>0</v>
      </c>
    </row>
    <row r="80" spans="1:15" x14ac:dyDescent="0.2">
      <c r="A80" s="11" t="s">
        <v>41</v>
      </c>
      <c r="B80" s="215" t="s">
        <v>143</v>
      </c>
      <c r="C80" s="101">
        <f>SUM(D80:N80)</f>
        <v>0</v>
      </c>
      <c r="D80" s="178">
        <f>SUM(E80:N80)</f>
        <v>0</v>
      </c>
      <c r="E80" s="118"/>
      <c r="F80" s="87"/>
      <c r="G80" s="118"/>
      <c r="H80" s="87"/>
      <c r="I80" s="118"/>
      <c r="J80" s="87"/>
      <c r="K80" s="118"/>
      <c r="L80" s="87"/>
      <c r="M80" s="87"/>
      <c r="N80" s="87"/>
      <c r="O80" s="144">
        <f t="shared" si="0"/>
        <v>0</v>
      </c>
    </row>
    <row r="81" spans="1:15" x14ac:dyDescent="0.2">
      <c r="A81" s="11" t="s">
        <v>437</v>
      </c>
      <c r="B81" s="215"/>
      <c r="C81" s="101">
        <f>SUM(D81:N81)</f>
        <v>0</v>
      </c>
      <c r="D81" s="178"/>
      <c r="E81" s="118"/>
      <c r="F81" s="87"/>
      <c r="G81" s="118"/>
      <c r="H81" s="87"/>
      <c r="I81" s="118"/>
      <c r="J81" s="87"/>
      <c r="K81" s="118"/>
      <c r="L81" s="87"/>
      <c r="M81" s="87"/>
      <c r="N81" s="87"/>
      <c r="O81" s="144">
        <f t="shared" si="0"/>
        <v>0</v>
      </c>
    </row>
    <row r="82" spans="1:15" x14ac:dyDescent="0.2">
      <c r="A82" s="15" t="s">
        <v>551</v>
      </c>
      <c r="B82" s="215"/>
      <c r="C82" s="101">
        <f>SUM(D82:N82)</f>
        <v>0</v>
      </c>
      <c r="D82" s="147"/>
      <c r="E82" s="118"/>
      <c r="F82" s="87"/>
      <c r="G82" s="118"/>
      <c r="H82" s="87"/>
      <c r="I82" s="118"/>
      <c r="J82" s="87"/>
      <c r="K82" s="118"/>
      <c r="L82" s="87"/>
      <c r="M82" s="87"/>
      <c r="N82" s="87"/>
      <c r="O82" s="144">
        <f t="shared" si="0"/>
        <v>0</v>
      </c>
    </row>
    <row r="83" spans="1:15" x14ac:dyDescent="0.2">
      <c r="A83" s="52" t="s">
        <v>316</v>
      </c>
      <c r="B83" s="46"/>
      <c r="C83" s="351"/>
      <c r="D83" s="308"/>
      <c r="E83" s="115"/>
      <c r="F83" s="111"/>
      <c r="G83" s="115"/>
      <c r="H83" s="111"/>
      <c r="I83" s="115"/>
      <c r="J83" s="111"/>
      <c r="K83" s="115"/>
      <c r="L83" s="111"/>
      <c r="M83" s="111"/>
      <c r="N83" s="111"/>
      <c r="O83" s="144">
        <f t="shared" si="0"/>
        <v>0</v>
      </c>
    </row>
    <row r="84" spans="1:15" x14ac:dyDescent="0.2">
      <c r="A84" s="11" t="s">
        <v>30</v>
      </c>
      <c r="B84" s="215" t="s">
        <v>142</v>
      </c>
      <c r="C84" s="101">
        <f>SUM(D84:N84)</f>
        <v>0</v>
      </c>
      <c r="D84" s="178">
        <f>SUM(E84:N84)</f>
        <v>0</v>
      </c>
      <c r="E84" s="118"/>
      <c r="F84" s="87"/>
      <c r="G84" s="118"/>
      <c r="H84" s="87"/>
      <c r="I84" s="118"/>
      <c r="J84" s="87"/>
      <c r="K84" s="118"/>
      <c r="L84" s="87"/>
      <c r="M84" s="87"/>
      <c r="N84" s="87"/>
      <c r="O84" s="144">
        <f t="shared" si="0"/>
        <v>0</v>
      </c>
    </row>
    <row r="85" spans="1:15" x14ac:dyDescent="0.2">
      <c r="A85" s="11" t="s">
        <v>437</v>
      </c>
      <c r="B85" s="215"/>
      <c r="C85" s="101">
        <f>SUM(D85:N85)</f>
        <v>0</v>
      </c>
      <c r="D85" s="178"/>
      <c r="E85" s="118"/>
      <c r="F85" s="87"/>
      <c r="G85" s="118"/>
      <c r="H85" s="87"/>
      <c r="I85" s="118"/>
      <c r="J85" s="87"/>
      <c r="K85" s="118"/>
      <c r="L85" s="87"/>
      <c r="M85" s="87"/>
      <c r="N85" s="87"/>
      <c r="O85" s="144">
        <f t="shared" si="0"/>
        <v>0</v>
      </c>
    </row>
    <row r="86" spans="1:15" x14ac:dyDescent="0.2">
      <c r="A86" s="15" t="s">
        <v>551</v>
      </c>
      <c r="B86" s="215"/>
      <c r="C86" s="101">
        <f>SUM(D86:N86)</f>
        <v>0</v>
      </c>
      <c r="D86" s="178"/>
      <c r="E86" s="118"/>
      <c r="F86" s="87"/>
      <c r="G86" s="118"/>
      <c r="H86" s="87"/>
      <c r="I86" s="118"/>
      <c r="J86" s="87"/>
      <c r="K86" s="118"/>
      <c r="L86" s="87"/>
      <c r="M86" s="87"/>
      <c r="N86" s="87"/>
      <c r="O86" s="144">
        <f t="shared" si="0"/>
        <v>0</v>
      </c>
    </row>
    <row r="87" spans="1:15" x14ac:dyDescent="0.2">
      <c r="A87" s="251" t="s">
        <v>317</v>
      </c>
      <c r="B87" s="46"/>
      <c r="C87" s="351"/>
      <c r="D87" s="308"/>
      <c r="E87" s="115"/>
      <c r="F87" s="111"/>
      <c r="G87" s="115"/>
      <c r="H87" s="111"/>
      <c r="I87" s="115"/>
      <c r="J87" s="111"/>
      <c r="K87" s="115"/>
      <c r="L87" s="111"/>
      <c r="M87" s="111"/>
      <c r="N87" s="111"/>
      <c r="O87" s="144">
        <f t="shared" si="0"/>
        <v>0</v>
      </c>
    </row>
    <row r="88" spans="1:15" x14ac:dyDescent="0.2">
      <c r="A88" s="11" t="s">
        <v>30</v>
      </c>
      <c r="B88" s="215" t="s">
        <v>142</v>
      </c>
      <c r="C88" s="101">
        <f>SUM(D88:N88)</f>
        <v>0</v>
      </c>
      <c r="D88" s="178">
        <f>SUM(E88:N88)</f>
        <v>0</v>
      </c>
      <c r="E88" s="118"/>
      <c r="F88" s="87"/>
      <c r="G88" s="118"/>
      <c r="H88" s="87"/>
      <c r="I88" s="118"/>
      <c r="J88" s="87"/>
      <c r="K88" s="118"/>
      <c r="L88" s="87"/>
      <c r="M88" s="87"/>
      <c r="N88" s="87"/>
      <c r="O88" s="144">
        <f t="shared" si="0"/>
        <v>0</v>
      </c>
    </row>
    <row r="89" spans="1:15" x14ac:dyDescent="0.2">
      <c r="A89" s="11" t="s">
        <v>437</v>
      </c>
      <c r="B89" s="215"/>
      <c r="C89" s="101">
        <f>SUM(D89:N89)</f>
        <v>0</v>
      </c>
      <c r="D89" s="178"/>
      <c r="E89" s="118"/>
      <c r="F89" s="87"/>
      <c r="G89" s="118"/>
      <c r="H89" s="87"/>
      <c r="I89" s="118"/>
      <c r="J89" s="87"/>
      <c r="K89" s="118"/>
      <c r="L89" s="87"/>
      <c r="M89" s="87"/>
      <c r="N89" s="87"/>
      <c r="O89" s="144">
        <f t="shared" si="0"/>
        <v>0</v>
      </c>
    </row>
    <row r="90" spans="1:15" x14ac:dyDescent="0.2">
      <c r="A90" s="15" t="s">
        <v>551</v>
      </c>
      <c r="B90" s="214"/>
      <c r="C90" s="101">
        <f>SUM(D90:N90)</f>
        <v>0</v>
      </c>
      <c r="D90" s="147"/>
      <c r="E90" s="117"/>
      <c r="F90" s="110"/>
      <c r="G90" s="117"/>
      <c r="H90" s="110"/>
      <c r="I90" s="117"/>
      <c r="J90" s="110"/>
      <c r="K90" s="117"/>
      <c r="L90" s="110"/>
      <c r="M90" s="110"/>
      <c r="N90" s="110"/>
      <c r="O90" s="144">
        <f t="shared" si="0"/>
        <v>0</v>
      </c>
    </row>
    <row r="91" spans="1:15" x14ac:dyDescent="0.2">
      <c r="A91" s="375" t="s">
        <v>388</v>
      </c>
      <c r="B91" s="215"/>
      <c r="C91" s="120"/>
      <c r="D91" s="178"/>
      <c r="E91" s="118"/>
      <c r="F91" s="87"/>
      <c r="G91" s="118"/>
      <c r="H91" s="87"/>
      <c r="I91" s="118"/>
      <c r="J91" s="87"/>
      <c r="K91" s="118"/>
      <c r="L91" s="87"/>
      <c r="M91" s="87"/>
      <c r="N91" s="87"/>
      <c r="O91" s="144">
        <f t="shared" si="0"/>
        <v>0</v>
      </c>
    </row>
    <row r="92" spans="1:15" x14ac:dyDescent="0.2">
      <c r="A92" s="11" t="s">
        <v>30</v>
      </c>
      <c r="B92" s="215" t="s">
        <v>142</v>
      </c>
      <c r="C92" s="101">
        <f>SUM(D92:N92)</f>
        <v>0</v>
      </c>
      <c r="D92" s="178"/>
      <c r="E92" s="118"/>
      <c r="F92" s="87"/>
      <c r="G92" s="118"/>
      <c r="H92" s="87"/>
      <c r="I92" s="118"/>
      <c r="J92" s="87"/>
      <c r="K92" s="118"/>
      <c r="L92" s="87"/>
      <c r="M92" s="87"/>
      <c r="N92" s="87"/>
      <c r="O92" s="144">
        <f t="shared" si="0"/>
        <v>0</v>
      </c>
    </row>
    <row r="93" spans="1:15" x14ac:dyDescent="0.2">
      <c r="A93" s="11" t="s">
        <v>437</v>
      </c>
      <c r="B93" s="215"/>
      <c r="C93" s="101">
        <f>SUM(D93:N93)</f>
        <v>0</v>
      </c>
      <c r="D93" s="178"/>
      <c r="E93" s="118"/>
      <c r="F93" s="87"/>
      <c r="G93" s="118"/>
      <c r="H93" s="87"/>
      <c r="I93" s="118"/>
      <c r="J93" s="87"/>
      <c r="K93" s="118"/>
      <c r="L93" s="87"/>
      <c r="M93" s="87"/>
      <c r="N93" s="87"/>
      <c r="O93" s="144">
        <f t="shared" si="0"/>
        <v>0</v>
      </c>
    </row>
    <row r="94" spans="1:15" x14ac:dyDescent="0.2">
      <c r="A94" s="15" t="s">
        <v>551</v>
      </c>
      <c r="B94" s="215"/>
      <c r="C94" s="101">
        <f>SUM(D94:N94)</f>
        <v>0</v>
      </c>
      <c r="D94" s="178"/>
      <c r="E94" s="118"/>
      <c r="F94" s="87"/>
      <c r="G94" s="118"/>
      <c r="H94" s="87"/>
      <c r="I94" s="118"/>
      <c r="J94" s="87"/>
      <c r="K94" s="118"/>
      <c r="L94" s="87"/>
      <c r="M94" s="87"/>
      <c r="N94" s="87"/>
      <c r="O94" s="144">
        <f t="shared" si="0"/>
        <v>0</v>
      </c>
    </row>
    <row r="95" spans="1:15" x14ac:dyDescent="0.2">
      <c r="A95" s="52" t="s">
        <v>389</v>
      </c>
      <c r="B95" s="46"/>
      <c r="C95" s="351"/>
      <c r="D95" s="308"/>
      <c r="E95" s="115"/>
      <c r="F95" s="111"/>
      <c r="G95" s="115"/>
      <c r="H95" s="111"/>
      <c r="I95" s="115"/>
      <c r="J95" s="111"/>
      <c r="K95" s="115"/>
      <c r="L95" s="111"/>
      <c r="M95" s="111"/>
      <c r="N95" s="111"/>
      <c r="O95" s="144">
        <f t="shared" si="0"/>
        <v>0</v>
      </c>
    </row>
    <row r="96" spans="1:15" x14ac:dyDescent="0.2">
      <c r="A96" s="11" t="s">
        <v>30</v>
      </c>
      <c r="B96" s="215" t="s">
        <v>142</v>
      </c>
      <c r="C96" s="101">
        <f>SUM(D96:N96)</f>
        <v>0</v>
      </c>
      <c r="D96" s="178">
        <f>SUM(E96:N96)</f>
        <v>0</v>
      </c>
      <c r="E96" s="118"/>
      <c r="F96" s="87"/>
      <c r="G96" s="118"/>
      <c r="H96" s="87"/>
      <c r="I96" s="118"/>
      <c r="J96" s="87"/>
      <c r="K96" s="118"/>
      <c r="L96" s="87"/>
      <c r="M96" s="87"/>
      <c r="N96" s="87"/>
      <c r="O96" s="144">
        <f t="shared" si="0"/>
        <v>0</v>
      </c>
    </row>
    <row r="97" spans="1:15" x14ac:dyDescent="0.2">
      <c r="A97" s="11" t="s">
        <v>437</v>
      </c>
      <c r="B97" s="215"/>
      <c r="C97" s="101">
        <f>SUM(D97:N97)</f>
        <v>0</v>
      </c>
      <c r="D97" s="178"/>
      <c r="E97" s="118"/>
      <c r="F97" s="87"/>
      <c r="G97" s="118"/>
      <c r="H97" s="87"/>
      <c r="I97" s="118"/>
      <c r="J97" s="87"/>
      <c r="K97" s="118"/>
      <c r="L97" s="87"/>
      <c r="M97" s="87"/>
      <c r="N97" s="87"/>
      <c r="O97" s="144">
        <f t="shared" si="0"/>
        <v>0</v>
      </c>
    </row>
    <row r="98" spans="1:15" x14ac:dyDescent="0.2">
      <c r="A98" s="15" t="s">
        <v>551</v>
      </c>
      <c r="B98" s="215"/>
      <c r="C98" s="101">
        <f>SUM(D98:N98)</f>
        <v>0</v>
      </c>
      <c r="D98" s="178"/>
      <c r="E98" s="118"/>
      <c r="F98" s="87"/>
      <c r="G98" s="118"/>
      <c r="H98" s="87"/>
      <c r="I98" s="118"/>
      <c r="J98" s="87"/>
      <c r="K98" s="118"/>
      <c r="L98" s="87"/>
      <c r="M98" s="87"/>
      <c r="N98" s="87"/>
      <c r="O98" s="144">
        <f t="shared" si="0"/>
        <v>0</v>
      </c>
    </row>
    <row r="99" spans="1:15" x14ac:dyDescent="0.2">
      <c r="A99" s="52" t="s">
        <v>390</v>
      </c>
      <c r="B99" s="46"/>
      <c r="C99" s="351"/>
      <c r="D99" s="308"/>
      <c r="E99" s="115"/>
      <c r="F99" s="111"/>
      <c r="G99" s="115"/>
      <c r="H99" s="111"/>
      <c r="I99" s="115"/>
      <c r="J99" s="111"/>
      <c r="K99" s="115"/>
      <c r="L99" s="111"/>
      <c r="M99" s="111"/>
      <c r="N99" s="111"/>
      <c r="O99" s="144">
        <f t="shared" si="0"/>
        <v>0</v>
      </c>
    </row>
    <row r="100" spans="1:15" x14ac:dyDescent="0.2">
      <c r="A100" s="11" t="s">
        <v>30</v>
      </c>
      <c r="B100" s="215" t="s">
        <v>142</v>
      </c>
      <c r="C100" s="101">
        <f>SUM(D100:N100)</f>
        <v>0</v>
      </c>
      <c r="D100" s="178">
        <f>SUM(E100:N100)</f>
        <v>0</v>
      </c>
      <c r="E100" s="118"/>
      <c r="F100" s="87"/>
      <c r="G100" s="118"/>
      <c r="H100" s="87"/>
      <c r="I100" s="118"/>
      <c r="J100" s="87"/>
      <c r="K100" s="118"/>
      <c r="L100" s="87"/>
      <c r="M100" s="87"/>
      <c r="N100" s="87"/>
      <c r="O100" s="144">
        <f t="shared" si="0"/>
        <v>0</v>
      </c>
    </row>
    <row r="101" spans="1:15" x14ac:dyDescent="0.2">
      <c r="A101" s="11" t="s">
        <v>437</v>
      </c>
      <c r="B101" s="215"/>
      <c r="C101" s="101">
        <f>SUM(D101:N101)</f>
        <v>0</v>
      </c>
      <c r="D101" s="178"/>
      <c r="E101" s="118"/>
      <c r="F101" s="87"/>
      <c r="G101" s="118"/>
      <c r="H101" s="87"/>
      <c r="I101" s="118"/>
      <c r="J101" s="87"/>
      <c r="K101" s="118"/>
      <c r="L101" s="87"/>
      <c r="M101" s="87"/>
      <c r="N101" s="87"/>
      <c r="O101" s="144">
        <f t="shared" si="0"/>
        <v>0</v>
      </c>
    </row>
    <row r="102" spans="1:15" x14ac:dyDescent="0.2">
      <c r="A102" s="15" t="s">
        <v>551</v>
      </c>
      <c r="B102" s="214"/>
      <c r="C102" s="104">
        <f>SUM(D102:N102)</f>
        <v>0</v>
      </c>
      <c r="D102" s="147"/>
      <c r="E102" s="117"/>
      <c r="F102" s="110"/>
      <c r="G102" s="117"/>
      <c r="H102" s="110"/>
      <c r="I102" s="117"/>
      <c r="J102" s="110"/>
      <c r="K102" s="117"/>
      <c r="L102" s="110"/>
      <c r="M102" s="110"/>
      <c r="N102" s="110"/>
      <c r="O102" s="144">
        <f t="shared" si="0"/>
        <v>0</v>
      </c>
    </row>
    <row r="103" spans="1:15" x14ac:dyDescent="0.2">
      <c r="A103" s="55" t="s">
        <v>391</v>
      </c>
      <c r="B103" s="47"/>
      <c r="C103" s="352"/>
      <c r="D103" s="450"/>
      <c r="E103" s="118"/>
      <c r="F103" s="87"/>
      <c r="G103" s="118"/>
      <c r="H103" s="87"/>
      <c r="I103" s="118"/>
      <c r="J103" s="87"/>
      <c r="K103" s="118"/>
      <c r="L103" s="87"/>
      <c r="M103" s="87"/>
      <c r="N103" s="87"/>
      <c r="O103" s="144">
        <f t="shared" si="0"/>
        <v>0</v>
      </c>
    </row>
    <row r="104" spans="1:15" x14ac:dyDescent="0.2">
      <c r="A104" s="32" t="s">
        <v>30</v>
      </c>
      <c r="B104" s="68" t="s">
        <v>142</v>
      </c>
      <c r="C104" s="353">
        <f>SUM(D104:N104)</f>
        <v>21150</v>
      </c>
      <c r="D104" s="178">
        <v>0</v>
      </c>
      <c r="E104" s="118"/>
      <c r="F104" s="87"/>
      <c r="G104" s="118"/>
      <c r="H104" s="184"/>
      <c r="I104" s="118"/>
      <c r="J104" s="87"/>
      <c r="K104" s="118"/>
      <c r="L104" s="87">
        <v>21150</v>
      </c>
      <c r="M104" s="87"/>
      <c r="N104" s="87"/>
      <c r="O104" s="144">
        <f t="shared" si="0"/>
        <v>21150</v>
      </c>
    </row>
    <row r="105" spans="1:15" x14ac:dyDescent="0.2">
      <c r="A105" s="11" t="s">
        <v>437</v>
      </c>
      <c r="B105" s="215"/>
      <c r="C105" s="353">
        <f>SUM(D105:N105)</f>
        <v>21150</v>
      </c>
      <c r="D105" s="178"/>
      <c r="E105" s="118"/>
      <c r="F105" s="87"/>
      <c r="G105" s="118"/>
      <c r="H105" s="184"/>
      <c r="I105" s="118"/>
      <c r="J105" s="87"/>
      <c r="K105" s="118"/>
      <c r="L105" s="87">
        <v>21150</v>
      </c>
      <c r="M105" s="87"/>
      <c r="N105" s="87"/>
      <c r="O105" s="144">
        <f t="shared" si="0"/>
        <v>21150</v>
      </c>
    </row>
    <row r="106" spans="1:15" s="499" customFormat="1" x14ac:dyDescent="0.2">
      <c r="A106" s="11" t="s">
        <v>657</v>
      </c>
      <c r="B106" s="215"/>
      <c r="C106" s="353">
        <f>SUM(D106:N106)</f>
        <v>350</v>
      </c>
      <c r="D106" s="178"/>
      <c r="E106" s="118"/>
      <c r="F106" s="87"/>
      <c r="G106" s="118"/>
      <c r="H106" s="184"/>
      <c r="I106" s="118"/>
      <c r="J106" s="87"/>
      <c r="K106" s="118"/>
      <c r="L106" s="87">
        <v>350</v>
      </c>
      <c r="M106" s="87"/>
      <c r="N106" s="87"/>
      <c r="O106" s="144">
        <f t="shared" si="0"/>
        <v>350</v>
      </c>
    </row>
    <row r="107" spans="1:15" s="499" customFormat="1" x14ac:dyDescent="0.2">
      <c r="A107" s="11" t="s">
        <v>385</v>
      </c>
      <c r="B107" s="215"/>
      <c r="C107" s="353">
        <f>SUM(C106)</f>
        <v>350</v>
      </c>
      <c r="D107" s="353">
        <f t="shared" ref="D107:N107" si="17">SUM(D106)</f>
        <v>0</v>
      </c>
      <c r="E107" s="353">
        <f t="shared" si="17"/>
        <v>0</v>
      </c>
      <c r="F107" s="353">
        <f t="shared" si="17"/>
        <v>0</v>
      </c>
      <c r="G107" s="353">
        <f t="shared" si="17"/>
        <v>0</v>
      </c>
      <c r="H107" s="353">
        <f t="shared" si="17"/>
        <v>0</v>
      </c>
      <c r="I107" s="353">
        <f t="shared" si="17"/>
        <v>0</v>
      </c>
      <c r="J107" s="353">
        <f t="shared" si="17"/>
        <v>0</v>
      </c>
      <c r="K107" s="353">
        <f t="shared" si="17"/>
        <v>0</v>
      </c>
      <c r="L107" s="353">
        <f t="shared" si="17"/>
        <v>350</v>
      </c>
      <c r="M107" s="353">
        <f t="shared" si="17"/>
        <v>0</v>
      </c>
      <c r="N107" s="353">
        <f t="shared" si="17"/>
        <v>0</v>
      </c>
      <c r="O107" s="144">
        <f t="shared" si="0"/>
        <v>350</v>
      </c>
    </row>
    <row r="108" spans="1:15" x14ac:dyDescent="0.2">
      <c r="A108" s="15" t="s">
        <v>551</v>
      </c>
      <c r="B108" s="215"/>
      <c r="C108" s="353">
        <f>SUM(C105,C107)</f>
        <v>21500</v>
      </c>
      <c r="D108" s="353">
        <f t="shared" ref="D108:N108" si="18">SUM(D105,D107)</f>
        <v>0</v>
      </c>
      <c r="E108" s="353">
        <f t="shared" si="18"/>
        <v>0</v>
      </c>
      <c r="F108" s="353">
        <f t="shared" si="18"/>
        <v>0</v>
      </c>
      <c r="G108" s="353">
        <f t="shared" si="18"/>
        <v>0</v>
      </c>
      <c r="H108" s="353">
        <f t="shared" si="18"/>
        <v>0</v>
      </c>
      <c r="I108" s="353">
        <f t="shared" si="18"/>
        <v>0</v>
      </c>
      <c r="J108" s="353">
        <f t="shared" si="18"/>
        <v>0</v>
      </c>
      <c r="K108" s="353">
        <f t="shared" si="18"/>
        <v>0</v>
      </c>
      <c r="L108" s="353">
        <f t="shared" si="18"/>
        <v>21500</v>
      </c>
      <c r="M108" s="353">
        <f t="shared" si="18"/>
        <v>0</v>
      </c>
      <c r="N108" s="353">
        <f t="shared" si="18"/>
        <v>0</v>
      </c>
      <c r="O108" s="144">
        <f t="shared" si="0"/>
        <v>21500</v>
      </c>
    </row>
    <row r="109" spans="1:15" x14ac:dyDescent="0.2">
      <c r="A109" s="52" t="s">
        <v>392</v>
      </c>
      <c r="B109" s="46"/>
      <c r="C109" s="351"/>
      <c r="D109" s="308"/>
      <c r="E109" s="115"/>
      <c r="F109" s="111"/>
      <c r="G109" s="115"/>
      <c r="H109" s="111"/>
      <c r="I109" s="115"/>
      <c r="J109" s="111"/>
      <c r="K109" s="115"/>
      <c r="L109" s="111"/>
      <c r="M109" s="111"/>
      <c r="N109" s="111"/>
      <c r="O109" s="144">
        <f t="shared" si="0"/>
        <v>0</v>
      </c>
    </row>
    <row r="110" spans="1:15" x14ac:dyDescent="0.2">
      <c r="A110" s="11" t="s">
        <v>30</v>
      </c>
      <c r="B110" s="215" t="s">
        <v>142</v>
      </c>
      <c r="C110" s="101">
        <f>SUM(D110:N110)</f>
        <v>77097</v>
      </c>
      <c r="D110" s="178">
        <v>0</v>
      </c>
      <c r="E110" s="118">
        <v>910</v>
      </c>
      <c r="F110" s="87"/>
      <c r="G110" s="118"/>
      <c r="H110" s="87"/>
      <c r="I110" s="118"/>
      <c r="J110" s="87">
        <v>489</v>
      </c>
      <c r="K110" s="118">
        <v>6850</v>
      </c>
      <c r="L110" s="87">
        <v>68488</v>
      </c>
      <c r="M110" s="87">
        <v>360</v>
      </c>
      <c r="N110" s="87"/>
      <c r="O110" s="144">
        <f t="shared" si="0"/>
        <v>77097</v>
      </c>
    </row>
    <row r="111" spans="1:15" x14ac:dyDescent="0.2">
      <c r="A111" s="11" t="s">
        <v>560</v>
      </c>
      <c r="B111" s="215"/>
      <c r="C111" s="101">
        <f>SUM(D111:N111)</f>
        <v>21793</v>
      </c>
      <c r="D111" s="178"/>
      <c r="E111" s="118">
        <v>910</v>
      </c>
      <c r="F111" s="87"/>
      <c r="G111" s="118"/>
      <c r="H111" s="87"/>
      <c r="I111" s="118"/>
      <c r="J111" s="87">
        <v>489</v>
      </c>
      <c r="K111" s="118">
        <v>6850</v>
      </c>
      <c r="L111" s="87">
        <v>13184</v>
      </c>
      <c r="M111" s="87">
        <v>360</v>
      </c>
      <c r="N111" s="87"/>
      <c r="O111" s="144">
        <f t="shared" si="0"/>
        <v>21793</v>
      </c>
    </row>
    <row r="112" spans="1:15" x14ac:dyDescent="0.2">
      <c r="A112" s="11" t="s">
        <v>658</v>
      </c>
      <c r="B112" s="215"/>
      <c r="C112" s="101">
        <f t="shared" ref="C112:C121" si="19">SUM(D112:N112)</f>
        <v>0</v>
      </c>
      <c r="D112" s="178"/>
      <c r="E112" s="118">
        <v>50</v>
      </c>
      <c r="F112" s="87"/>
      <c r="G112" s="118"/>
      <c r="H112" s="87"/>
      <c r="I112" s="118"/>
      <c r="J112" s="87"/>
      <c r="K112" s="118"/>
      <c r="L112" s="87">
        <v>-50</v>
      </c>
      <c r="M112" s="87"/>
      <c r="N112" s="87"/>
      <c r="O112" s="144">
        <f t="shared" si="0"/>
        <v>0</v>
      </c>
    </row>
    <row r="113" spans="1:15" x14ac:dyDescent="0.2">
      <c r="A113" s="11" t="s">
        <v>659</v>
      </c>
      <c r="B113" s="215"/>
      <c r="C113" s="101">
        <f t="shared" si="19"/>
        <v>50</v>
      </c>
      <c r="D113" s="178"/>
      <c r="E113" s="118"/>
      <c r="F113" s="87"/>
      <c r="G113" s="118"/>
      <c r="H113" s="87"/>
      <c r="I113" s="118">
        <v>50</v>
      </c>
      <c r="J113" s="87"/>
      <c r="K113" s="118"/>
      <c r="L113" s="87"/>
      <c r="M113" s="87"/>
      <c r="N113" s="87"/>
      <c r="O113" s="144">
        <f t="shared" si="0"/>
        <v>50</v>
      </c>
    </row>
    <row r="114" spans="1:15" s="507" customFormat="1" x14ac:dyDescent="0.2">
      <c r="A114" s="11" t="s">
        <v>741</v>
      </c>
      <c r="B114" s="215"/>
      <c r="C114" s="101">
        <f t="shared" si="19"/>
        <v>-269</v>
      </c>
      <c r="D114" s="178"/>
      <c r="E114" s="118">
        <v>-269</v>
      </c>
      <c r="F114" s="87"/>
      <c r="G114" s="118"/>
      <c r="H114" s="87"/>
      <c r="I114" s="118"/>
      <c r="J114" s="87"/>
      <c r="K114" s="118"/>
      <c r="L114" s="87"/>
      <c r="M114" s="87"/>
      <c r="N114" s="87"/>
      <c r="O114" s="144">
        <f t="shared" si="0"/>
        <v>-269</v>
      </c>
    </row>
    <row r="115" spans="1:15" x14ac:dyDescent="0.2">
      <c r="A115" s="11" t="s">
        <v>660</v>
      </c>
      <c r="B115" s="215"/>
      <c r="C115" s="101">
        <f t="shared" si="19"/>
        <v>70</v>
      </c>
      <c r="D115" s="178"/>
      <c r="E115" s="118"/>
      <c r="F115" s="87"/>
      <c r="G115" s="118"/>
      <c r="H115" s="87"/>
      <c r="I115" s="118"/>
      <c r="J115" s="87">
        <v>70</v>
      </c>
      <c r="K115" s="118"/>
      <c r="L115" s="87"/>
      <c r="M115" s="87"/>
      <c r="N115" s="87"/>
      <c r="O115" s="144">
        <f t="shared" si="0"/>
        <v>70</v>
      </c>
    </row>
    <row r="116" spans="1:15" s="499" customFormat="1" x14ac:dyDescent="0.2">
      <c r="A116" s="11" t="s">
        <v>661</v>
      </c>
      <c r="B116" s="215"/>
      <c r="C116" s="101">
        <f t="shared" si="19"/>
        <v>1</v>
      </c>
      <c r="D116" s="178"/>
      <c r="E116" s="118"/>
      <c r="F116" s="87"/>
      <c r="G116" s="118"/>
      <c r="H116" s="87"/>
      <c r="I116" s="118"/>
      <c r="J116" s="87">
        <v>1</v>
      </c>
      <c r="K116" s="118"/>
      <c r="L116" s="87"/>
      <c r="M116" s="87"/>
      <c r="N116" s="87"/>
      <c r="O116" s="144">
        <f t="shared" si="0"/>
        <v>1</v>
      </c>
    </row>
    <row r="117" spans="1:15" s="499" customFormat="1" x14ac:dyDescent="0.2">
      <c r="A117" s="11" t="s">
        <v>662</v>
      </c>
      <c r="B117" s="215"/>
      <c r="C117" s="101">
        <f t="shared" si="19"/>
        <v>310</v>
      </c>
      <c r="D117" s="178"/>
      <c r="E117" s="118"/>
      <c r="F117" s="87"/>
      <c r="G117" s="118"/>
      <c r="H117" s="87"/>
      <c r="I117" s="118"/>
      <c r="J117" s="87">
        <v>310</v>
      </c>
      <c r="K117" s="118"/>
      <c r="L117" s="87"/>
      <c r="M117" s="87"/>
      <c r="N117" s="87"/>
      <c r="O117" s="144">
        <f t="shared" si="0"/>
        <v>310</v>
      </c>
    </row>
    <row r="118" spans="1:15" x14ac:dyDescent="0.2">
      <c r="A118" s="11" t="s">
        <v>663</v>
      </c>
      <c r="B118" s="215"/>
      <c r="C118" s="101">
        <f t="shared" si="19"/>
        <v>2900</v>
      </c>
      <c r="D118" s="178"/>
      <c r="E118" s="118"/>
      <c r="F118" s="87"/>
      <c r="G118" s="118"/>
      <c r="H118" s="87"/>
      <c r="I118" s="118"/>
      <c r="J118" s="87">
        <v>2900</v>
      </c>
      <c r="K118" s="118"/>
      <c r="L118" s="87"/>
      <c r="M118" s="87"/>
      <c r="N118" s="87"/>
      <c r="O118" s="144">
        <f t="shared" si="0"/>
        <v>2900</v>
      </c>
    </row>
    <row r="119" spans="1:15" s="505" customFormat="1" x14ac:dyDescent="0.2">
      <c r="A119" s="11" t="s">
        <v>665</v>
      </c>
      <c r="B119" s="215"/>
      <c r="C119" s="101">
        <f t="shared" si="19"/>
        <v>1973</v>
      </c>
      <c r="D119" s="178"/>
      <c r="E119" s="118"/>
      <c r="F119" s="87"/>
      <c r="G119" s="118"/>
      <c r="H119" s="87"/>
      <c r="I119" s="118"/>
      <c r="J119" s="87">
        <v>1973</v>
      </c>
      <c r="K119" s="118"/>
      <c r="L119" s="87"/>
      <c r="M119" s="87"/>
      <c r="N119" s="87"/>
      <c r="O119" s="144">
        <f t="shared" si="0"/>
        <v>1973</v>
      </c>
    </row>
    <row r="120" spans="1:15" s="499" customFormat="1" x14ac:dyDescent="0.2">
      <c r="A120" s="11" t="s">
        <v>664</v>
      </c>
      <c r="B120" s="215"/>
      <c r="C120" s="101">
        <f t="shared" si="19"/>
        <v>-7000</v>
      </c>
      <c r="D120" s="178"/>
      <c r="E120" s="118"/>
      <c r="F120" s="87"/>
      <c r="G120" s="118"/>
      <c r="H120" s="87"/>
      <c r="I120" s="118"/>
      <c r="J120" s="87"/>
      <c r="K120" s="118"/>
      <c r="L120" s="87">
        <v>-7000</v>
      </c>
      <c r="M120" s="87"/>
      <c r="N120" s="87"/>
      <c r="O120" s="144">
        <f t="shared" si="0"/>
        <v>-7000</v>
      </c>
    </row>
    <row r="121" spans="1:15" s="499" customFormat="1" x14ac:dyDescent="0.2">
      <c r="A121" s="11" t="s">
        <v>666</v>
      </c>
      <c r="B121" s="215"/>
      <c r="C121" s="101">
        <f t="shared" si="19"/>
        <v>-300</v>
      </c>
      <c r="D121" s="178"/>
      <c r="E121" s="118"/>
      <c r="F121" s="87"/>
      <c r="G121" s="118"/>
      <c r="H121" s="87"/>
      <c r="I121" s="118"/>
      <c r="J121" s="87"/>
      <c r="K121" s="118"/>
      <c r="L121" s="87"/>
      <c r="M121" s="87">
        <v>-300</v>
      </c>
      <c r="N121" s="87"/>
      <c r="O121" s="144">
        <f t="shared" si="0"/>
        <v>-300</v>
      </c>
    </row>
    <row r="122" spans="1:15" x14ac:dyDescent="0.2">
      <c r="A122" s="11" t="s">
        <v>387</v>
      </c>
      <c r="B122" s="215"/>
      <c r="C122" s="101">
        <f>SUM(C112:C121)</f>
        <v>-2265</v>
      </c>
      <c r="D122" s="101">
        <f t="shared" ref="D122:N122" si="20">SUM(D112:D121)</f>
        <v>0</v>
      </c>
      <c r="E122" s="101">
        <f t="shared" si="20"/>
        <v>-219</v>
      </c>
      <c r="F122" s="101">
        <f t="shared" si="20"/>
        <v>0</v>
      </c>
      <c r="G122" s="101">
        <f t="shared" si="20"/>
        <v>0</v>
      </c>
      <c r="H122" s="101">
        <f t="shared" si="20"/>
        <v>0</v>
      </c>
      <c r="I122" s="101">
        <f t="shared" si="20"/>
        <v>50</v>
      </c>
      <c r="J122" s="101">
        <f t="shared" si="20"/>
        <v>5254</v>
      </c>
      <c r="K122" s="101">
        <f t="shared" si="20"/>
        <v>0</v>
      </c>
      <c r="L122" s="101">
        <f t="shared" si="20"/>
        <v>-7050</v>
      </c>
      <c r="M122" s="101">
        <f t="shared" si="20"/>
        <v>-300</v>
      </c>
      <c r="N122" s="101">
        <f t="shared" si="20"/>
        <v>0</v>
      </c>
      <c r="O122" s="144">
        <f t="shared" si="0"/>
        <v>-2265</v>
      </c>
    </row>
    <row r="123" spans="1:15" x14ac:dyDescent="0.2">
      <c r="A123" s="15" t="s">
        <v>551</v>
      </c>
      <c r="B123" s="214"/>
      <c r="C123" s="104">
        <f>SUM(C111,C122)</f>
        <v>19528</v>
      </c>
      <c r="D123" s="104">
        <f t="shared" ref="D123:N123" si="21">SUM(D111,D122)</f>
        <v>0</v>
      </c>
      <c r="E123" s="104">
        <f t="shared" si="21"/>
        <v>691</v>
      </c>
      <c r="F123" s="104">
        <f t="shared" si="21"/>
        <v>0</v>
      </c>
      <c r="G123" s="104">
        <f t="shared" si="21"/>
        <v>0</v>
      </c>
      <c r="H123" s="104">
        <f t="shared" si="21"/>
        <v>0</v>
      </c>
      <c r="I123" s="104">
        <f t="shared" si="21"/>
        <v>50</v>
      </c>
      <c r="J123" s="104">
        <f t="shared" si="21"/>
        <v>5743</v>
      </c>
      <c r="K123" s="104">
        <f t="shared" si="21"/>
        <v>6850</v>
      </c>
      <c r="L123" s="104">
        <f t="shared" si="21"/>
        <v>6134</v>
      </c>
      <c r="M123" s="104">
        <f t="shared" si="21"/>
        <v>60</v>
      </c>
      <c r="N123" s="104">
        <f t="shared" si="21"/>
        <v>0</v>
      </c>
      <c r="O123" s="144">
        <f t="shared" si="0"/>
        <v>19528</v>
      </c>
    </row>
    <row r="124" spans="1:15" x14ac:dyDescent="0.2">
      <c r="A124" s="13" t="s">
        <v>393</v>
      </c>
      <c r="B124" s="19"/>
      <c r="C124" s="203"/>
      <c r="D124" s="450"/>
      <c r="E124" s="114"/>
      <c r="F124" s="111"/>
      <c r="G124" s="115"/>
      <c r="H124" s="111"/>
      <c r="I124" s="115"/>
      <c r="J124" s="111"/>
      <c r="K124" s="115"/>
      <c r="L124" s="111"/>
      <c r="M124" s="111"/>
      <c r="N124" s="111"/>
      <c r="O124" s="144">
        <f t="shared" si="0"/>
        <v>0</v>
      </c>
    </row>
    <row r="125" spans="1:15" x14ac:dyDescent="0.2">
      <c r="A125" s="11" t="s">
        <v>30</v>
      </c>
      <c r="B125" s="215" t="s">
        <v>142</v>
      </c>
      <c r="C125" s="101">
        <f>SUM(D125:N125)</f>
        <v>2000</v>
      </c>
      <c r="D125" s="178">
        <v>0</v>
      </c>
      <c r="E125" s="127">
        <v>2000</v>
      </c>
      <c r="F125" s="87"/>
      <c r="G125" s="118"/>
      <c r="H125" s="87"/>
      <c r="I125" s="118"/>
      <c r="J125" s="87"/>
      <c r="K125" s="118"/>
      <c r="L125" s="87"/>
      <c r="M125" s="87"/>
      <c r="N125" s="87"/>
      <c r="O125" s="144">
        <f t="shared" si="0"/>
        <v>2000</v>
      </c>
    </row>
    <row r="126" spans="1:15" x14ac:dyDescent="0.2">
      <c r="A126" s="11" t="s">
        <v>437</v>
      </c>
      <c r="B126" s="68"/>
      <c r="C126" s="101">
        <f>SUM(D126:N126)</f>
        <v>2000</v>
      </c>
      <c r="D126" s="339"/>
      <c r="E126" s="127">
        <v>2000</v>
      </c>
      <c r="F126" s="87"/>
      <c r="G126" s="118"/>
      <c r="H126" s="127"/>
      <c r="I126" s="87"/>
      <c r="J126" s="87"/>
      <c r="K126" s="118"/>
      <c r="L126" s="87"/>
      <c r="M126" s="87"/>
      <c r="N126" s="87"/>
      <c r="O126" s="144">
        <f t="shared" si="0"/>
        <v>2000</v>
      </c>
    </row>
    <row r="127" spans="1:15" s="505" customFormat="1" x14ac:dyDescent="0.2">
      <c r="A127" s="11" t="s">
        <v>685</v>
      </c>
      <c r="B127" s="68"/>
      <c r="C127" s="101">
        <f t="shared" ref="C127:C128" si="22">SUM(D127:N127)</f>
        <v>3411</v>
      </c>
      <c r="D127" s="339"/>
      <c r="E127" s="127">
        <v>3411</v>
      </c>
      <c r="F127" s="87"/>
      <c r="G127" s="118"/>
      <c r="H127" s="127"/>
      <c r="I127" s="87"/>
      <c r="J127" s="87"/>
      <c r="K127" s="118"/>
      <c r="L127" s="87"/>
      <c r="M127" s="87"/>
      <c r="N127" s="87"/>
      <c r="O127" s="144">
        <f t="shared" si="0"/>
        <v>3411</v>
      </c>
    </row>
    <row r="128" spans="1:15" s="505" customFormat="1" x14ac:dyDescent="0.2">
      <c r="A128" s="11" t="s">
        <v>686</v>
      </c>
      <c r="B128" s="68"/>
      <c r="C128" s="101">
        <f t="shared" si="22"/>
        <v>1200</v>
      </c>
      <c r="D128" s="339"/>
      <c r="E128" s="127"/>
      <c r="F128" s="87"/>
      <c r="G128" s="118"/>
      <c r="H128" s="127"/>
      <c r="I128" s="87"/>
      <c r="J128" s="87">
        <v>1200</v>
      </c>
      <c r="K128" s="118"/>
      <c r="L128" s="87"/>
      <c r="M128" s="87"/>
      <c r="N128" s="87"/>
      <c r="O128" s="144">
        <f t="shared" si="0"/>
        <v>1200</v>
      </c>
    </row>
    <row r="129" spans="1:15" s="505" customFormat="1" x14ac:dyDescent="0.2">
      <c r="A129" s="11" t="s">
        <v>385</v>
      </c>
      <c r="B129" s="68"/>
      <c r="C129" s="101">
        <f>SUM(C127:C128)</f>
        <v>4611</v>
      </c>
      <c r="D129" s="101">
        <f t="shared" ref="D129:N129" si="23">SUM(D127:D128)</f>
        <v>0</v>
      </c>
      <c r="E129" s="101">
        <f t="shared" si="23"/>
        <v>3411</v>
      </c>
      <c r="F129" s="101">
        <f t="shared" si="23"/>
        <v>0</v>
      </c>
      <c r="G129" s="101">
        <f t="shared" si="23"/>
        <v>0</v>
      </c>
      <c r="H129" s="101">
        <f t="shared" si="23"/>
        <v>0</v>
      </c>
      <c r="I129" s="101">
        <f t="shared" si="23"/>
        <v>0</v>
      </c>
      <c r="J129" s="101">
        <f t="shared" si="23"/>
        <v>1200</v>
      </c>
      <c r="K129" s="101">
        <f t="shared" si="23"/>
        <v>0</v>
      </c>
      <c r="L129" s="101">
        <f t="shared" si="23"/>
        <v>0</v>
      </c>
      <c r="M129" s="101">
        <f t="shared" si="23"/>
        <v>0</v>
      </c>
      <c r="N129" s="101">
        <f t="shared" si="23"/>
        <v>0</v>
      </c>
      <c r="O129" s="144">
        <f t="shared" si="0"/>
        <v>4611</v>
      </c>
    </row>
    <row r="130" spans="1:15" x14ac:dyDescent="0.2">
      <c r="A130" s="15" t="s">
        <v>551</v>
      </c>
      <c r="B130" s="214"/>
      <c r="C130" s="101">
        <f>SUM(C126,C129)</f>
        <v>6611</v>
      </c>
      <c r="D130" s="101">
        <f t="shared" ref="D130:N130" si="24">SUM(D126,D129)</f>
        <v>0</v>
      </c>
      <c r="E130" s="104">
        <f t="shared" si="24"/>
        <v>5411</v>
      </c>
      <c r="F130" s="104">
        <f t="shared" si="24"/>
        <v>0</v>
      </c>
      <c r="G130" s="101">
        <f t="shared" si="24"/>
        <v>0</v>
      </c>
      <c r="H130" s="101">
        <f t="shared" si="24"/>
        <v>0</v>
      </c>
      <c r="I130" s="101">
        <f t="shared" si="24"/>
        <v>0</v>
      </c>
      <c r="J130" s="101">
        <f t="shared" si="24"/>
        <v>1200</v>
      </c>
      <c r="K130" s="101">
        <f t="shared" si="24"/>
        <v>0</v>
      </c>
      <c r="L130" s="101">
        <f t="shared" si="24"/>
        <v>0</v>
      </c>
      <c r="M130" s="101">
        <f t="shared" si="24"/>
        <v>0</v>
      </c>
      <c r="N130" s="101">
        <f t="shared" si="24"/>
        <v>0</v>
      </c>
      <c r="O130" s="144">
        <f t="shared" si="0"/>
        <v>6611</v>
      </c>
    </row>
    <row r="131" spans="1:15" x14ac:dyDescent="0.2">
      <c r="A131" s="266" t="s">
        <v>394</v>
      </c>
      <c r="B131" s="19"/>
      <c r="C131" s="349"/>
      <c r="D131" s="308"/>
      <c r="E131" s="112"/>
      <c r="F131" s="87"/>
      <c r="G131" s="115"/>
      <c r="H131" s="111"/>
      <c r="I131" s="115"/>
      <c r="J131" s="111"/>
      <c r="K131" s="115"/>
      <c r="L131" s="111"/>
      <c r="M131" s="111"/>
      <c r="N131" s="111"/>
      <c r="O131" s="144">
        <f t="shared" si="0"/>
        <v>0</v>
      </c>
    </row>
    <row r="132" spans="1:15" x14ac:dyDescent="0.2">
      <c r="A132" s="11" t="s">
        <v>30</v>
      </c>
      <c r="B132" s="215" t="s">
        <v>142</v>
      </c>
      <c r="C132" s="101">
        <f>SUM(D132:N132)</f>
        <v>0</v>
      </c>
      <c r="D132" s="178">
        <v>0</v>
      </c>
      <c r="E132" s="118">
        <v>0</v>
      </c>
      <c r="F132" s="87"/>
      <c r="G132" s="118"/>
      <c r="H132" s="87"/>
      <c r="I132" s="118"/>
      <c r="J132" s="87"/>
      <c r="K132" s="118"/>
      <c r="L132" s="87"/>
      <c r="M132" s="87"/>
      <c r="N132" s="87"/>
      <c r="O132" s="144">
        <f t="shared" si="0"/>
        <v>0</v>
      </c>
    </row>
    <row r="133" spans="1:15" ht="12.6" customHeight="1" x14ac:dyDescent="0.2">
      <c r="A133" s="11" t="s">
        <v>437</v>
      </c>
      <c r="B133" s="68"/>
      <c r="C133" s="101">
        <f>SUM(D133:N133)</f>
        <v>713</v>
      </c>
      <c r="D133" s="178"/>
      <c r="E133" s="118"/>
      <c r="F133" s="87"/>
      <c r="G133" s="118"/>
      <c r="H133" s="87"/>
      <c r="I133" s="118"/>
      <c r="J133" s="87"/>
      <c r="K133" s="118"/>
      <c r="L133" s="87">
        <v>713</v>
      </c>
      <c r="M133" s="87"/>
      <c r="N133" s="87"/>
      <c r="O133" s="144">
        <f t="shared" si="0"/>
        <v>713</v>
      </c>
    </row>
    <row r="134" spans="1:15" x14ac:dyDescent="0.2">
      <c r="A134" s="15" t="s">
        <v>551</v>
      </c>
      <c r="B134" s="199"/>
      <c r="C134" s="104">
        <f>SUM(D134:N134)</f>
        <v>713</v>
      </c>
      <c r="D134" s="147"/>
      <c r="E134" s="380"/>
      <c r="F134" s="104"/>
      <c r="G134" s="380"/>
      <c r="H134" s="104"/>
      <c r="I134" s="380"/>
      <c r="J134" s="104"/>
      <c r="K134" s="381"/>
      <c r="L134" s="101">
        <v>713</v>
      </c>
      <c r="M134" s="101"/>
      <c r="N134" s="101"/>
      <c r="O134" s="144">
        <f t="shared" si="0"/>
        <v>713</v>
      </c>
    </row>
    <row r="135" spans="1:15" x14ac:dyDescent="0.2">
      <c r="A135" s="22" t="s">
        <v>395</v>
      </c>
      <c r="B135" s="19"/>
      <c r="C135" s="203"/>
      <c r="D135" s="308"/>
      <c r="E135" s="118"/>
      <c r="F135" s="111"/>
      <c r="G135" s="115"/>
      <c r="H135" s="111"/>
      <c r="I135" s="115"/>
      <c r="J135" s="111"/>
      <c r="K135" s="115"/>
      <c r="L135" s="111"/>
      <c r="M135" s="111"/>
      <c r="N135" s="111"/>
      <c r="O135" s="144">
        <f t="shared" si="0"/>
        <v>0</v>
      </c>
    </row>
    <row r="136" spans="1:15" x14ac:dyDescent="0.2">
      <c r="A136" s="11" t="s">
        <v>30</v>
      </c>
      <c r="B136" s="68" t="s">
        <v>142</v>
      </c>
      <c r="C136" s="353">
        <f>SUM(D136:N136)</f>
        <v>0</v>
      </c>
      <c r="D136" s="178">
        <v>0</v>
      </c>
      <c r="E136" s="118"/>
      <c r="F136" s="87"/>
      <c r="G136" s="118"/>
      <c r="H136" s="87"/>
      <c r="I136" s="118"/>
      <c r="J136" s="87"/>
      <c r="K136" s="118"/>
      <c r="L136" s="87"/>
      <c r="M136" s="87"/>
      <c r="N136" s="87"/>
      <c r="O136" s="144">
        <f t="shared" si="0"/>
        <v>0</v>
      </c>
    </row>
    <row r="137" spans="1:15" x14ac:dyDescent="0.2">
      <c r="A137" s="11" t="s">
        <v>561</v>
      </c>
      <c r="B137" s="215"/>
      <c r="C137" s="353">
        <f>SUM(D137:N137)</f>
        <v>106871</v>
      </c>
      <c r="D137" s="178"/>
      <c r="E137" s="108"/>
      <c r="F137" s="87"/>
      <c r="G137" s="118"/>
      <c r="H137" s="87"/>
      <c r="I137" s="118"/>
      <c r="J137" s="87">
        <v>106871</v>
      </c>
      <c r="K137" s="118"/>
      <c r="L137" s="87"/>
      <c r="M137" s="87"/>
      <c r="N137" s="87"/>
      <c r="O137" s="144">
        <f t="shared" si="0"/>
        <v>106871</v>
      </c>
    </row>
    <row r="138" spans="1:15" x14ac:dyDescent="0.2">
      <c r="A138" s="11" t="s">
        <v>693</v>
      </c>
      <c r="B138" s="215"/>
      <c r="C138" s="353">
        <f>SUM(D138:N138)</f>
        <v>1</v>
      </c>
      <c r="D138" s="178"/>
      <c r="E138" s="108"/>
      <c r="F138" s="87"/>
      <c r="G138" s="118"/>
      <c r="H138" s="87"/>
      <c r="I138" s="118"/>
      <c r="J138" s="87">
        <v>1</v>
      </c>
      <c r="K138" s="118"/>
      <c r="L138" s="87"/>
      <c r="M138" s="87"/>
      <c r="N138" s="87"/>
      <c r="O138" s="144">
        <f t="shared" si="0"/>
        <v>1</v>
      </c>
    </row>
    <row r="139" spans="1:15" x14ac:dyDescent="0.2">
      <c r="A139" s="11" t="s">
        <v>385</v>
      </c>
      <c r="B139" s="215"/>
      <c r="C139" s="353">
        <f t="shared" ref="C139:N139" si="25">SUM(C138:C138)</f>
        <v>1</v>
      </c>
      <c r="D139" s="353">
        <f t="shared" si="25"/>
        <v>0</v>
      </c>
      <c r="E139" s="353">
        <f t="shared" si="25"/>
        <v>0</v>
      </c>
      <c r="F139" s="353">
        <f t="shared" si="25"/>
        <v>0</v>
      </c>
      <c r="G139" s="353">
        <f t="shared" si="25"/>
        <v>0</v>
      </c>
      <c r="H139" s="353">
        <f t="shared" si="25"/>
        <v>0</v>
      </c>
      <c r="I139" s="353">
        <f t="shared" si="25"/>
        <v>0</v>
      </c>
      <c r="J139" s="353">
        <f t="shared" si="25"/>
        <v>1</v>
      </c>
      <c r="K139" s="353">
        <f t="shared" si="25"/>
        <v>0</v>
      </c>
      <c r="L139" s="353">
        <f t="shared" si="25"/>
        <v>0</v>
      </c>
      <c r="M139" s="353">
        <f t="shared" si="25"/>
        <v>0</v>
      </c>
      <c r="N139" s="353">
        <f t="shared" si="25"/>
        <v>0</v>
      </c>
      <c r="O139" s="144">
        <f t="shared" si="0"/>
        <v>1</v>
      </c>
    </row>
    <row r="140" spans="1:15" x14ac:dyDescent="0.2">
      <c r="A140" s="15" t="s">
        <v>551</v>
      </c>
      <c r="B140" s="215"/>
      <c r="C140" s="353">
        <f t="shared" ref="C140:N140" si="26">SUM(C137,C139)</f>
        <v>106872</v>
      </c>
      <c r="D140" s="353">
        <f t="shared" si="26"/>
        <v>0</v>
      </c>
      <c r="E140" s="353">
        <f t="shared" si="26"/>
        <v>0</v>
      </c>
      <c r="F140" s="489">
        <f t="shared" si="26"/>
        <v>0</v>
      </c>
      <c r="G140" s="489">
        <f t="shared" si="26"/>
        <v>0</v>
      </c>
      <c r="H140" s="489">
        <f t="shared" si="26"/>
        <v>0</v>
      </c>
      <c r="I140" s="489">
        <f t="shared" si="26"/>
        <v>0</v>
      </c>
      <c r="J140" s="489">
        <f t="shared" si="26"/>
        <v>106872</v>
      </c>
      <c r="K140" s="489">
        <f t="shared" si="26"/>
        <v>0</v>
      </c>
      <c r="L140" s="489">
        <f t="shared" si="26"/>
        <v>0</v>
      </c>
      <c r="M140" s="489">
        <f t="shared" si="26"/>
        <v>0</v>
      </c>
      <c r="N140" s="489">
        <f t="shared" si="26"/>
        <v>0</v>
      </c>
      <c r="O140" s="144">
        <f t="shared" si="0"/>
        <v>106872</v>
      </c>
    </row>
    <row r="141" spans="1:15" x14ac:dyDescent="0.2">
      <c r="A141" s="251" t="s">
        <v>396</v>
      </c>
      <c r="B141" s="237"/>
      <c r="C141" s="350"/>
      <c r="D141" s="384"/>
      <c r="E141" s="113"/>
      <c r="F141" s="87"/>
      <c r="G141" s="118"/>
      <c r="H141" s="87"/>
      <c r="I141" s="118"/>
      <c r="J141" s="87"/>
      <c r="K141" s="118"/>
      <c r="L141" s="87"/>
      <c r="M141" s="87"/>
      <c r="N141" s="87"/>
      <c r="O141" s="144">
        <f t="shared" si="0"/>
        <v>0</v>
      </c>
    </row>
    <row r="142" spans="1:15" x14ac:dyDescent="0.2">
      <c r="A142" s="11" t="s">
        <v>30</v>
      </c>
      <c r="B142" s="215" t="s">
        <v>143</v>
      </c>
      <c r="C142" s="101">
        <f>SUM(D142:N142)</f>
        <v>0</v>
      </c>
      <c r="D142" s="178">
        <f>SUM(E142:N142)</f>
        <v>0</v>
      </c>
      <c r="E142" s="87"/>
      <c r="F142" s="87"/>
      <c r="G142" s="118"/>
      <c r="H142" s="87"/>
      <c r="I142" s="118"/>
      <c r="J142" s="87"/>
      <c r="K142" s="118"/>
      <c r="L142" s="87"/>
      <c r="M142" s="87"/>
      <c r="N142" s="87"/>
      <c r="O142" s="144">
        <f t="shared" si="0"/>
        <v>0</v>
      </c>
    </row>
    <row r="143" spans="1:15" x14ac:dyDescent="0.2">
      <c r="A143" s="11" t="s">
        <v>437</v>
      </c>
      <c r="B143" s="215"/>
      <c r="C143" s="101">
        <f>SUM(D143:N143)</f>
        <v>0</v>
      </c>
      <c r="D143" s="178"/>
      <c r="E143" s="108"/>
      <c r="F143" s="87"/>
      <c r="G143" s="118"/>
      <c r="H143" s="87"/>
      <c r="I143" s="118"/>
      <c r="J143" s="87"/>
      <c r="K143" s="118"/>
      <c r="L143" s="87"/>
      <c r="M143" s="87"/>
      <c r="N143" s="87"/>
      <c r="O143" s="144">
        <f t="shared" si="0"/>
        <v>0</v>
      </c>
    </row>
    <row r="144" spans="1:15" x14ac:dyDescent="0.2">
      <c r="A144" s="15" t="s">
        <v>551</v>
      </c>
      <c r="B144" s="214"/>
      <c r="C144" s="104">
        <f>SUM(D144:N144)</f>
        <v>0</v>
      </c>
      <c r="D144" s="147"/>
      <c r="E144" s="107"/>
      <c r="F144" s="87"/>
      <c r="G144" s="118"/>
      <c r="H144" s="87"/>
      <c r="I144" s="118"/>
      <c r="J144" s="87"/>
      <c r="K144" s="118"/>
      <c r="L144" s="87"/>
      <c r="M144" s="87"/>
      <c r="N144" s="87"/>
      <c r="O144" s="144">
        <f t="shared" si="0"/>
        <v>0</v>
      </c>
    </row>
    <row r="145" spans="1:15" x14ac:dyDescent="0.2">
      <c r="A145" s="22" t="s">
        <v>397</v>
      </c>
      <c r="B145" s="19"/>
      <c r="C145" s="203"/>
      <c r="D145" s="450"/>
      <c r="E145" s="112"/>
      <c r="F145" s="111"/>
      <c r="G145" s="115"/>
      <c r="H145" s="111"/>
      <c r="I145" s="115"/>
      <c r="J145" s="111"/>
      <c r="K145" s="115"/>
      <c r="L145" s="111"/>
      <c r="M145" s="111"/>
      <c r="N145" s="111"/>
      <c r="O145" s="144">
        <f t="shared" si="0"/>
        <v>0</v>
      </c>
    </row>
    <row r="146" spans="1:15" x14ac:dyDescent="0.2">
      <c r="A146" s="11" t="s">
        <v>30</v>
      </c>
      <c r="B146" s="215" t="s">
        <v>142</v>
      </c>
      <c r="C146" s="101">
        <f>SUM(D146:N146)</f>
        <v>0</v>
      </c>
      <c r="D146" s="178">
        <f>SUM(E146:N146)</f>
        <v>0</v>
      </c>
      <c r="E146" s="118"/>
      <c r="F146" s="87"/>
      <c r="G146" s="118"/>
      <c r="H146" s="87"/>
      <c r="I146" s="118"/>
      <c r="J146" s="87"/>
      <c r="K146" s="118"/>
      <c r="L146" s="87"/>
      <c r="M146" s="87"/>
      <c r="N146" s="87"/>
      <c r="O146" s="144">
        <f t="shared" si="0"/>
        <v>0</v>
      </c>
    </row>
    <row r="147" spans="1:15" x14ac:dyDescent="0.2">
      <c r="A147" s="11" t="s">
        <v>437</v>
      </c>
      <c r="B147" s="215"/>
      <c r="C147" s="101">
        <f>SUM(D147:N147)</f>
        <v>0</v>
      </c>
      <c r="D147" s="178"/>
      <c r="E147" s="118"/>
      <c r="F147" s="87"/>
      <c r="G147" s="118"/>
      <c r="H147" s="87"/>
      <c r="I147" s="118"/>
      <c r="J147" s="87"/>
      <c r="K147" s="118"/>
      <c r="L147" s="87"/>
      <c r="M147" s="87"/>
      <c r="N147" s="87"/>
      <c r="O147" s="144">
        <f t="shared" si="0"/>
        <v>0</v>
      </c>
    </row>
    <row r="148" spans="1:15" x14ac:dyDescent="0.2">
      <c r="A148" s="15" t="s">
        <v>551</v>
      </c>
      <c r="B148" s="215"/>
      <c r="C148" s="101">
        <f>SUM(D148:N148)</f>
        <v>0</v>
      </c>
      <c r="D148" s="178"/>
      <c r="E148" s="118"/>
      <c r="F148" s="87"/>
      <c r="G148" s="118"/>
      <c r="H148" s="87"/>
      <c r="I148" s="118"/>
      <c r="J148" s="87"/>
      <c r="K148" s="118"/>
      <c r="L148" s="87"/>
      <c r="M148" s="87"/>
      <c r="N148" s="87"/>
      <c r="O148" s="144">
        <f t="shared" si="0"/>
        <v>0</v>
      </c>
    </row>
    <row r="149" spans="1:15" x14ac:dyDescent="0.2">
      <c r="A149" s="13" t="s">
        <v>398</v>
      </c>
      <c r="B149" s="7"/>
      <c r="C149" s="349"/>
      <c r="D149" s="308"/>
      <c r="E149" s="115"/>
      <c r="F149" s="111"/>
      <c r="G149" s="115"/>
      <c r="H149" s="111"/>
      <c r="I149" s="115"/>
      <c r="J149" s="111"/>
      <c r="K149" s="115"/>
      <c r="L149" s="111"/>
      <c r="M149" s="111"/>
      <c r="N149" s="111"/>
      <c r="O149" s="144">
        <f t="shared" si="0"/>
        <v>0</v>
      </c>
    </row>
    <row r="150" spans="1:15" x14ac:dyDescent="0.2">
      <c r="A150" s="26" t="s">
        <v>30</v>
      </c>
      <c r="B150" s="68" t="s">
        <v>143</v>
      </c>
      <c r="C150" s="101">
        <f>SUM(D150:N150)</f>
        <v>0</v>
      </c>
      <c r="D150" s="178">
        <f>SUM(E150:N150)</f>
        <v>0</v>
      </c>
      <c r="E150" s="118"/>
      <c r="F150" s="87"/>
      <c r="G150" s="118"/>
      <c r="H150" s="87"/>
      <c r="I150" s="118"/>
      <c r="J150" s="127"/>
      <c r="K150" s="127"/>
      <c r="L150" s="269"/>
      <c r="M150" s="118"/>
      <c r="N150" s="87"/>
      <c r="O150" s="144">
        <f t="shared" ref="O150:O224" si="27">SUM(E150:N150)</f>
        <v>0</v>
      </c>
    </row>
    <row r="151" spans="1:15" x14ac:dyDescent="0.2">
      <c r="A151" s="11" t="s">
        <v>437</v>
      </c>
      <c r="B151" s="215"/>
      <c r="C151" s="101">
        <f>SUM(D151:N151)</f>
        <v>0</v>
      </c>
      <c r="D151" s="178"/>
      <c r="E151" s="118"/>
      <c r="F151" s="87"/>
      <c r="G151" s="118"/>
      <c r="H151" s="87"/>
      <c r="I151" s="118"/>
      <c r="J151" s="87"/>
      <c r="K151" s="118"/>
      <c r="L151" s="269"/>
      <c r="M151" s="87"/>
      <c r="N151" s="87"/>
      <c r="O151" s="144">
        <f t="shared" si="27"/>
        <v>0</v>
      </c>
    </row>
    <row r="152" spans="1:15" x14ac:dyDescent="0.2">
      <c r="A152" s="15" t="s">
        <v>551</v>
      </c>
      <c r="B152" s="215"/>
      <c r="C152" s="101">
        <f>SUM(D152:N152)</f>
        <v>0</v>
      </c>
      <c r="D152" s="147"/>
      <c r="E152" s="117"/>
      <c r="F152" s="110"/>
      <c r="G152" s="117"/>
      <c r="H152" s="110"/>
      <c r="I152" s="117"/>
      <c r="J152" s="110"/>
      <c r="K152" s="117"/>
      <c r="L152" s="270"/>
      <c r="M152" s="110"/>
      <c r="N152" s="110"/>
      <c r="O152" s="144">
        <f t="shared" si="27"/>
        <v>0</v>
      </c>
    </row>
    <row r="153" spans="1:15" x14ac:dyDescent="0.2">
      <c r="A153" s="52" t="s">
        <v>399</v>
      </c>
      <c r="B153" s="46"/>
      <c r="C153" s="351"/>
      <c r="D153" s="450"/>
      <c r="E153" s="118"/>
      <c r="F153" s="87"/>
      <c r="G153" s="118"/>
      <c r="H153" s="87"/>
      <c r="I153" s="118"/>
      <c r="J153" s="87"/>
      <c r="K153" s="118"/>
      <c r="L153" s="87"/>
      <c r="M153" s="87"/>
      <c r="N153" s="87"/>
      <c r="O153" s="144">
        <f t="shared" si="27"/>
        <v>0</v>
      </c>
    </row>
    <row r="154" spans="1:15" x14ac:dyDescent="0.2">
      <c r="A154" s="11" t="s">
        <v>30</v>
      </c>
      <c r="B154" s="215" t="s">
        <v>142</v>
      </c>
      <c r="C154" s="101">
        <f>SUM(D154:N154)</f>
        <v>75156</v>
      </c>
      <c r="D154" s="178">
        <v>0</v>
      </c>
      <c r="E154" s="118"/>
      <c r="F154" s="87"/>
      <c r="G154" s="118"/>
      <c r="H154" s="87">
        <v>75000</v>
      </c>
      <c r="I154" s="118"/>
      <c r="J154" s="87">
        <v>156</v>
      </c>
      <c r="K154" s="118"/>
      <c r="L154" s="87"/>
      <c r="M154" s="87"/>
      <c r="N154" s="87">
        <v>0</v>
      </c>
      <c r="O154" s="144">
        <f t="shared" si="27"/>
        <v>75156</v>
      </c>
    </row>
    <row r="155" spans="1:15" x14ac:dyDescent="0.2">
      <c r="A155" s="11" t="s">
        <v>560</v>
      </c>
      <c r="B155" s="215"/>
      <c r="C155" s="101">
        <f>SUM(D155:N155)</f>
        <v>75156</v>
      </c>
      <c r="D155" s="178"/>
      <c r="E155" s="118"/>
      <c r="F155" s="87"/>
      <c r="G155" s="118"/>
      <c r="H155" s="87">
        <v>75000</v>
      </c>
      <c r="I155" s="118"/>
      <c r="J155" s="87">
        <v>156</v>
      </c>
      <c r="K155" s="118"/>
      <c r="L155" s="87"/>
      <c r="M155" s="87"/>
      <c r="N155" s="87"/>
      <c r="O155" s="144">
        <f t="shared" si="27"/>
        <v>75156</v>
      </c>
    </row>
    <row r="156" spans="1:15" x14ac:dyDescent="0.2">
      <c r="A156" s="11" t="s">
        <v>498</v>
      </c>
      <c r="B156" s="215"/>
      <c r="C156" s="101">
        <f>SUM(D156:N156)</f>
        <v>-75000</v>
      </c>
      <c r="D156" s="178"/>
      <c r="E156" s="101"/>
      <c r="F156" s="101"/>
      <c r="G156" s="101"/>
      <c r="H156" s="101">
        <v>-75000</v>
      </c>
      <c r="I156" s="101"/>
      <c r="J156" s="101"/>
      <c r="K156" s="101"/>
      <c r="L156" s="101"/>
      <c r="M156" s="101"/>
      <c r="N156" s="101"/>
      <c r="O156" s="144">
        <f t="shared" si="27"/>
        <v>-75000</v>
      </c>
    </row>
    <row r="157" spans="1:15" s="506" customFormat="1" x14ac:dyDescent="0.2">
      <c r="A157" s="11" t="s">
        <v>699</v>
      </c>
      <c r="B157" s="215"/>
      <c r="C157" s="101">
        <f>SUM(D157:N157)</f>
        <v>2760</v>
      </c>
      <c r="D157" s="178"/>
      <c r="E157" s="101"/>
      <c r="F157" s="101"/>
      <c r="G157" s="101">
        <v>2760</v>
      </c>
      <c r="H157" s="101"/>
      <c r="I157" s="101"/>
      <c r="J157" s="101"/>
      <c r="K157" s="101"/>
      <c r="L157" s="101"/>
      <c r="M157" s="101"/>
      <c r="N157" s="101"/>
      <c r="O157" s="144">
        <f t="shared" si="27"/>
        <v>2760</v>
      </c>
    </row>
    <row r="158" spans="1:15" s="506" customFormat="1" x14ac:dyDescent="0.2">
      <c r="A158" s="11" t="s">
        <v>700</v>
      </c>
      <c r="B158" s="215"/>
      <c r="C158" s="101">
        <f t="shared" ref="C158:C159" si="28">SUM(D158:N158)</f>
        <v>-148</v>
      </c>
      <c r="D158" s="178"/>
      <c r="E158" s="101"/>
      <c r="F158" s="101"/>
      <c r="G158" s="101"/>
      <c r="H158" s="101"/>
      <c r="I158" s="101"/>
      <c r="J158" s="101">
        <v>-148</v>
      </c>
      <c r="K158" s="101"/>
      <c r="L158" s="101"/>
      <c r="M158" s="101"/>
      <c r="N158" s="101"/>
      <c r="O158" s="144">
        <f t="shared" si="27"/>
        <v>-148</v>
      </c>
    </row>
    <row r="159" spans="1:15" s="506" customFormat="1" x14ac:dyDescent="0.2">
      <c r="A159" s="11" t="s">
        <v>701</v>
      </c>
      <c r="B159" s="215"/>
      <c r="C159" s="101">
        <f t="shared" si="28"/>
        <v>-8</v>
      </c>
      <c r="D159" s="178"/>
      <c r="E159" s="101"/>
      <c r="F159" s="101"/>
      <c r="G159" s="101"/>
      <c r="H159" s="101"/>
      <c r="I159" s="101"/>
      <c r="J159" s="101">
        <v>-8</v>
      </c>
      <c r="K159" s="101"/>
      <c r="L159" s="101"/>
      <c r="M159" s="101"/>
      <c r="N159" s="101"/>
      <c r="O159" s="144">
        <f t="shared" si="27"/>
        <v>-8</v>
      </c>
    </row>
    <row r="160" spans="1:15" x14ac:dyDescent="0.2">
      <c r="A160" s="11" t="s">
        <v>387</v>
      </c>
      <c r="B160" s="215"/>
      <c r="C160" s="101">
        <f>SUM(C156:C159)</f>
        <v>-72396</v>
      </c>
      <c r="D160" s="101">
        <f t="shared" ref="D160:N160" si="29">SUM(D156:D159)</f>
        <v>0</v>
      </c>
      <c r="E160" s="101">
        <f t="shared" si="29"/>
        <v>0</v>
      </c>
      <c r="F160" s="101">
        <f t="shared" si="29"/>
        <v>0</v>
      </c>
      <c r="G160" s="101">
        <f t="shared" si="29"/>
        <v>2760</v>
      </c>
      <c r="H160" s="101">
        <f t="shared" si="29"/>
        <v>-75000</v>
      </c>
      <c r="I160" s="101">
        <f t="shared" si="29"/>
        <v>0</v>
      </c>
      <c r="J160" s="101">
        <f t="shared" si="29"/>
        <v>-156</v>
      </c>
      <c r="K160" s="101">
        <f t="shared" si="29"/>
        <v>0</v>
      </c>
      <c r="L160" s="101">
        <f t="shared" si="29"/>
        <v>0</v>
      </c>
      <c r="M160" s="101">
        <f t="shared" si="29"/>
        <v>0</v>
      </c>
      <c r="N160" s="101">
        <f t="shared" si="29"/>
        <v>0</v>
      </c>
      <c r="O160" s="144">
        <f t="shared" si="27"/>
        <v>-72396</v>
      </c>
    </row>
    <row r="161" spans="1:15" x14ac:dyDescent="0.2">
      <c r="A161" s="15" t="s">
        <v>551</v>
      </c>
      <c r="B161" s="214"/>
      <c r="C161" s="104">
        <f>SUM(C155,C160)</f>
        <v>2760</v>
      </c>
      <c r="D161" s="104">
        <f t="shared" ref="D161:N161" si="30">SUM(D155,D160)</f>
        <v>0</v>
      </c>
      <c r="E161" s="104">
        <f t="shared" si="30"/>
        <v>0</v>
      </c>
      <c r="F161" s="104">
        <f t="shared" si="30"/>
        <v>0</v>
      </c>
      <c r="G161" s="104">
        <f t="shared" si="30"/>
        <v>2760</v>
      </c>
      <c r="H161" s="104">
        <f t="shared" si="30"/>
        <v>0</v>
      </c>
      <c r="I161" s="104">
        <f t="shared" si="30"/>
        <v>0</v>
      </c>
      <c r="J161" s="104">
        <f t="shared" si="30"/>
        <v>0</v>
      </c>
      <c r="K161" s="104">
        <f t="shared" si="30"/>
        <v>0</v>
      </c>
      <c r="L161" s="104">
        <f t="shared" si="30"/>
        <v>0</v>
      </c>
      <c r="M161" s="104">
        <f t="shared" si="30"/>
        <v>0</v>
      </c>
      <c r="N161" s="104">
        <f t="shared" si="30"/>
        <v>0</v>
      </c>
      <c r="O161" s="144">
        <f t="shared" si="27"/>
        <v>2760</v>
      </c>
    </row>
    <row r="162" spans="1:15" x14ac:dyDescent="0.2">
      <c r="A162" s="301" t="s">
        <v>400</v>
      </c>
      <c r="B162" s="47"/>
      <c r="C162" s="351"/>
      <c r="D162" s="47"/>
      <c r="E162" s="118"/>
      <c r="F162" s="87"/>
      <c r="G162" s="118"/>
      <c r="H162" s="87"/>
      <c r="I162" s="118"/>
      <c r="J162" s="87"/>
      <c r="K162" s="118"/>
      <c r="L162" s="87"/>
      <c r="M162" s="87"/>
      <c r="N162" s="87"/>
      <c r="O162" s="144">
        <f t="shared" si="27"/>
        <v>0</v>
      </c>
    </row>
    <row r="163" spans="1:15" x14ac:dyDescent="0.2">
      <c r="A163" s="11" t="s">
        <v>30</v>
      </c>
      <c r="B163" s="215" t="s">
        <v>143</v>
      </c>
      <c r="C163" s="101">
        <f>SUM(D163:N163)</f>
        <v>12700</v>
      </c>
      <c r="D163" s="178">
        <v>0</v>
      </c>
      <c r="E163" s="118"/>
      <c r="F163" s="87">
        <v>5700</v>
      </c>
      <c r="G163" s="118"/>
      <c r="H163" s="87"/>
      <c r="I163" s="118"/>
      <c r="J163" s="87"/>
      <c r="K163" s="118"/>
      <c r="L163" s="87">
        <v>7000</v>
      </c>
      <c r="M163" s="87"/>
      <c r="N163" s="87">
        <v>0</v>
      </c>
      <c r="O163" s="144">
        <f t="shared" si="27"/>
        <v>12700</v>
      </c>
    </row>
    <row r="164" spans="1:15" x14ac:dyDescent="0.2">
      <c r="A164" s="11" t="s">
        <v>437</v>
      </c>
      <c r="B164" s="215"/>
      <c r="C164" s="101">
        <f>SUM(D164:N164)</f>
        <v>12700</v>
      </c>
      <c r="D164" s="178"/>
      <c r="E164" s="108"/>
      <c r="F164" s="87">
        <v>5700</v>
      </c>
      <c r="G164" s="118"/>
      <c r="H164" s="87"/>
      <c r="I164" s="118"/>
      <c r="J164" s="87"/>
      <c r="K164" s="118"/>
      <c r="L164" s="87">
        <v>7000</v>
      </c>
      <c r="M164" s="87"/>
      <c r="N164" s="87"/>
      <c r="O164" s="144">
        <f t="shared" si="27"/>
        <v>12700</v>
      </c>
    </row>
    <row r="165" spans="1:15" s="506" customFormat="1" x14ac:dyDescent="0.2">
      <c r="A165" s="11" t="s">
        <v>702</v>
      </c>
      <c r="B165" s="215"/>
      <c r="C165" s="101">
        <f t="shared" ref="C165:C166" si="31">SUM(D165:N165)</f>
        <v>-5700</v>
      </c>
      <c r="D165" s="178"/>
      <c r="E165" s="108"/>
      <c r="F165" s="87">
        <v>-5700</v>
      </c>
      <c r="G165" s="118"/>
      <c r="H165" s="87"/>
      <c r="I165" s="118"/>
      <c r="J165" s="87"/>
      <c r="K165" s="118"/>
      <c r="L165" s="87"/>
      <c r="M165" s="87"/>
      <c r="N165" s="87"/>
      <c r="O165" s="144">
        <f t="shared" si="27"/>
        <v>-5700</v>
      </c>
    </row>
    <row r="166" spans="1:15" s="506" customFormat="1" x14ac:dyDescent="0.2">
      <c r="A166" s="11" t="s">
        <v>703</v>
      </c>
      <c r="B166" s="215"/>
      <c r="C166" s="101">
        <f t="shared" si="31"/>
        <v>-3400</v>
      </c>
      <c r="D166" s="178"/>
      <c r="E166" s="108"/>
      <c r="F166" s="87"/>
      <c r="G166" s="118"/>
      <c r="H166" s="87"/>
      <c r="I166" s="118"/>
      <c r="J166" s="87"/>
      <c r="K166" s="118"/>
      <c r="L166" s="87">
        <v>-3400</v>
      </c>
      <c r="M166" s="87"/>
      <c r="N166" s="87"/>
      <c r="O166" s="144">
        <f t="shared" si="27"/>
        <v>-3400</v>
      </c>
    </row>
    <row r="167" spans="1:15" s="506" customFormat="1" x14ac:dyDescent="0.2">
      <c r="A167" s="11" t="s">
        <v>385</v>
      </c>
      <c r="B167" s="215"/>
      <c r="C167" s="101">
        <f>SUM(C165:C166)</f>
        <v>-9100</v>
      </c>
      <c r="D167" s="101">
        <f t="shared" ref="D167:N167" si="32">SUM(D165:D166)</f>
        <v>0</v>
      </c>
      <c r="E167" s="101">
        <f t="shared" si="32"/>
        <v>0</v>
      </c>
      <c r="F167" s="101">
        <f t="shared" si="32"/>
        <v>-5700</v>
      </c>
      <c r="G167" s="101">
        <f t="shared" si="32"/>
        <v>0</v>
      </c>
      <c r="H167" s="101">
        <f t="shared" si="32"/>
        <v>0</v>
      </c>
      <c r="I167" s="101">
        <f t="shared" si="32"/>
        <v>0</v>
      </c>
      <c r="J167" s="101">
        <f t="shared" si="32"/>
        <v>0</v>
      </c>
      <c r="K167" s="101">
        <f t="shared" si="32"/>
        <v>0</v>
      </c>
      <c r="L167" s="101">
        <f t="shared" si="32"/>
        <v>-3400</v>
      </c>
      <c r="M167" s="101">
        <f t="shared" si="32"/>
        <v>0</v>
      </c>
      <c r="N167" s="101">
        <f t="shared" si="32"/>
        <v>0</v>
      </c>
      <c r="O167" s="144">
        <f t="shared" si="27"/>
        <v>-9100</v>
      </c>
    </row>
    <row r="168" spans="1:15" x14ac:dyDescent="0.2">
      <c r="A168" s="15" t="s">
        <v>551</v>
      </c>
      <c r="B168" s="214"/>
      <c r="C168" s="104">
        <f>SUM(C164,C167)</f>
        <v>3600</v>
      </c>
      <c r="D168" s="104">
        <f t="shared" ref="D168:N168" si="33">SUM(D164,D167)</f>
        <v>0</v>
      </c>
      <c r="E168" s="104">
        <f t="shared" si="33"/>
        <v>0</v>
      </c>
      <c r="F168" s="104">
        <f t="shared" si="33"/>
        <v>0</v>
      </c>
      <c r="G168" s="104">
        <f t="shared" si="33"/>
        <v>0</v>
      </c>
      <c r="H168" s="104">
        <f t="shared" si="33"/>
        <v>0</v>
      </c>
      <c r="I168" s="104">
        <f t="shared" si="33"/>
        <v>0</v>
      </c>
      <c r="J168" s="104">
        <f t="shared" si="33"/>
        <v>0</v>
      </c>
      <c r="K168" s="104">
        <f t="shared" si="33"/>
        <v>0</v>
      </c>
      <c r="L168" s="104">
        <f t="shared" si="33"/>
        <v>3600</v>
      </c>
      <c r="M168" s="104">
        <f t="shared" si="33"/>
        <v>0</v>
      </c>
      <c r="N168" s="104">
        <f t="shared" si="33"/>
        <v>0</v>
      </c>
      <c r="O168" s="144">
        <f t="shared" si="27"/>
        <v>3600</v>
      </c>
    </row>
    <row r="169" spans="1:15" x14ac:dyDescent="0.2">
      <c r="A169" s="55" t="s">
        <v>401</v>
      </c>
      <c r="B169" s="47"/>
      <c r="C169" s="352"/>
      <c r="D169" s="450"/>
      <c r="E169" s="118"/>
      <c r="F169" s="111"/>
      <c r="G169" s="115"/>
      <c r="H169" s="111"/>
      <c r="I169" s="115"/>
      <c r="J169" s="111"/>
      <c r="K169" s="115"/>
      <c r="L169" s="111"/>
      <c r="M169" s="111"/>
      <c r="N169" s="111"/>
      <c r="O169" s="144">
        <f t="shared" si="27"/>
        <v>0</v>
      </c>
    </row>
    <row r="170" spans="1:15" x14ac:dyDescent="0.2">
      <c r="A170" s="11" t="s">
        <v>30</v>
      </c>
      <c r="B170" s="215" t="s">
        <v>143</v>
      </c>
      <c r="C170" s="101">
        <f>SUM(D170:N170)</f>
        <v>0</v>
      </c>
      <c r="D170" s="178">
        <f>SUM(E170:N170)</f>
        <v>0</v>
      </c>
      <c r="E170" s="108"/>
      <c r="F170" s="87"/>
      <c r="G170" s="118"/>
      <c r="H170" s="87"/>
      <c r="I170" s="118"/>
      <c r="J170" s="87"/>
      <c r="K170" s="118"/>
      <c r="L170" s="87"/>
      <c r="M170" s="87"/>
      <c r="N170" s="87"/>
      <c r="O170" s="144">
        <f t="shared" si="27"/>
        <v>0</v>
      </c>
    </row>
    <row r="171" spans="1:15" x14ac:dyDescent="0.2">
      <c r="A171" s="11" t="s">
        <v>437</v>
      </c>
      <c r="B171" s="327"/>
      <c r="C171" s="101">
        <f>SUM(D171:N171)</f>
        <v>0</v>
      </c>
      <c r="D171" s="216"/>
      <c r="E171" s="108"/>
      <c r="F171" s="87"/>
      <c r="G171" s="118"/>
      <c r="H171" s="87"/>
      <c r="I171" s="118"/>
      <c r="J171" s="87"/>
      <c r="K171" s="118"/>
      <c r="L171" s="87"/>
      <c r="M171" s="87"/>
      <c r="N171" s="87"/>
      <c r="O171" s="144">
        <f t="shared" si="27"/>
        <v>0</v>
      </c>
    </row>
    <row r="172" spans="1:15" x14ac:dyDescent="0.2">
      <c r="A172" s="15" t="s">
        <v>551</v>
      </c>
      <c r="B172" s="327"/>
      <c r="C172" s="101">
        <f>SUM(D172:N172)</f>
        <v>0</v>
      </c>
      <c r="D172" s="216"/>
      <c r="E172" s="108"/>
      <c r="F172" s="87"/>
      <c r="G172" s="118"/>
      <c r="H172" s="87"/>
      <c r="I172" s="118"/>
      <c r="J172" s="87"/>
      <c r="K172" s="118"/>
      <c r="L172" s="87"/>
      <c r="M172" s="87"/>
      <c r="N172" s="87"/>
      <c r="O172" s="144">
        <f t="shared" si="27"/>
        <v>0</v>
      </c>
    </row>
    <row r="173" spans="1:15" s="491" customFormat="1" x14ac:dyDescent="0.2">
      <c r="A173" s="494" t="s">
        <v>529</v>
      </c>
      <c r="B173" s="327"/>
      <c r="C173" s="493"/>
      <c r="D173" s="216"/>
      <c r="E173" s="108"/>
      <c r="F173" s="87"/>
      <c r="G173" s="118"/>
      <c r="H173" s="87"/>
      <c r="I173" s="118"/>
      <c r="J173" s="87"/>
      <c r="K173" s="118"/>
      <c r="L173" s="87"/>
      <c r="M173" s="87"/>
      <c r="N173" s="87"/>
      <c r="O173" s="144"/>
    </row>
    <row r="174" spans="1:15" s="491" customFormat="1" x14ac:dyDescent="0.2">
      <c r="A174" s="495" t="s">
        <v>40</v>
      </c>
      <c r="B174" s="327" t="s">
        <v>143</v>
      </c>
      <c r="C174" s="101">
        <f>SUM(D174:N174)</f>
        <v>0</v>
      </c>
      <c r="D174" s="216"/>
      <c r="E174" s="108"/>
      <c r="F174" s="87"/>
      <c r="G174" s="118"/>
      <c r="H174" s="87"/>
      <c r="I174" s="118"/>
      <c r="J174" s="87"/>
      <c r="K174" s="118"/>
      <c r="L174" s="87"/>
      <c r="M174" s="87"/>
      <c r="N174" s="87"/>
      <c r="O174" s="144"/>
    </row>
    <row r="175" spans="1:15" s="491" customFormat="1" x14ac:dyDescent="0.2">
      <c r="A175" s="495" t="s">
        <v>438</v>
      </c>
      <c r="B175" s="327"/>
      <c r="C175" s="101">
        <f>SUM(D175:N175)</f>
        <v>0</v>
      </c>
      <c r="D175" s="216"/>
      <c r="E175" s="108"/>
      <c r="F175" s="87"/>
      <c r="G175" s="118"/>
      <c r="H175" s="87"/>
      <c r="I175" s="118"/>
      <c r="J175" s="87"/>
      <c r="K175" s="118"/>
      <c r="L175" s="87"/>
      <c r="M175" s="87"/>
      <c r="N175" s="87"/>
      <c r="O175" s="144"/>
    </row>
    <row r="176" spans="1:15" s="491" customFormat="1" x14ac:dyDescent="0.2">
      <c r="A176" s="495" t="s">
        <v>552</v>
      </c>
      <c r="B176" s="327"/>
      <c r="C176" s="101">
        <f>SUM(D176:N176)</f>
        <v>0</v>
      </c>
      <c r="D176" s="216"/>
      <c r="E176" s="108"/>
      <c r="F176" s="87"/>
      <c r="G176" s="118"/>
      <c r="H176" s="87"/>
      <c r="I176" s="118"/>
      <c r="J176" s="87"/>
      <c r="K176" s="118"/>
      <c r="L176" s="87"/>
      <c r="M176" s="87"/>
      <c r="N176" s="87"/>
      <c r="O176" s="144"/>
    </row>
    <row r="177" spans="1:15" x14ac:dyDescent="0.2">
      <c r="A177" s="52" t="s">
        <v>530</v>
      </c>
      <c r="B177" s="189"/>
      <c r="C177" s="354"/>
      <c r="D177" s="452"/>
      <c r="E177" s="113"/>
      <c r="F177" s="111"/>
      <c r="G177" s="115"/>
      <c r="H177" s="111"/>
      <c r="I177" s="115"/>
      <c r="J177" s="111"/>
      <c r="K177" s="115"/>
      <c r="L177" s="111"/>
      <c r="M177" s="111"/>
      <c r="N177" s="111"/>
      <c r="O177" s="144">
        <f t="shared" si="27"/>
        <v>0</v>
      </c>
    </row>
    <row r="178" spans="1:15" x14ac:dyDescent="0.2">
      <c r="A178" s="11" t="s">
        <v>41</v>
      </c>
      <c r="B178" s="327" t="s">
        <v>142</v>
      </c>
      <c r="C178" s="101">
        <f>SUM(D178:N178)</f>
        <v>0</v>
      </c>
      <c r="D178" s="178">
        <f>SUM(E178:N178)</f>
        <v>0</v>
      </c>
      <c r="E178" s="108"/>
      <c r="F178" s="87"/>
      <c r="G178" s="118"/>
      <c r="H178" s="87"/>
      <c r="I178" s="118"/>
      <c r="J178" s="87"/>
      <c r="K178" s="118"/>
      <c r="L178" s="87"/>
      <c r="M178" s="87"/>
      <c r="N178" s="87"/>
      <c r="O178" s="144">
        <f t="shared" si="27"/>
        <v>0</v>
      </c>
    </row>
    <row r="179" spans="1:15" x14ac:dyDescent="0.2">
      <c r="A179" s="11" t="s">
        <v>437</v>
      </c>
      <c r="B179" s="327"/>
      <c r="C179" s="101">
        <f>SUM(D179:N179)</f>
        <v>0</v>
      </c>
      <c r="D179" s="216"/>
      <c r="E179" s="108"/>
      <c r="F179" s="87"/>
      <c r="G179" s="118"/>
      <c r="H179" s="87"/>
      <c r="I179" s="118"/>
      <c r="J179" s="87"/>
      <c r="K179" s="118"/>
      <c r="L179" s="87"/>
      <c r="M179" s="87"/>
      <c r="N179" s="87"/>
      <c r="O179" s="144">
        <f t="shared" si="27"/>
        <v>0</v>
      </c>
    </row>
    <row r="180" spans="1:15" x14ac:dyDescent="0.2">
      <c r="A180" s="15" t="s">
        <v>551</v>
      </c>
      <c r="B180" s="327"/>
      <c r="C180" s="101">
        <f>SUM(D180:N180)</f>
        <v>0</v>
      </c>
      <c r="D180" s="216"/>
      <c r="E180" s="108"/>
      <c r="F180" s="87"/>
      <c r="G180" s="118"/>
      <c r="H180" s="87"/>
      <c r="I180" s="118"/>
      <c r="J180" s="87"/>
      <c r="K180" s="118"/>
      <c r="L180" s="87"/>
      <c r="M180" s="87"/>
      <c r="N180" s="87"/>
      <c r="O180" s="144">
        <f t="shared" si="27"/>
        <v>0</v>
      </c>
    </row>
    <row r="181" spans="1:15" x14ac:dyDescent="0.2">
      <c r="A181" s="251" t="s">
        <v>531</v>
      </c>
      <c r="B181" s="189"/>
      <c r="C181" s="354"/>
      <c r="D181" s="452"/>
      <c r="E181" s="113"/>
      <c r="F181" s="111"/>
      <c r="G181" s="115"/>
      <c r="H181" s="111"/>
      <c r="I181" s="115"/>
      <c r="J181" s="111"/>
      <c r="K181" s="115"/>
      <c r="L181" s="111"/>
      <c r="M181" s="111"/>
      <c r="N181" s="111"/>
      <c r="O181" s="144">
        <f t="shared" si="27"/>
        <v>0</v>
      </c>
    </row>
    <row r="182" spans="1:15" x14ac:dyDescent="0.2">
      <c r="A182" s="328" t="s">
        <v>41</v>
      </c>
      <c r="B182" s="327" t="s">
        <v>142</v>
      </c>
      <c r="C182" s="101">
        <f>SUM(D182:N182)</f>
        <v>0</v>
      </c>
      <c r="D182" s="178">
        <f>SUM(E182:N182)</f>
        <v>0</v>
      </c>
      <c r="E182" s="108"/>
      <c r="F182" s="87"/>
      <c r="G182" s="118"/>
      <c r="H182" s="87"/>
      <c r="I182" s="118"/>
      <c r="J182" s="87"/>
      <c r="K182" s="118"/>
      <c r="L182" s="87"/>
      <c r="M182" s="87"/>
      <c r="N182" s="87"/>
      <c r="O182" s="144">
        <f t="shared" si="27"/>
        <v>0</v>
      </c>
    </row>
    <row r="183" spans="1:15" x14ac:dyDescent="0.2">
      <c r="A183" s="11" t="s">
        <v>437</v>
      </c>
      <c r="B183" s="327"/>
      <c r="C183" s="101">
        <f>SUM(D183:N183)</f>
        <v>0</v>
      </c>
      <c r="D183" s="216"/>
      <c r="E183" s="108"/>
      <c r="F183" s="87"/>
      <c r="G183" s="118"/>
      <c r="H183" s="87"/>
      <c r="I183" s="118"/>
      <c r="J183" s="87"/>
      <c r="K183" s="118"/>
      <c r="L183" s="87"/>
      <c r="M183" s="87"/>
      <c r="N183" s="87"/>
      <c r="O183" s="144">
        <f t="shared" si="27"/>
        <v>0</v>
      </c>
    </row>
    <row r="184" spans="1:15" x14ac:dyDescent="0.2">
      <c r="A184" s="15" t="s">
        <v>551</v>
      </c>
      <c r="B184" s="327"/>
      <c r="C184" s="101">
        <f>SUM(D184:N184)</f>
        <v>0</v>
      </c>
      <c r="D184" s="216"/>
      <c r="E184" s="108"/>
      <c r="F184" s="87"/>
      <c r="G184" s="118"/>
      <c r="H184" s="87"/>
      <c r="I184" s="118"/>
      <c r="J184" s="87"/>
      <c r="K184" s="118"/>
      <c r="L184" s="87"/>
      <c r="M184" s="87"/>
      <c r="N184" s="87"/>
      <c r="O184" s="144">
        <f t="shared" si="27"/>
        <v>0</v>
      </c>
    </row>
    <row r="185" spans="1:15" x14ac:dyDescent="0.2">
      <c r="A185" s="251" t="s">
        <v>532</v>
      </c>
      <c r="B185" s="189"/>
      <c r="C185" s="354"/>
      <c r="D185" s="452"/>
      <c r="E185" s="113"/>
      <c r="F185" s="111"/>
      <c r="G185" s="115"/>
      <c r="H185" s="111"/>
      <c r="I185" s="115"/>
      <c r="J185" s="111"/>
      <c r="K185" s="115"/>
      <c r="L185" s="111"/>
      <c r="M185" s="111"/>
      <c r="N185" s="111"/>
      <c r="O185" s="144">
        <f t="shared" si="27"/>
        <v>0</v>
      </c>
    </row>
    <row r="186" spans="1:15" x14ac:dyDescent="0.2">
      <c r="A186" s="328" t="s">
        <v>41</v>
      </c>
      <c r="B186" s="327" t="s">
        <v>142</v>
      </c>
      <c r="C186" s="101">
        <f>SUM(D186:N186)</f>
        <v>0</v>
      </c>
      <c r="D186" s="178">
        <f>SUM(E186:N186)</f>
        <v>0</v>
      </c>
      <c r="E186" s="108"/>
      <c r="F186" s="87"/>
      <c r="G186" s="118"/>
      <c r="H186" s="87"/>
      <c r="I186" s="118"/>
      <c r="J186" s="87"/>
      <c r="K186" s="118"/>
      <c r="L186" s="87"/>
      <c r="M186" s="87"/>
      <c r="N186" s="87"/>
      <c r="O186" s="144">
        <f t="shared" si="27"/>
        <v>0</v>
      </c>
    </row>
    <row r="187" spans="1:15" x14ac:dyDescent="0.2">
      <c r="A187" s="11" t="s">
        <v>437</v>
      </c>
      <c r="B187" s="215"/>
      <c r="C187" s="379">
        <f>SUM(D187:N187)</f>
        <v>0</v>
      </c>
      <c r="D187" s="339"/>
      <c r="E187" s="127"/>
      <c r="F187" s="127"/>
      <c r="G187" s="127"/>
      <c r="H187" s="87"/>
      <c r="I187" s="118"/>
      <c r="J187" s="127"/>
      <c r="K187" s="127"/>
      <c r="L187" s="127"/>
      <c r="M187" s="127"/>
      <c r="N187" s="87"/>
      <c r="O187" s="144">
        <f t="shared" si="27"/>
        <v>0</v>
      </c>
    </row>
    <row r="188" spans="1:15" x14ac:dyDescent="0.2">
      <c r="A188" s="15" t="s">
        <v>551</v>
      </c>
      <c r="B188" s="327"/>
      <c r="C188" s="379">
        <f>SUM(D188:N188)</f>
        <v>0</v>
      </c>
      <c r="D188" s="216"/>
      <c r="E188" s="108"/>
      <c r="F188" s="108"/>
      <c r="G188" s="118"/>
      <c r="H188" s="87"/>
      <c r="I188" s="118"/>
      <c r="J188" s="87"/>
      <c r="K188" s="118"/>
      <c r="L188" s="87"/>
      <c r="M188" s="87"/>
      <c r="N188" s="87"/>
      <c r="O188" s="144">
        <f t="shared" si="27"/>
        <v>0</v>
      </c>
    </row>
    <row r="189" spans="1:15" x14ac:dyDescent="0.2">
      <c r="A189" s="251" t="s">
        <v>533</v>
      </c>
      <c r="B189" s="189"/>
      <c r="C189" s="243"/>
      <c r="D189" s="452"/>
      <c r="E189" s="113"/>
      <c r="F189" s="111"/>
      <c r="G189" s="115"/>
      <c r="H189" s="111"/>
      <c r="I189" s="115"/>
      <c r="J189" s="111"/>
      <c r="K189" s="115"/>
      <c r="L189" s="111"/>
      <c r="M189" s="111"/>
      <c r="N189" s="111"/>
      <c r="O189" s="144">
        <f t="shared" si="27"/>
        <v>0</v>
      </c>
    </row>
    <row r="190" spans="1:15" x14ac:dyDescent="0.2">
      <c r="A190" s="328" t="s">
        <v>41</v>
      </c>
      <c r="B190" s="327" t="s">
        <v>142</v>
      </c>
      <c r="C190" s="101">
        <f>SUM(D190:N190)</f>
        <v>0</v>
      </c>
      <c r="D190" s="178">
        <f>SUM(E190:N190)</f>
        <v>0</v>
      </c>
      <c r="E190" s="108"/>
      <c r="F190" s="87"/>
      <c r="G190" s="118"/>
      <c r="H190" s="87"/>
      <c r="I190" s="118"/>
      <c r="J190" s="87"/>
      <c r="K190" s="118"/>
      <c r="L190" s="87"/>
      <c r="M190" s="87"/>
      <c r="N190" s="87"/>
      <c r="O190" s="144">
        <f t="shared" si="27"/>
        <v>0</v>
      </c>
    </row>
    <row r="191" spans="1:15" x14ac:dyDescent="0.2">
      <c r="A191" s="11" t="s">
        <v>437</v>
      </c>
      <c r="B191" s="215"/>
      <c r="C191" s="101">
        <f>SUM(D191:N191)</f>
        <v>0</v>
      </c>
      <c r="D191" s="178"/>
      <c r="E191" s="108"/>
      <c r="F191" s="108"/>
      <c r="G191" s="118"/>
      <c r="H191" s="87"/>
      <c r="I191" s="118"/>
      <c r="J191" s="87"/>
      <c r="K191" s="118"/>
      <c r="L191" s="87"/>
      <c r="M191" s="87"/>
      <c r="N191" s="87"/>
      <c r="O191" s="144">
        <f t="shared" si="27"/>
        <v>0</v>
      </c>
    </row>
    <row r="192" spans="1:15" x14ac:dyDescent="0.2">
      <c r="A192" s="15" t="s">
        <v>551</v>
      </c>
      <c r="B192" s="327"/>
      <c r="C192" s="104">
        <f>SUM(D192:N192)</f>
        <v>0</v>
      </c>
      <c r="D192" s="147"/>
      <c r="E192" s="107"/>
      <c r="F192" s="107"/>
      <c r="G192" s="117"/>
      <c r="H192" s="110"/>
      <c r="I192" s="117"/>
      <c r="J192" s="110"/>
      <c r="K192" s="117"/>
      <c r="L192" s="110"/>
      <c r="M192" s="110"/>
      <c r="N192" s="110"/>
      <c r="O192" s="144">
        <f t="shared" si="27"/>
        <v>0</v>
      </c>
    </row>
    <row r="193" spans="1:15" x14ac:dyDescent="0.2">
      <c r="A193" s="251" t="s">
        <v>534</v>
      </c>
      <c r="B193" s="189"/>
      <c r="C193" s="355"/>
      <c r="D193" s="178"/>
      <c r="E193" s="108"/>
      <c r="F193" s="108"/>
      <c r="G193" s="118"/>
      <c r="H193" s="87"/>
      <c r="I193" s="118"/>
      <c r="J193" s="87"/>
      <c r="K193" s="118"/>
      <c r="L193" s="87"/>
      <c r="M193" s="87"/>
      <c r="N193" s="87"/>
      <c r="O193" s="144">
        <f t="shared" si="27"/>
        <v>0</v>
      </c>
    </row>
    <row r="194" spans="1:15" x14ac:dyDescent="0.2">
      <c r="A194" s="328" t="s">
        <v>41</v>
      </c>
      <c r="B194" s="327" t="s">
        <v>142</v>
      </c>
      <c r="C194" s="101">
        <f>SUM(D194:N194)</f>
        <v>0</v>
      </c>
      <c r="D194" s="178">
        <f>SUM(E194:N194)</f>
        <v>0</v>
      </c>
      <c r="E194" s="108"/>
      <c r="F194" s="108"/>
      <c r="G194" s="118"/>
      <c r="H194" s="87"/>
      <c r="I194" s="118"/>
      <c r="J194" s="87"/>
      <c r="K194" s="118"/>
      <c r="L194" s="87"/>
      <c r="M194" s="87"/>
      <c r="N194" s="87"/>
      <c r="O194" s="144">
        <f t="shared" si="27"/>
        <v>0</v>
      </c>
    </row>
    <row r="195" spans="1:15" x14ac:dyDescent="0.2">
      <c r="A195" s="11" t="s">
        <v>437</v>
      </c>
      <c r="B195" s="35"/>
      <c r="C195" s="101">
        <f>SUM(D195:N195)</f>
        <v>0</v>
      </c>
      <c r="D195" s="178"/>
      <c r="E195" s="108"/>
      <c r="F195" s="108"/>
      <c r="G195" s="118"/>
      <c r="H195" s="87"/>
      <c r="I195" s="118"/>
      <c r="J195" s="87"/>
      <c r="K195" s="118"/>
      <c r="L195" s="87"/>
      <c r="M195" s="87"/>
      <c r="N195" s="87"/>
      <c r="O195" s="144">
        <f t="shared" si="27"/>
        <v>0</v>
      </c>
    </row>
    <row r="196" spans="1:15" x14ac:dyDescent="0.2">
      <c r="A196" s="15" t="s">
        <v>551</v>
      </c>
      <c r="B196" s="35"/>
      <c r="C196" s="101">
        <f>SUM(D196:N196)</f>
        <v>0</v>
      </c>
      <c r="D196" s="178"/>
      <c r="E196" s="108"/>
      <c r="F196" s="108"/>
      <c r="G196" s="118"/>
      <c r="H196" s="87"/>
      <c r="I196" s="118"/>
      <c r="J196" s="87"/>
      <c r="K196" s="118"/>
      <c r="L196" s="87"/>
      <c r="M196" s="87"/>
      <c r="N196" s="87"/>
      <c r="O196" s="144">
        <f t="shared" si="27"/>
        <v>0</v>
      </c>
    </row>
    <row r="197" spans="1:15" x14ac:dyDescent="0.2">
      <c r="A197" s="219" t="s">
        <v>535</v>
      </c>
      <c r="B197" s="58"/>
      <c r="C197" s="356"/>
      <c r="D197" s="308"/>
      <c r="E197" s="113"/>
      <c r="F197" s="111"/>
      <c r="G197" s="111"/>
      <c r="H197" s="111"/>
      <c r="I197" s="111"/>
      <c r="J197" s="111"/>
      <c r="K197" s="111"/>
      <c r="L197" s="111"/>
      <c r="M197" s="111"/>
      <c r="N197" s="111"/>
      <c r="O197" s="144">
        <f t="shared" si="27"/>
        <v>0</v>
      </c>
    </row>
    <row r="198" spans="1:15" x14ac:dyDescent="0.2">
      <c r="A198" s="32" t="s">
        <v>40</v>
      </c>
      <c r="B198" s="68" t="s">
        <v>142</v>
      </c>
      <c r="C198" s="101">
        <f>SUM(D198:N198)</f>
        <v>0</v>
      </c>
      <c r="D198" s="178">
        <f>SUM(E198:N198)</f>
        <v>0</v>
      </c>
      <c r="E198" s="108"/>
      <c r="F198" s="87"/>
      <c r="G198" s="87"/>
      <c r="H198" s="87"/>
      <c r="I198" s="87"/>
      <c r="J198" s="87"/>
      <c r="K198" s="87"/>
      <c r="L198" s="87"/>
      <c r="M198" s="87"/>
      <c r="N198" s="87"/>
      <c r="O198" s="144">
        <f t="shared" si="27"/>
        <v>0</v>
      </c>
    </row>
    <row r="199" spans="1:15" x14ac:dyDescent="0.2">
      <c r="A199" s="11" t="s">
        <v>437</v>
      </c>
      <c r="B199" s="68"/>
      <c r="C199" s="101">
        <f>SUM(D199:N199)</f>
        <v>0</v>
      </c>
      <c r="D199" s="178"/>
      <c r="E199" s="108"/>
      <c r="F199" s="87"/>
      <c r="G199" s="87"/>
      <c r="H199" s="87"/>
      <c r="I199" s="87"/>
      <c r="J199" s="87"/>
      <c r="K199" s="87"/>
      <c r="L199" s="87"/>
      <c r="M199" s="87"/>
      <c r="N199" s="87"/>
      <c r="O199" s="144">
        <f t="shared" si="27"/>
        <v>0</v>
      </c>
    </row>
    <row r="200" spans="1:15" x14ac:dyDescent="0.2">
      <c r="A200" s="15" t="s">
        <v>551</v>
      </c>
      <c r="B200" s="68"/>
      <c r="C200" s="101">
        <f>SUM(D200:N200)</f>
        <v>0</v>
      </c>
      <c r="D200" s="178"/>
      <c r="E200" s="108"/>
      <c r="F200" s="87"/>
      <c r="G200" s="87"/>
      <c r="H200" s="87"/>
      <c r="I200" s="87"/>
      <c r="J200" s="87"/>
      <c r="K200" s="87"/>
      <c r="L200" s="87"/>
      <c r="M200" s="87"/>
      <c r="N200" s="87"/>
      <c r="O200" s="144">
        <f t="shared" si="27"/>
        <v>0</v>
      </c>
    </row>
    <row r="201" spans="1:15" x14ac:dyDescent="0.2">
      <c r="A201" s="219" t="s">
        <v>536</v>
      </c>
      <c r="B201" s="58"/>
      <c r="C201" s="356"/>
      <c r="D201" s="308"/>
      <c r="E201" s="113"/>
      <c r="F201" s="111"/>
      <c r="G201" s="111"/>
      <c r="H201" s="111"/>
      <c r="I201" s="111"/>
      <c r="J201" s="111"/>
      <c r="K201" s="111"/>
      <c r="L201" s="111"/>
      <c r="M201" s="111"/>
      <c r="N201" s="111"/>
      <c r="O201" s="144">
        <f t="shared" si="27"/>
        <v>0</v>
      </c>
    </row>
    <row r="202" spans="1:15" x14ac:dyDescent="0.2">
      <c r="A202" s="32" t="s">
        <v>40</v>
      </c>
      <c r="B202" s="68" t="s">
        <v>143</v>
      </c>
      <c r="C202" s="101">
        <f>SUM(D202:N202)</f>
        <v>0</v>
      </c>
      <c r="D202" s="178">
        <f>SUM(E202:N202)</f>
        <v>0</v>
      </c>
      <c r="E202" s="108"/>
      <c r="F202" s="87"/>
      <c r="G202" s="87"/>
      <c r="H202" s="87"/>
      <c r="I202" s="87"/>
      <c r="J202" s="87"/>
      <c r="K202" s="87"/>
      <c r="L202" s="87"/>
      <c r="M202" s="87"/>
      <c r="N202" s="87"/>
      <c r="O202" s="144">
        <f t="shared" si="27"/>
        <v>0</v>
      </c>
    </row>
    <row r="203" spans="1:15" x14ac:dyDescent="0.2">
      <c r="A203" s="11" t="s">
        <v>437</v>
      </c>
      <c r="B203" s="68"/>
      <c r="C203" s="101">
        <f>SUM(D203:N203)</f>
        <v>0</v>
      </c>
      <c r="D203" s="178"/>
      <c r="E203" s="108"/>
      <c r="F203" s="87"/>
      <c r="G203" s="87"/>
      <c r="H203" s="87"/>
      <c r="I203" s="87"/>
      <c r="J203" s="87"/>
      <c r="K203" s="87"/>
      <c r="L203" s="87"/>
      <c r="M203" s="87"/>
      <c r="N203" s="87"/>
      <c r="O203" s="144">
        <f t="shared" si="27"/>
        <v>0</v>
      </c>
    </row>
    <row r="204" spans="1:15" x14ac:dyDescent="0.2">
      <c r="A204" s="15" t="s">
        <v>551</v>
      </c>
      <c r="B204" s="68"/>
      <c r="C204" s="101">
        <f>SUM(D204:N204)</f>
        <v>0</v>
      </c>
      <c r="D204" s="178"/>
      <c r="E204" s="108"/>
      <c r="F204" s="87"/>
      <c r="G204" s="87"/>
      <c r="H204" s="87"/>
      <c r="I204" s="87"/>
      <c r="J204" s="87"/>
      <c r="K204" s="87"/>
      <c r="L204" s="87"/>
      <c r="M204" s="87"/>
      <c r="N204" s="87"/>
      <c r="O204" s="144">
        <f t="shared" si="27"/>
        <v>0</v>
      </c>
    </row>
    <row r="205" spans="1:15" x14ac:dyDescent="0.2">
      <c r="A205" s="219" t="s">
        <v>537</v>
      </c>
      <c r="B205" s="58"/>
      <c r="C205" s="351"/>
      <c r="D205" s="308"/>
      <c r="E205" s="113"/>
      <c r="F205" s="111"/>
      <c r="G205" s="111"/>
      <c r="H205" s="111"/>
      <c r="I205" s="111"/>
      <c r="J205" s="111"/>
      <c r="K205" s="111"/>
      <c r="L205" s="111"/>
      <c r="M205" s="111"/>
      <c r="N205" s="111"/>
      <c r="O205" s="144">
        <f t="shared" si="27"/>
        <v>0</v>
      </c>
    </row>
    <row r="206" spans="1:15" x14ac:dyDescent="0.2">
      <c r="A206" s="11" t="s">
        <v>40</v>
      </c>
      <c r="B206" s="68" t="s">
        <v>143</v>
      </c>
      <c r="C206" s="101">
        <f>SUM(D206:N206)</f>
        <v>0</v>
      </c>
      <c r="D206" s="178">
        <f>SUM(E206:N206)</f>
        <v>0</v>
      </c>
      <c r="E206" s="108"/>
      <c r="F206" s="87"/>
      <c r="G206" s="87"/>
      <c r="H206" s="87"/>
      <c r="I206" s="87"/>
      <c r="J206" s="87"/>
      <c r="K206" s="87"/>
      <c r="L206" s="87"/>
      <c r="M206" s="87"/>
      <c r="N206" s="87"/>
      <c r="O206" s="144">
        <f t="shared" si="27"/>
        <v>0</v>
      </c>
    </row>
    <row r="207" spans="1:15" x14ac:dyDescent="0.2">
      <c r="A207" s="11" t="s">
        <v>437</v>
      </c>
      <c r="B207" s="68"/>
      <c r="C207" s="101">
        <f>SUM(D207:N207)</f>
        <v>0</v>
      </c>
      <c r="D207" s="178"/>
      <c r="E207" s="118"/>
      <c r="F207" s="87"/>
      <c r="G207" s="118"/>
      <c r="H207" s="87"/>
      <c r="I207" s="118"/>
      <c r="J207" s="87"/>
      <c r="K207" s="118"/>
      <c r="L207" s="87"/>
      <c r="M207" s="87"/>
      <c r="N207" s="87"/>
      <c r="O207" s="144">
        <f t="shared" si="27"/>
        <v>0</v>
      </c>
    </row>
    <row r="208" spans="1:15" x14ac:dyDescent="0.2">
      <c r="A208" s="15" t="s">
        <v>551</v>
      </c>
      <c r="B208" s="68"/>
      <c r="C208" s="101">
        <f>SUM(D208:N208)</f>
        <v>0</v>
      </c>
      <c r="D208" s="178"/>
      <c r="E208" s="118"/>
      <c r="F208" s="87"/>
      <c r="G208" s="118"/>
      <c r="H208" s="87"/>
      <c r="I208" s="118"/>
      <c r="J208" s="87"/>
      <c r="K208" s="118"/>
      <c r="L208" s="87"/>
      <c r="M208" s="87"/>
      <c r="N208" s="87"/>
      <c r="O208" s="144">
        <f t="shared" si="27"/>
        <v>0</v>
      </c>
    </row>
    <row r="209" spans="1:15" x14ac:dyDescent="0.2">
      <c r="A209" s="266" t="s">
        <v>538</v>
      </c>
      <c r="B209" s="7"/>
      <c r="C209" s="349"/>
      <c r="D209" s="308"/>
      <c r="E209" s="115"/>
      <c r="F209" s="111"/>
      <c r="G209" s="115"/>
      <c r="H209" s="111"/>
      <c r="I209" s="115"/>
      <c r="J209" s="111"/>
      <c r="K209" s="115"/>
      <c r="L209" s="111"/>
      <c r="M209" s="111"/>
      <c r="N209" s="111"/>
      <c r="O209" s="144">
        <f t="shared" si="27"/>
        <v>0</v>
      </c>
    </row>
    <row r="210" spans="1:15" x14ac:dyDescent="0.2">
      <c r="A210" s="11" t="s">
        <v>30</v>
      </c>
      <c r="B210" s="215" t="s">
        <v>142</v>
      </c>
      <c r="C210" s="101">
        <f>SUM(D210:N210)</f>
        <v>0</v>
      </c>
      <c r="D210" s="178">
        <f>SUM(E210:N210)</f>
        <v>0</v>
      </c>
      <c r="E210" s="118"/>
      <c r="F210" s="87"/>
      <c r="G210" s="118"/>
      <c r="H210" s="87"/>
      <c r="I210" s="118"/>
      <c r="J210" s="87"/>
      <c r="K210" s="118"/>
      <c r="L210" s="87"/>
      <c r="M210" s="87"/>
      <c r="N210" s="87"/>
      <c r="O210" s="144">
        <f t="shared" si="27"/>
        <v>0</v>
      </c>
    </row>
    <row r="211" spans="1:15" x14ac:dyDescent="0.2">
      <c r="A211" s="11" t="s">
        <v>437</v>
      </c>
      <c r="B211" s="215"/>
      <c r="C211" s="101">
        <f>SUM(D211:N211)</f>
        <v>0</v>
      </c>
      <c r="D211" s="178"/>
      <c r="E211" s="127"/>
      <c r="F211" s="87"/>
      <c r="G211" s="118"/>
      <c r="H211" s="87"/>
      <c r="I211" s="118"/>
      <c r="J211" s="87"/>
      <c r="K211" s="118"/>
      <c r="L211" s="87"/>
      <c r="M211" s="87"/>
      <c r="N211" s="87"/>
      <c r="O211" s="144">
        <f t="shared" si="27"/>
        <v>0</v>
      </c>
    </row>
    <row r="212" spans="1:15" x14ac:dyDescent="0.2">
      <c r="A212" s="15" t="s">
        <v>551</v>
      </c>
      <c r="B212" s="215"/>
      <c r="C212" s="101">
        <f>SUM(D212:N212)</f>
        <v>0</v>
      </c>
      <c r="D212" s="178"/>
      <c r="E212" s="116"/>
      <c r="F212" s="110"/>
      <c r="G212" s="117"/>
      <c r="H212" s="110"/>
      <c r="I212" s="117"/>
      <c r="J212" s="110"/>
      <c r="K212" s="117"/>
      <c r="L212" s="110"/>
      <c r="M212" s="110"/>
      <c r="N212" s="110"/>
      <c r="O212" s="144">
        <f t="shared" si="27"/>
        <v>0</v>
      </c>
    </row>
    <row r="213" spans="1:15" x14ac:dyDescent="0.2">
      <c r="A213" s="13" t="s">
        <v>539</v>
      </c>
      <c r="B213" s="237"/>
      <c r="C213" s="350"/>
      <c r="D213" s="384"/>
      <c r="E213" s="118"/>
      <c r="F213" s="87"/>
      <c r="G213" s="118"/>
      <c r="H213" s="87"/>
      <c r="I213" s="118"/>
      <c r="J213" s="87"/>
      <c r="K213" s="118"/>
      <c r="L213" s="87"/>
      <c r="M213" s="87"/>
      <c r="N213" s="87"/>
      <c r="O213" s="144">
        <f t="shared" si="27"/>
        <v>0</v>
      </c>
    </row>
    <row r="214" spans="1:15" x14ac:dyDescent="0.2">
      <c r="A214" s="11" t="s">
        <v>30</v>
      </c>
      <c r="B214" s="215" t="s">
        <v>142</v>
      </c>
      <c r="C214" s="101">
        <f>SUM(D214:N214)</f>
        <v>0</v>
      </c>
      <c r="D214" s="178">
        <f>SUM(E214:N214)</f>
        <v>0</v>
      </c>
      <c r="E214" s="118"/>
      <c r="F214" s="87"/>
      <c r="G214" s="118"/>
      <c r="H214" s="87"/>
      <c r="I214" s="118"/>
      <c r="J214" s="87"/>
      <c r="K214" s="118"/>
      <c r="L214" s="87"/>
      <c r="M214" s="87"/>
      <c r="N214" s="87"/>
      <c r="O214" s="144">
        <f t="shared" si="27"/>
        <v>0</v>
      </c>
    </row>
    <row r="215" spans="1:15" x14ac:dyDescent="0.2">
      <c r="A215" s="11" t="s">
        <v>437</v>
      </c>
      <c r="B215" s="215"/>
      <c r="C215" s="101">
        <f>SUM(D215:N215)</f>
        <v>0</v>
      </c>
      <c r="D215" s="178"/>
      <c r="E215" s="118"/>
      <c r="F215" s="87"/>
      <c r="G215" s="118"/>
      <c r="H215" s="87"/>
      <c r="I215" s="118"/>
      <c r="J215" s="127"/>
      <c r="K215" s="127"/>
      <c r="L215" s="87"/>
      <c r="M215" s="87"/>
      <c r="N215" s="108"/>
      <c r="O215" s="144">
        <f t="shared" si="27"/>
        <v>0</v>
      </c>
    </row>
    <row r="216" spans="1:15" x14ac:dyDescent="0.2">
      <c r="A216" s="15" t="s">
        <v>551</v>
      </c>
      <c r="B216" s="215"/>
      <c r="C216" s="101">
        <f>SUM(D216:N216)</f>
        <v>0</v>
      </c>
      <c r="D216" s="147"/>
      <c r="E216" s="118"/>
      <c r="F216" s="87"/>
      <c r="G216" s="118"/>
      <c r="H216" s="87"/>
      <c r="I216" s="110"/>
      <c r="J216" s="118"/>
      <c r="K216" s="116"/>
      <c r="L216" s="110"/>
      <c r="M216" s="87"/>
      <c r="N216" s="108"/>
      <c r="O216" s="144">
        <f t="shared" si="27"/>
        <v>0</v>
      </c>
    </row>
    <row r="217" spans="1:15" x14ac:dyDescent="0.2">
      <c r="A217" s="13" t="s">
        <v>540</v>
      </c>
      <c r="B217" s="7"/>
      <c r="C217" s="349"/>
      <c r="D217" s="308"/>
      <c r="E217" s="115"/>
      <c r="F217" s="111"/>
      <c r="G217" s="115"/>
      <c r="H217" s="111"/>
      <c r="I217" s="113"/>
      <c r="J217" s="111"/>
      <c r="K217" s="111"/>
      <c r="L217" s="115"/>
      <c r="M217" s="111"/>
      <c r="N217" s="113"/>
      <c r="O217" s="144">
        <f t="shared" si="27"/>
        <v>0</v>
      </c>
    </row>
    <row r="218" spans="1:15" x14ac:dyDescent="0.2">
      <c r="A218" s="337" t="s">
        <v>30</v>
      </c>
      <c r="B218" s="215" t="s">
        <v>142</v>
      </c>
      <c r="C218" s="101">
        <f>SUM(D218:N218)</f>
        <v>0</v>
      </c>
      <c r="D218" s="178">
        <f>SUM(E218:N218)</f>
        <v>0</v>
      </c>
      <c r="E218" s="87"/>
      <c r="F218" s="87"/>
      <c r="G218" s="87"/>
      <c r="H218" s="87"/>
      <c r="I218" s="87"/>
      <c r="J218" s="87"/>
      <c r="K218" s="87"/>
      <c r="L218" s="87"/>
      <c r="M218" s="87"/>
      <c r="N218" s="118"/>
      <c r="O218" s="144">
        <f t="shared" si="27"/>
        <v>0</v>
      </c>
    </row>
    <row r="219" spans="1:15" x14ac:dyDescent="0.2">
      <c r="A219" s="11" t="s">
        <v>437</v>
      </c>
      <c r="B219" s="215"/>
      <c r="C219" s="101">
        <f>SUM(D219:N219)</f>
        <v>0</v>
      </c>
      <c r="D219" s="178"/>
      <c r="E219" s="87"/>
      <c r="F219" s="87"/>
      <c r="G219" s="87"/>
      <c r="H219" s="87"/>
      <c r="I219" s="87"/>
      <c r="J219" s="118"/>
      <c r="K219" s="87"/>
      <c r="L219" s="87"/>
      <c r="M219" s="87"/>
      <c r="N219" s="118"/>
      <c r="O219" s="144">
        <f t="shared" si="27"/>
        <v>0</v>
      </c>
    </row>
    <row r="220" spans="1:15" x14ac:dyDescent="0.2">
      <c r="A220" s="15" t="s">
        <v>551</v>
      </c>
      <c r="B220" s="215"/>
      <c r="C220" s="101">
        <f>SUM(D220:N220)</f>
        <v>0</v>
      </c>
      <c r="D220" s="147"/>
      <c r="E220" s="117"/>
      <c r="F220" s="110"/>
      <c r="G220" s="117"/>
      <c r="H220" s="110"/>
      <c r="I220" s="110"/>
      <c r="J220" s="107"/>
      <c r="K220" s="117"/>
      <c r="L220" s="110"/>
      <c r="M220" s="110"/>
      <c r="N220" s="117"/>
      <c r="O220" s="144">
        <f t="shared" si="27"/>
        <v>0</v>
      </c>
    </row>
    <row r="221" spans="1:15" x14ac:dyDescent="0.2">
      <c r="A221" s="22" t="s">
        <v>541</v>
      </c>
      <c r="B221" s="7"/>
      <c r="C221" s="349"/>
      <c r="D221" s="450"/>
      <c r="E221" s="118"/>
      <c r="F221" s="87"/>
      <c r="G221" s="118"/>
      <c r="H221" s="87"/>
      <c r="I221" s="118"/>
      <c r="J221" s="87"/>
      <c r="K221" s="118"/>
      <c r="L221" s="87"/>
      <c r="M221" s="87"/>
      <c r="N221" s="87"/>
      <c r="O221" s="144">
        <f t="shared" si="27"/>
        <v>0</v>
      </c>
    </row>
    <row r="222" spans="1:15" x14ac:dyDescent="0.2">
      <c r="A222" s="11" t="s">
        <v>30</v>
      </c>
      <c r="B222" s="215" t="s">
        <v>142</v>
      </c>
      <c r="C222" s="101">
        <f>SUM(D222:N222)</f>
        <v>8347</v>
      </c>
      <c r="D222" s="178">
        <v>0</v>
      </c>
      <c r="E222" s="118"/>
      <c r="F222" s="87"/>
      <c r="G222" s="118"/>
      <c r="H222" s="87"/>
      <c r="I222" s="118"/>
      <c r="J222" s="87">
        <v>8347</v>
      </c>
      <c r="K222" s="87"/>
      <c r="L222" s="108"/>
      <c r="M222" s="87"/>
      <c r="N222" s="87"/>
      <c r="O222" s="144">
        <f t="shared" si="27"/>
        <v>8347</v>
      </c>
    </row>
    <row r="223" spans="1:15" x14ac:dyDescent="0.2">
      <c r="A223" s="11" t="s">
        <v>437</v>
      </c>
      <c r="B223" s="215"/>
      <c r="C223" s="101">
        <f>SUM(D223:N223)</f>
        <v>8347</v>
      </c>
      <c r="D223" s="178"/>
      <c r="E223" s="87"/>
      <c r="F223" s="87"/>
      <c r="G223" s="118"/>
      <c r="H223" s="87"/>
      <c r="I223" s="118"/>
      <c r="J223" s="87">
        <v>8347</v>
      </c>
      <c r="K223" s="87"/>
      <c r="L223" s="118"/>
      <c r="M223" s="87"/>
      <c r="N223" s="108"/>
      <c r="O223" s="144">
        <f t="shared" si="27"/>
        <v>8347</v>
      </c>
    </row>
    <row r="224" spans="1:15" s="506" customFormat="1" x14ac:dyDescent="0.2">
      <c r="A224" s="11" t="s">
        <v>714</v>
      </c>
      <c r="B224" s="215"/>
      <c r="C224" s="101">
        <f t="shared" ref="C224" si="34">SUM(D224:N224)</f>
        <v>60</v>
      </c>
      <c r="D224" s="178"/>
      <c r="E224" s="87"/>
      <c r="F224" s="87"/>
      <c r="G224" s="118"/>
      <c r="H224" s="87"/>
      <c r="I224" s="118"/>
      <c r="J224" s="87">
        <v>60</v>
      </c>
      <c r="K224" s="87"/>
      <c r="L224" s="118"/>
      <c r="M224" s="87"/>
      <c r="N224" s="108"/>
      <c r="O224" s="144">
        <f t="shared" si="27"/>
        <v>60</v>
      </c>
    </row>
    <row r="225" spans="1:16" s="506" customFormat="1" x14ac:dyDescent="0.2">
      <c r="A225" s="11" t="s">
        <v>385</v>
      </c>
      <c r="B225" s="215"/>
      <c r="C225" s="101">
        <f>SUM(C224)</f>
        <v>60</v>
      </c>
      <c r="D225" s="101">
        <f t="shared" ref="D225:N225" si="35">SUM(D224)</f>
        <v>0</v>
      </c>
      <c r="E225" s="101">
        <f t="shared" si="35"/>
        <v>0</v>
      </c>
      <c r="F225" s="101">
        <f t="shared" si="35"/>
        <v>0</v>
      </c>
      <c r="G225" s="101">
        <f t="shared" si="35"/>
        <v>0</v>
      </c>
      <c r="H225" s="101">
        <f t="shared" si="35"/>
        <v>0</v>
      </c>
      <c r="I225" s="101">
        <f t="shared" si="35"/>
        <v>0</v>
      </c>
      <c r="J225" s="101">
        <f t="shared" si="35"/>
        <v>60</v>
      </c>
      <c r="K225" s="101">
        <f t="shared" si="35"/>
        <v>0</v>
      </c>
      <c r="L225" s="101">
        <f t="shared" si="35"/>
        <v>0</v>
      </c>
      <c r="M225" s="101">
        <f t="shared" si="35"/>
        <v>0</v>
      </c>
      <c r="N225" s="101">
        <f t="shared" si="35"/>
        <v>0</v>
      </c>
      <c r="O225" s="144">
        <f t="shared" ref="O225" si="36">SUM(E225:N225)</f>
        <v>60</v>
      </c>
    </row>
    <row r="226" spans="1:16" x14ac:dyDescent="0.2">
      <c r="A226" s="15" t="s">
        <v>551</v>
      </c>
      <c r="B226" s="214"/>
      <c r="C226" s="101">
        <f>SUM(C223,C225)</f>
        <v>8407</v>
      </c>
      <c r="D226" s="101">
        <f t="shared" ref="D226:N226" si="37">SUM(D223,D225)</f>
        <v>0</v>
      </c>
      <c r="E226" s="101">
        <f t="shared" si="37"/>
        <v>0</v>
      </c>
      <c r="F226" s="101">
        <f t="shared" si="37"/>
        <v>0</v>
      </c>
      <c r="G226" s="101">
        <f t="shared" si="37"/>
        <v>0</v>
      </c>
      <c r="H226" s="101">
        <f t="shared" si="37"/>
        <v>0</v>
      </c>
      <c r="I226" s="101">
        <f t="shared" si="37"/>
        <v>0</v>
      </c>
      <c r="J226" s="101">
        <f t="shared" si="37"/>
        <v>8407</v>
      </c>
      <c r="K226" s="101">
        <f t="shared" si="37"/>
        <v>0</v>
      </c>
      <c r="L226" s="101">
        <f t="shared" si="37"/>
        <v>0</v>
      </c>
      <c r="M226" s="101">
        <f t="shared" si="37"/>
        <v>0</v>
      </c>
      <c r="N226" s="101">
        <f t="shared" si="37"/>
        <v>0</v>
      </c>
      <c r="O226" s="144">
        <f t="shared" ref="O226:O277" si="38">SUM(E226:N226)</f>
        <v>8407</v>
      </c>
    </row>
    <row r="227" spans="1:16" x14ac:dyDescent="0.2">
      <c r="A227" s="13" t="s">
        <v>542</v>
      </c>
      <c r="B227" s="7"/>
      <c r="C227" s="349"/>
      <c r="D227" s="308"/>
      <c r="E227" s="115"/>
      <c r="F227" s="111"/>
      <c r="G227" s="115"/>
      <c r="H227" s="111"/>
      <c r="I227" s="111"/>
      <c r="J227" s="115"/>
      <c r="K227" s="111"/>
      <c r="L227" s="115"/>
      <c r="M227" s="111"/>
      <c r="N227" s="113"/>
      <c r="O227" s="144">
        <f t="shared" si="38"/>
        <v>0</v>
      </c>
    </row>
    <row r="228" spans="1:16" x14ac:dyDescent="0.2">
      <c r="A228" s="11" t="s">
        <v>30</v>
      </c>
      <c r="B228" s="215" t="s">
        <v>142</v>
      </c>
      <c r="C228" s="101">
        <f>SUM(D228:N228)</f>
        <v>0</v>
      </c>
      <c r="D228" s="178">
        <f>SUM(E228:N228)</f>
        <v>0</v>
      </c>
      <c r="E228" s="118"/>
      <c r="F228" s="87"/>
      <c r="G228" s="118"/>
      <c r="H228" s="87"/>
      <c r="I228" s="87"/>
      <c r="J228" s="118"/>
      <c r="K228" s="87"/>
      <c r="L228" s="118"/>
      <c r="M228" s="87"/>
      <c r="N228" s="108"/>
      <c r="O228" s="144">
        <f t="shared" si="38"/>
        <v>0</v>
      </c>
    </row>
    <row r="229" spans="1:16" x14ac:dyDescent="0.2">
      <c r="A229" s="11" t="s">
        <v>437</v>
      </c>
      <c r="B229" s="215"/>
      <c r="C229" s="101">
        <f t="shared" ref="C229:C230" si="39">SUM(D229:N229)</f>
        <v>0</v>
      </c>
      <c r="D229" s="178"/>
      <c r="E229" s="118"/>
      <c r="F229" s="87"/>
      <c r="G229" s="118"/>
      <c r="H229" s="87"/>
      <c r="I229" s="87"/>
      <c r="J229" s="118"/>
      <c r="K229" s="87"/>
      <c r="L229" s="118"/>
      <c r="M229" s="127"/>
      <c r="N229" s="87"/>
      <c r="O229" s="144">
        <f t="shared" si="38"/>
        <v>0</v>
      </c>
    </row>
    <row r="230" spans="1:16" x14ac:dyDescent="0.2">
      <c r="A230" s="15" t="s">
        <v>551</v>
      </c>
      <c r="B230" s="215"/>
      <c r="C230" s="101">
        <f t="shared" si="39"/>
        <v>0</v>
      </c>
      <c r="D230" s="178"/>
      <c r="E230" s="118"/>
      <c r="F230" s="87"/>
      <c r="G230" s="118"/>
      <c r="H230" s="87"/>
      <c r="I230" s="87"/>
      <c r="J230" s="118"/>
      <c r="K230" s="87"/>
      <c r="L230" s="118"/>
      <c r="M230" s="107"/>
      <c r="N230" s="87"/>
      <c r="O230" s="144">
        <f t="shared" si="38"/>
        <v>0</v>
      </c>
    </row>
    <row r="231" spans="1:16" x14ac:dyDescent="0.2">
      <c r="A231" s="13" t="s">
        <v>543</v>
      </c>
      <c r="B231" s="7"/>
      <c r="C231" s="349"/>
      <c r="D231" s="308"/>
      <c r="E231" s="115"/>
      <c r="F231" s="111"/>
      <c r="G231" s="115"/>
      <c r="H231" s="111"/>
      <c r="I231" s="111"/>
      <c r="J231" s="115"/>
      <c r="K231" s="111"/>
      <c r="L231" s="111"/>
      <c r="M231" s="115"/>
      <c r="N231" s="111"/>
      <c r="O231" s="144">
        <f t="shared" si="38"/>
        <v>0</v>
      </c>
    </row>
    <row r="232" spans="1:16" x14ac:dyDescent="0.2">
      <c r="A232" s="11" t="s">
        <v>30</v>
      </c>
      <c r="B232" s="215" t="s">
        <v>142</v>
      </c>
      <c r="C232" s="101">
        <f>SUM(D232:N232)</f>
        <v>410</v>
      </c>
      <c r="D232" s="178">
        <v>0</v>
      </c>
      <c r="E232" s="118"/>
      <c r="F232" s="87"/>
      <c r="G232" s="118"/>
      <c r="H232" s="87"/>
      <c r="I232" s="87"/>
      <c r="J232" s="118">
        <v>410</v>
      </c>
      <c r="K232" s="87"/>
      <c r="L232" s="87"/>
      <c r="M232" s="118"/>
      <c r="N232" s="87"/>
      <c r="O232" s="144">
        <f t="shared" si="38"/>
        <v>410</v>
      </c>
    </row>
    <row r="233" spans="1:16" x14ac:dyDescent="0.2">
      <c r="A233" s="11" t="s">
        <v>437</v>
      </c>
      <c r="B233" s="215"/>
      <c r="C233" s="101">
        <f>SUM(D233:N233)</f>
        <v>410</v>
      </c>
      <c r="D233" s="178"/>
      <c r="E233" s="118"/>
      <c r="F233" s="87"/>
      <c r="G233" s="118"/>
      <c r="H233" s="87"/>
      <c r="I233" s="118"/>
      <c r="J233" s="127">
        <v>410</v>
      </c>
      <c r="K233" s="87"/>
      <c r="L233" s="87"/>
      <c r="M233" s="118"/>
      <c r="N233" s="87"/>
      <c r="O233" s="144">
        <f t="shared" si="38"/>
        <v>410</v>
      </c>
    </row>
    <row r="234" spans="1:16" s="506" customFormat="1" x14ac:dyDescent="0.2">
      <c r="A234" s="11" t="s">
        <v>716</v>
      </c>
      <c r="B234" s="215"/>
      <c r="C234" s="101">
        <f>SUM(D234:N234)</f>
        <v>570</v>
      </c>
      <c r="D234" s="178"/>
      <c r="E234" s="118"/>
      <c r="F234" s="87"/>
      <c r="G234" s="118"/>
      <c r="H234" s="87"/>
      <c r="I234" s="118"/>
      <c r="J234" s="127">
        <v>570</v>
      </c>
      <c r="K234" s="108"/>
      <c r="L234" s="87"/>
      <c r="M234" s="118"/>
      <c r="N234" s="87"/>
      <c r="O234" s="144">
        <f t="shared" si="38"/>
        <v>570</v>
      </c>
      <c r="P234" s="63"/>
    </row>
    <row r="235" spans="1:16" s="506" customFormat="1" x14ac:dyDescent="0.2">
      <c r="A235" s="11" t="s">
        <v>387</v>
      </c>
      <c r="B235" s="215"/>
      <c r="C235" s="101">
        <f>SUM(C234)</f>
        <v>570</v>
      </c>
      <c r="D235" s="101">
        <f t="shared" ref="D235:N235" si="40">SUM(D234)</f>
        <v>0</v>
      </c>
      <c r="E235" s="101">
        <f t="shared" si="40"/>
        <v>0</v>
      </c>
      <c r="F235" s="101">
        <f t="shared" si="40"/>
        <v>0</v>
      </c>
      <c r="G235" s="101">
        <f t="shared" si="40"/>
        <v>0</v>
      </c>
      <c r="H235" s="101">
        <f t="shared" si="40"/>
        <v>0</v>
      </c>
      <c r="I235" s="101">
        <f t="shared" si="40"/>
        <v>0</v>
      </c>
      <c r="J235" s="101">
        <f t="shared" si="40"/>
        <v>570</v>
      </c>
      <c r="K235" s="101">
        <f t="shared" si="40"/>
        <v>0</v>
      </c>
      <c r="L235" s="101">
        <f t="shared" si="40"/>
        <v>0</v>
      </c>
      <c r="M235" s="101">
        <f t="shared" si="40"/>
        <v>0</v>
      </c>
      <c r="N235" s="101">
        <f t="shared" si="40"/>
        <v>0</v>
      </c>
      <c r="O235" s="144">
        <f t="shared" si="38"/>
        <v>570</v>
      </c>
    </row>
    <row r="236" spans="1:16" x14ac:dyDescent="0.2">
      <c r="A236" s="15" t="s">
        <v>551</v>
      </c>
      <c r="B236" s="215"/>
      <c r="C236" s="101">
        <f>SUM(C233,C235)</f>
        <v>980</v>
      </c>
      <c r="D236" s="101">
        <f t="shared" ref="D236:N236" si="41">SUM(D233,D235)</f>
        <v>0</v>
      </c>
      <c r="E236" s="101">
        <f t="shared" si="41"/>
        <v>0</v>
      </c>
      <c r="F236" s="101">
        <f t="shared" si="41"/>
        <v>0</v>
      </c>
      <c r="G236" s="101">
        <f t="shared" si="41"/>
        <v>0</v>
      </c>
      <c r="H236" s="101">
        <f t="shared" si="41"/>
        <v>0</v>
      </c>
      <c r="I236" s="101">
        <f t="shared" si="41"/>
        <v>0</v>
      </c>
      <c r="J236" s="101">
        <f t="shared" si="41"/>
        <v>980</v>
      </c>
      <c r="K236" s="101">
        <f t="shared" si="41"/>
        <v>0</v>
      </c>
      <c r="L236" s="101">
        <f t="shared" si="41"/>
        <v>0</v>
      </c>
      <c r="M236" s="101">
        <f t="shared" si="41"/>
        <v>0</v>
      </c>
      <c r="N236" s="101">
        <f t="shared" si="41"/>
        <v>0</v>
      </c>
      <c r="O236" s="144">
        <f t="shared" si="38"/>
        <v>980</v>
      </c>
    </row>
    <row r="237" spans="1:16" x14ac:dyDescent="0.2">
      <c r="A237" s="52" t="s">
        <v>544</v>
      </c>
      <c r="B237" s="52"/>
      <c r="C237" s="351"/>
      <c r="D237" s="308"/>
      <c r="E237" s="115"/>
      <c r="F237" s="111"/>
      <c r="G237" s="115"/>
      <c r="H237" s="111"/>
      <c r="I237" s="115"/>
      <c r="J237" s="111"/>
      <c r="K237" s="115"/>
      <c r="L237" s="111"/>
      <c r="M237" s="115"/>
      <c r="N237" s="111"/>
      <c r="O237" s="144">
        <f t="shared" si="38"/>
        <v>0</v>
      </c>
      <c r="P237" s="383"/>
    </row>
    <row r="238" spans="1:16" x14ac:dyDescent="0.2">
      <c r="A238" s="11" t="s">
        <v>30</v>
      </c>
      <c r="B238" s="215" t="s">
        <v>142</v>
      </c>
      <c r="C238" s="101">
        <f>SUM(D238:N238)</f>
        <v>2252642</v>
      </c>
      <c r="D238" s="178">
        <v>0</v>
      </c>
      <c r="E238" s="118"/>
      <c r="F238" s="87"/>
      <c r="G238" s="118"/>
      <c r="H238" s="87"/>
      <c r="I238" s="118">
        <v>2252642</v>
      </c>
      <c r="J238" s="87"/>
      <c r="K238" s="118"/>
      <c r="L238" s="87"/>
      <c r="M238" s="118"/>
      <c r="N238" s="87"/>
      <c r="O238" s="144">
        <f t="shared" si="38"/>
        <v>2252642</v>
      </c>
    </row>
    <row r="239" spans="1:16" x14ac:dyDescent="0.2">
      <c r="A239" s="11" t="s">
        <v>437</v>
      </c>
      <c r="B239" s="215"/>
      <c r="C239" s="101">
        <f>SUM(D239:N239)</f>
        <v>2216642</v>
      </c>
      <c r="D239" s="178"/>
      <c r="E239" s="118"/>
      <c r="F239" s="87"/>
      <c r="G239" s="118"/>
      <c r="H239" s="87"/>
      <c r="I239" s="118">
        <v>2216642</v>
      </c>
      <c r="J239" s="87"/>
      <c r="K239" s="118"/>
      <c r="L239" s="87"/>
      <c r="M239" s="118"/>
      <c r="N239" s="87"/>
      <c r="O239" s="144">
        <f t="shared" si="38"/>
        <v>2216642</v>
      </c>
    </row>
    <row r="240" spans="1:16" s="506" customFormat="1" x14ac:dyDescent="0.2">
      <c r="A240" s="11" t="s">
        <v>722</v>
      </c>
      <c r="B240" s="215"/>
      <c r="C240" s="101">
        <f t="shared" ref="C240:C242" si="42">SUM(D240:N240)</f>
        <v>223045</v>
      </c>
      <c r="D240" s="178"/>
      <c r="E240" s="118"/>
      <c r="F240" s="87"/>
      <c r="G240" s="118"/>
      <c r="H240" s="87"/>
      <c r="I240" s="118">
        <v>223045</v>
      </c>
      <c r="J240" s="87"/>
      <c r="K240" s="118"/>
      <c r="L240" s="87"/>
      <c r="M240" s="118"/>
      <c r="N240" s="87"/>
      <c r="O240" s="144">
        <f t="shared" si="38"/>
        <v>223045</v>
      </c>
    </row>
    <row r="241" spans="1:16" s="506" customFormat="1" x14ac:dyDescent="0.2">
      <c r="A241" s="11" t="s">
        <v>719</v>
      </c>
      <c r="B241" s="215"/>
      <c r="C241" s="101">
        <f t="shared" si="42"/>
        <v>-570776</v>
      </c>
      <c r="D241" s="178"/>
      <c r="E241" s="118"/>
      <c r="F241" s="87"/>
      <c r="G241" s="118"/>
      <c r="H241" s="87"/>
      <c r="I241" s="118">
        <v>-570776</v>
      </c>
      <c r="J241" s="87"/>
      <c r="K241" s="118"/>
      <c r="L241" s="87"/>
      <c r="M241" s="118"/>
      <c r="N241" s="87"/>
      <c r="O241" s="144">
        <f t="shared" si="38"/>
        <v>-570776</v>
      </c>
    </row>
    <row r="242" spans="1:16" s="506" customFormat="1" x14ac:dyDescent="0.2">
      <c r="A242" s="11" t="s">
        <v>720</v>
      </c>
      <c r="B242" s="215"/>
      <c r="C242" s="101">
        <f t="shared" si="42"/>
        <v>321</v>
      </c>
      <c r="D242" s="178"/>
      <c r="E242" s="118"/>
      <c r="F242" s="87"/>
      <c r="G242" s="118"/>
      <c r="H242" s="87"/>
      <c r="I242" s="118">
        <v>321</v>
      </c>
      <c r="J242" s="87"/>
      <c r="K242" s="118"/>
      <c r="L242" s="87"/>
      <c r="M242" s="118"/>
      <c r="N242" s="87"/>
      <c r="O242" s="144">
        <f t="shared" si="38"/>
        <v>321</v>
      </c>
    </row>
    <row r="243" spans="1:16" s="506" customFormat="1" x14ac:dyDescent="0.2">
      <c r="A243" s="11" t="s">
        <v>721</v>
      </c>
      <c r="B243" s="215"/>
      <c r="C243" s="101">
        <f>SUM(D243:N243)</f>
        <v>10490</v>
      </c>
      <c r="D243" s="178"/>
      <c r="E243" s="118"/>
      <c r="F243" s="87"/>
      <c r="G243" s="118"/>
      <c r="H243" s="87"/>
      <c r="I243" s="118">
        <v>10490</v>
      </c>
      <c r="J243" s="87"/>
      <c r="K243" s="118"/>
      <c r="L243" s="87"/>
      <c r="M243" s="118"/>
      <c r="N243" s="87"/>
      <c r="O243" s="144">
        <f t="shared" si="38"/>
        <v>10490</v>
      </c>
    </row>
    <row r="244" spans="1:16" s="506" customFormat="1" x14ac:dyDescent="0.2">
      <c r="A244" s="11" t="s">
        <v>385</v>
      </c>
      <c r="B244" s="215"/>
      <c r="C244" s="101">
        <f t="shared" ref="C244:N244" si="43">SUM(C240:C243)</f>
        <v>-336920</v>
      </c>
      <c r="D244" s="101">
        <f t="shared" si="43"/>
        <v>0</v>
      </c>
      <c r="E244" s="101">
        <f t="shared" si="43"/>
        <v>0</v>
      </c>
      <c r="F244" s="101">
        <f t="shared" si="43"/>
        <v>0</v>
      </c>
      <c r="G244" s="101">
        <f t="shared" si="43"/>
        <v>0</v>
      </c>
      <c r="H244" s="101">
        <f t="shared" si="43"/>
        <v>0</v>
      </c>
      <c r="I244" s="101">
        <f t="shared" si="43"/>
        <v>-336920</v>
      </c>
      <c r="J244" s="101">
        <f t="shared" si="43"/>
        <v>0</v>
      </c>
      <c r="K244" s="101">
        <f t="shared" si="43"/>
        <v>0</v>
      </c>
      <c r="L244" s="101">
        <f t="shared" si="43"/>
        <v>0</v>
      </c>
      <c r="M244" s="101">
        <f t="shared" si="43"/>
        <v>0</v>
      </c>
      <c r="N244" s="101">
        <f t="shared" si="43"/>
        <v>0</v>
      </c>
      <c r="O244" s="144">
        <f t="shared" si="38"/>
        <v>-336920</v>
      </c>
    </row>
    <row r="245" spans="1:16" x14ac:dyDescent="0.2">
      <c r="A245" s="15" t="s">
        <v>551</v>
      </c>
      <c r="B245" s="215"/>
      <c r="C245" s="101">
        <f t="shared" ref="C245:N245" si="44">SUM(C239,C244)</f>
        <v>1879722</v>
      </c>
      <c r="D245" s="101">
        <f t="shared" si="44"/>
        <v>0</v>
      </c>
      <c r="E245" s="101">
        <f t="shared" si="44"/>
        <v>0</v>
      </c>
      <c r="F245" s="101">
        <f t="shared" si="44"/>
        <v>0</v>
      </c>
      <c r="G245" s="101">
        <f t="shared" si="44"/>
        <v>0</v>
      </c>
      <c r="H245" s="101">
        <f t="shared" si="44"/>
        <v>0</v>
      </c>
      <c r="I245" s="101">
        <f t="shared" si="44"/>
        <v>1879722</v>
      </c>
      <c r="J245" s="101">
        <f t="shared" si="44"/>
        <v>0</v>
      </c>
      <c r="K245" s="101">
        <f t="shared" si="44"/>
        <v>0</v>
      </c>
      <c r="L245" s="101">
        <f t="shared" si="44"/>
        <v>0</v>
      </c>
      <c r="M245" s="101">
        <f t="shared" si="44"/>
        <v>0</v>
      </c>
      <c r="N245" s="101">
        <f t="shared" si="44"/>
        <v>0</v>
      </c>
      <c r="O245" s="144">
        <f t="shared" si="38"/>
        <v>1879722</v>
      </c>
    </row>
    <row r="246" spans="1:16" x14ac:dyDescent="0.2">
      <c r="A246" s="52" t="s">
        <v>545</v>
      </c>
      <c r="B246" s="237"/>
      <c r="C246" s="350"/>
      <c r="D246" s="384"/>
      <c r="E246" s="115"/>
      <c r="F246" s="111"/>
      <c r="G246" s="115"/>
      <c r="H246" s="111"/>
      <c r="I246" s="115"/>
      <c r="J246" s="111"/>
      <c r="K246" s="115"/>
      <c r="L246" s="111"/>
      <c r="M246" s="115"/>
      <c r="N246" s="111"/>
      <c r="O246" s="144">
        <f t="shared" si="38"/>
        <v>0</v>
      </c>
    </row>
    <row r="247" spans="1:16" x14ac:dyDescent="0.2">
      <c r="A247" s="11" t="s">
        <v>30</v>
      </c>
      <c r="B247" s="215" t="s">
        <v>143</v>
      </c>
      <c r="C247" s="101">
        <f>SUM(D247:N247)</f>
        <v>305000</v>
      </c>
      <c r="D247" s="178">
        <v>0</v>
      </c>
      <c r="E247" s="118"/>
      <c r="F247" s="87"/>
      <c r="G247" s="118"/>
      <c r="H247" s="87"/>
      <c r="I247" s="118"/>
      <c r="J247" s="87">
        <v>5000</v>
      </c>
      <c r="K247" s="118"/>
      <c r="L247" s="87"/>
      <c r="M247" s="118"/>
      <c r="N247" s="87">
        <v>300000</v>
      </c>
      <c r="O247" s="144">
        <f t="shared" si="38"/>
        <v>305000</v>
      </c>
    </row>
    <row r="248" spans="1:16" x14ac:dyDescent="0.2">
      <c r="A248" s="11" t="s">
        <v>437</v>
      </c>
      <c r="B248" s="68"/>
      <c r="C248" s="101">
        <f>SUM(D248:N248)</f>
        <v>305000</v>
      </c>
      <c r="D248" s="178"/>
      <c r="E248" s="118"/>
      <c r="F248" s="87"/>
      <c r="G248" s="118"/>
      <c r="H248" s="127"/>
      <c r="I248" s="127"/>
      <c r="J248" s="127">
        <v>5000</v>
      </c>
      <c r="K248" s="127"/>
      <c r="L248" s="127"/>
      <c r="M248" s="127"/>
      <c r="N248" s="87">
        <v>300000</v>
      </c>
      <c r="O248" s="144">
        <f t="shared" si="38"/>
        <v>305000</v>
      </c>
    </row>
    <row r="249" spans="1:16" s="506" customFormat="1" x14ac:dyDescent="0.2">
      <c r="A249" s="11" t="s">
        <v>717</v>
      </c>
      <c r="B249" s="68"/>
      <c r="C249" s="101">
        <f>SUM(D249:N249)</f>
        <v>-298779</v>
      </c>
      <c r="D249" s="178"/>
      <c r="E249" s="118"/>
      <c r="F249" s="87"/>
      <c r="G249" s="118"/>
      <c r="H249" s="127"/>
      <c r="I249" s="118"/>
      <c r="J249" s="127">
        <v>1221</v>
      </c>
      <c r="K249" s="118"/>
      <c r="L249" s="127"/>
      <c r="M249" s="127"/>
      <c r="N249" s="87">
        <v>-300000</v>
      </c>
      <c r="O249" s="144">
        <f t="shared" si="38"/>
        <v>-298779</v>
      </c>
    </row>
    <row r="250" spans="1:16" s="506" customFormat="1" x14ac:dyDescent="0.2">
      <c r="A250" s="11" t="s">
        <v>385</v>
      </c>
      <c r="B250" s="68"/>
      <c r="C250" s="101">
        <f>SUM(C249)</f>
        <v>-298779</v>
      </c>
      <c r="D250" s="101">
        <f t="shared" ref="D250:N250" si="45">SUM(D249)</f>
        <v>0</v>
      </c>
      <c r="E250" s="101">
        <f t="shared" si="45"/>
        <v>0</v>
      </c>
      <c r="F250" s="101">
        <f t="shared" si="45"/>
        <v>0</v>
      </c>
      <c r="G250" s="101">
        <f t="shared" si="45"/>
        <v>0</v>
      </c>
      <c r="H250" s="101">
        <f t="shared" si="45"/>
        <v>0</v>
      </c>
      <c r="I250" s="101">
        <f t="shared" si="45"/>
        <v>0</v>
      </c>
      <c r="J250" s="101">
        <f t="shared" si="45"/>
        <v>1221</v>
      </c>
      <c r="K250" s="101">
        <f t="shared" si="45"/>
        <v>0</v>
      </c>
      <c r="L250" s="101">
        <f t="shared" si="45"/>
        <v>0</v>
      </c>
      <c r="M250" s="101">
        <f t="shared" si="45"/>
        <v>0</v>
      </c>
      <c r="N250" s="101">
        <f t="shared" si="45"/>
        <v>-300000</v>
      </c>
      <c r="O250" s="144">
        <f t="shared" si="38"/>
        <v>-298779</v>
      </c>
    </row>
    <row r="251" spans="1:16" x14ac:dyDescent="0.2">
      <c r="A251" s="15" t="s">
        <v>551</v>
      </c>
      <c r="B251" s="199"/>
      <c r="C251" s="101">
        <f>SUM(C248,C250)</f>
        <v>6221</v>
      </c>
      <c r="D251" s="104">
        <f t="shared" ref="D251:N251" si="46">SUM(D248,D250)</f>
        <v>0</v>
      </c>
      <c r="E251" s="104">
        <f t="shared" si="46"/>
        <v>0</v>
      </c>
      <c r="F251" s="104">
        <f t="shared" si="46"/>
        <v>0</v>
      </c>
      <c r="G251" s="104">
        <f t="shared" si="46"/>
        <v>0</v>
      </c>
      <c r="H251" s="104">
        <f t="shared" si="46"/>
        <v>0</v>
      </c>
      <c r="I251" s="104">
        <f t="shared" si="46"/>
        <v>0</v>
      </c>
      <c r="J251" s="104">
        <f t="shared" si="46"/>
        <v>6221</v>
      </c>
      <c r="K251" s="104">
        <f t="shared" si="46"/>
        <v>0</v>
      </c>
      <c r="L251" s="104">
        <f t="shared" si="46"/>
        <v>0</v>
      </c>
      <c r="M251" s="104">
        <f t="shared" si="46"/>
        <v>0</v>
      </c>
      <c r="N251" s="104">
        <f t="shared" si="46"/>
        <v>0</v>
      </c>
      <c r="O251" s="144">
        <f t="shared" si="38"/>
        <v>6221</v>
      </c>
    </row>
    <row r="252" spans="1:16" x14ac:dyDescent="0.2">
      <c r="A252" s="22" t="s">
        <v>119</v>
      </c>
      <c r="B252" s="22"/>
      <c r="C252" s="349"/>
      <c r="D252" s="203"/>
      <c r="E252" s="122"/>
      <c r="F252" s="121"/>
      <c r="G252" s="122"/>
      <c r="H252" s="121"/>
      <c r="I252" s="122"/>
      <c r="J252" s="121"/>
      <c r="K252" s="122"/>
      <c r="L252" s="121"/>
      <c r="M252" s="121"/>
      <c r="N252" s="121"/>
      <c r="O252" s="144">
        <f t="shared" si="38"/>
        <v>0</v>
      </c>
    </row>
    <row r="253" spans="1:16" x14ac:dyDescent="0.2">
      <c r="A253" s="22" t="s">
        <v>41</v>
      </c>
      <c r="B253" s="22"/>
      <c r="C253" s="238">
        <f t="shared" ref="C253:N253" si="47">SUM(C178,C182,C186,C194,C198,C202,C206,C210,C214,C222,C228,C232,C238,C247,C280,C218)</f>
        <v>4811405</v>
      </c>
      <c r="D253" s="238">
        <f t="shared" si="47"/>
        <v>0</v>
      </c>
      <c r="E253" s="238">
        <f t="shared" si="47"/>
        <v>662536</v>
      </c>
      <c r="F253" s="238">
        <f t="shared" si="47"/>
        <v>5700</v>
      </c>
      <c r="G253" s="238">
        <f t="shared" si="47"/>
        <v>0</v>
      </c>
      <c r="H253" s="238">
        <f t="shared" si="47"/>
        <v>75000</v>
      </c>
      <c r="I253" s="238">
        <f t="shared" si="47"/>
        <v>2252642</v>
      </c>
      <c r="J253" s="238">
        <f t="shared" si="47"/>
        <v>133918</v>
      </c>
      <c r="K253" s="238">
        <f t="shared" si="47"/>
        <v>22787</v>
      </c>
      <c r="L253" s="238">
        <f t="shared" si="47"/>
        <v>96638</v>
      </c>
      <c r="M253" s="238">
        <f t="shared" si="47"/>
        <v>360</v>
      </c>
      <c r="N253" s="238">
        <f t="shared" si="47"/>
        <v>1561824</v>
      </c>
      <c r="O253" s="144">
        <f t="shared" si="38"/>
        <v>4811405</v>
      </c>
      <c r="P253" s="144">
        <f>SUM(E253:N253)</f>
        <v>4811405</v>
      </c>
    </row>
    <row r="254" spans="1:16" x14ac:dyDescent="0.2">
      <c r="A254" s="22" t="s">
        <v>553</v>
      </c>
      <c r="B254" s="22"/>
      <c r="C254" s="238">
        <f>SUM(D254:N254)</f>
        <v>5243364</v>
      </c>
      <c r="D254" s="238">
        <v>0</v>
      </c>
      <c r="E254" s="238">
        <v>767975</v>
      </c>
      <c r="F254" s="238">
        <v>5700</v>
      </c>
      <c r="G254" s="238">
        <v>0</v>
      </c>
      <c r="H254" s="238">
        <v>75000</v>
      </c>
      <c r="I254" s="238">
        <v>2216642</v>
      </c>
      <c r="J254" s="238">
        <v>244439</v>
      </c>
      <c r="K254" s="238">
        <v>24764</v>
      </c>
      <c r="L254" s="238">
        <v>42047</v>
      </c>
      <c r="M254" s="238">
        <v>360</v>
      </c>
      <c r="N254" s="238">
        <v>1866437</v>
      </c>
      <c r="O254" s="144">
        <f t="shared" si="38"/>
        <v>5243364</v>
      </c>
      <c r="P254" s="144"/>
    </row>
    <row r="255" spans="1:16" x14ac:dyDescent="0.2">
      <c r="A255" s="55" t="s">
        <v>385</v>
      </c>
      <c r="B255" s="22"/>
      <c r="C255" s="238">
        <f>SUM(C15,C25,C33,C49,C65,C107,C122,C129,C139,C160,C167,C225,C235,C244,C250,C59)</f>
        <v>-703667</v>
      </c>
      <c r="D255" s="238">
        <f t="shared" ref="D255:N255" si="48">SUM(D15,D25,D33,D49,D65,D107,D122,D129,D139,D160,D167,D225,D235,D244,D250,D59)</f>
        <v>0</v>
      </c>
      <c r="E255" s="238">
        <f t="shared" si="48"/>
        <v>30163</v>
      </c>
      <c r="F255" s="238">
        <f t="shared" si="48"/>
        <v>-5700</v>
      </c>
      <c r="G255" s="238">
        <f t="shared" si="48"/>
        <v>2760</v>
      </c>
      <c r="H255" s="238">
        <f t="shared" si="48"/>
        <v>-75000</v>
      </c>
      <c r="I255" s="238">
        <f t="shared" si="48"/>
        <v>-336870</v>
      </c>
      <c r="J255" s="238">
        <f t="shared" si="48"/>
        <v>503</v>
      </c>
      <c r="K255" s="238">
        <f t="shared" si="48"/>
        <v>-4000</v>
      </c>
      <c r="L255" s="238">
        <f t="shared" si="48"/>
        <v>-10100</v>
      </c>
      <c r="M255" s="238">
        <f t="shared" si="48"/>
        <v>-300</v>
      </c>
      <c r="N255" s="238">
        <f t="shared" si="48"/>
        <v>-305123</v>
      </c>
      <c r="O255" s="144">
        <f t="shared" si="38"/>
        <v>-703667</v>
      </c>
      <c r="P255" s="144"/>
    </row>
    <row r="256" spans="1:16" x14ac:dyDescent="0.2">
      <c r="A256" s="45" t="s">
        <v>551</v>
      </c>
      <c r="B256" s="22"/>
      <c r="C256" s="238">
        <f>SUM(C254,C255)</f>
        <v>4539697</v>
      </c>
      <c r="D256" s="201">
        <f t="shared" ref="D256:N256" si="49">SUM(D254,D255)</f>
        <v>0</v>
      </c>
      <c r="E256" s="238">
        <f t="shared" si="49"/>
        <v>798138</v>
      </c>
      <c r="F256" s="201">
        <f t="shared" si="49"/>
        <v>0</v>
      </c>
      <c r="G256" s="201">
        <f t="shared" si="49"/>
        <v>2760</v>
      </c>
      <c r="H256" s="201">
        <f t="shared" si="49"/>
        <v>0</v>
      </c>
      <c r="I256" s="201">
        <f t="shared" si="49"/>
        <v>1879772</v>
      </c>
      <c r="J256" s="238">
        <f t="shared" si="49"/>
        <v>244942</v>
      </c>
      <c r="K256" s="238">
        <f t="shared" si="49"/>
        <v>20764</v>
      </c>
      <c r="L256" s="201">
        <f t="shared" si="49"/>
        <v>31947</v>
      </c>
      <c r="M256" s="201">
        <f t="shared" si="49"/>
        <v>60</v>
      </c>
      <c r="N256" s="238">
        <f t="shared" si="49"/>
        <v>1561314</v>
      </c>
      <c r="O256" s="144">
        <f t="shared" si="38"/>
        <v>4539697</v>
      </c>
      <c r="P256" s="144"/>
    </row>
    <row r="257" spans="1:23" x14ac:dyDescent="0.2">
      <c r="A257" s="10" t="s">
        <v>43</v>
      </c>
      <c r="B257" s="10"/>
      <c r="C257" s="350"/>
      <c r="D257" s="7"/>
      <c r="E257" s="113"/>
      <c r="F257" s="111"/>
      <c r="G257" s="111"/>
      <c r="H257" s="115"/>
      <c r="I257" s="111"/>
      <c r="J257" s="111"/>
      <c r="K257" s="111"/>
      <c r="L257" s="111"/>
      <c r="M257" s="113"/>
      <c r="N257" s="113"/>
      <c r="O257" s="144">
        <f t="shared" si="38"/>
        <v>0</v>
      </c>
      <c r="P257" s="5"/>
      <c r="Q257" s="5"/>
      <c r="R257" s="5"/>
      <c r="S257" s="5"/>
      <c r="T257" s="5"/>
      <c r="U257" s="5"/>
      <c r="V257" s="5"/>
      <c r="W257" s="5"/>
    </row>
    <row r="258" spans="1:23" x14ac:dyDescent="0.2">
      <c r="A258" s="11" t="s">
        <v>40</v>
      </c>
      <c r="B258" s="11"/>
      <c r="C258" s="238">
        <f>SUM(D258:M258)</f>
        <v>-1223718</v>
      </c>
      <c r="D258" s="238"/>
      <c r="E258" s="329">
        <v>-511787</v>
      </c>
      <c r="F258" s="87"/>
      <c r="G258" s="87">
        <v>0</v>
      </c>
      <c r="H258" s="118">
        <v>0</v>
      </c>
      <c r="I258" s="87">
        <v>-711931</v>
      </c>
      <c r="J258" s="87"/>
      <c r="K258" s="87">
        <v>0</v>
      </c>
      <c r="L258" s="87">
        <v>0</v>
      </c>
      <c r="M258" s="108">
        <v>0</v>
      </c>
      <c r="N258" s="108">
        <v>0</v>
      </c>
      <c r="O258" s="144">
        <f t="shared" si="38"/>
        <v>-1223718</v>
      </c>
      <c r="P258" s="5"/>
      <c r="Q258" s="5"/>
      <c r="R258" s="5"/>
      <c r="S258" s="5"/>
      <c r="T258" s="5"/>
      <c r="U258" s="5"/>
      <c r="V258" s="5"/>
      <c r="W258" s="5"/>
    </row>
    <row r="259" spans="1:23" x14ac:dyDescent="0.2">
      <c r="A259" s="11" t="s">
        <v>437</v>
      </c>
      <c r="B259" s="11"/>
      <c r="C259" s="238">
        <f>SUM(D259:M259)</f>
        <v>-1245927</v>
      </c>
      <c r="D259" s="238"/>
      <c r="E259" s="329">
        <v>-563935</v>
      </c>
      <c r="F259" s="87"/>
      <c r="G259" s="87"/>
      <c r="H259" s="118"/>
      <c r="I259" s="87">
        <v>-681992</v>
      </c>
      <c r="J259" s="87"/>
      <c r="K259" s="87"/>
      <c r="L259" s="87"/>
      <c r="M259" s="108"/>
      <c r="N259" s="108"/>
      <c r="O259" s="144">
        <f t="shared" si="38"/>
        <v>-1245927</v>
      </c>
      <c r="P259" s="5"/>
      <c r="Q259" s="5"/>
      <c r="R259" s="5"/>
      <c r="S259" s="5"/>
      <c r="T259" s="5"/>
      <c r="U259" s="5"/>
      <c r="V259" s="5"/>
      <c r="W259" s="5"/>
    </row>
    <row r="260" spans="1:23" x14ac:dyDescent="0.2">
      <c r="A260" s="15" t="s">
        <v>551</v>
      </c>
      <c r="B260" s="15"/>
      <c r="C260" s="201">
        <f>SUM(D260:M260)</f>
        <v>-1267139</v>
      </c>
      <c r="D260" s="201"/>
      <c r="E260" s="282">
        <v>-563935</v>
      </c>
      <c r="F260" s="110"/>
      <c r="G260" s="110"/>
      <c r="H260" s="117"/>
      <c r="I260" s="110">
        <v>-703204</v>
      </c>
      <c r="J260" s="110"/>
      <c r="K260" s="110"/>
      <c r="L260" s="110"/>
      <c r="M260" s="107"/>
      <c r="N260" s="107"/>
      <c r="O260" s="144">
        <f t="shared" si="38"/>
        <v>-1267139</v>
      </c>
      <c r="P260" s="5"/>
      <c r="Q260" s="5"/>
      <c r="R260" s="5"/>
      <c r="S260" s="5"/>
      <c r="T260" s="5"/>
      <c r="U260" s="5"/>
      <c r="V260" s="5"/>
      <c r="W260" s="5"/>
    </row>
    <row r="261" spans="1:23" x14ac:dyDescent="0.2">
      <c r="A261" s="11" t="s">
        <v>120</v>
      </c>
      <c r="B261" s="11"/>
      <c r="C261" s="203"/>
      <c r="D261" s="19"/>
      <c r="E261" s="118"/>
      <c r="F261" s="87"/>
      <c r="G261" s="87"/>
      <c r="H261" s="118"/>
      <c r="I261" s="87"/>
      <c r="J261" s="87"/>
      <c r="K261" s="87"/>
      <c r="L261" s="87"/>
      <c r="M261" s="108"/>
      <c r="N261" s="108"/>
      <c r="O261" s="144">
        <f t="shared" si="38"/>
        <v>0</v>
      </c>
      <c r="P261" s="5"/>
      <c r="Q261" s="5"/>
      <c r="R261" s="5"/>
      <c r="S261" s="5"/>
      <c r="T261" s="5"/>
      <c r="U261" s="5"/>
      <c r="V261" s="5"/>
      <c r="W261" s="5"/>
    </row>
    <row r="262" spans="1:23" x14ac:dyDescent="0.2">
      <c r="A262" s="11" t="s">
        <v>41</v>
      </c>
      <c r="B262" s="11"/>
      <c r="C262" s="238">
        <f>SUM(D262:M262)</f>
        <v>-287430</v>
      </c>
      <c r="D262" s="238"/>
      <c r="E262" s="118"/>
      <c r="F262" s="87"/>
      <c r="G262" s="87">
        <v>0</v>
      </c>
      <c r="H262" s="87">
        <v>0</v>
      </c>
      <c r="I262" s="87">
        <v>-287430</v>
      </c>
      <c r="J262" s="87">
        <v>0</v>
      </c>
      <c r="K262" s="87">
        <v>0</v>
      </c>
      <c r="L262" s="87">
        <v>0</v>
      </c>
      <c r="M262" s="87">
        <v>0</v>
      </c>
      <c r="N262" s="87">
        <v>0</v>
      </c>
      <c r="O262" s="144">
        <f t="shared" si="38"/>
        <v>-287430</v>
      </c>
      <c r="P262" s="5"/>
      <c r="Q262" s="5"/>
      <c r="R262" s="5"/>
      <c r="S262" s="5"/>
      <c r="T262" s="5"/>
      <c r="U262" s="5"/>
      <c r="V262" s="5"/>
      <c r="W262" s="5"/>
    </row>
    <row r="263" spans="1:23" x14ac:dyDescent="0.2">
      <c r="A263" s="11" t="s">
        <v>437</v>
      </c>
      <c r="B263" s="11"/>
      <c r="C263" s="238">
        <f>SUM(D263:M263)</f>
        <v>-294296</v>
      </c>
      <c r="D263" s="238"/>
      <c r="E263" s="118"/>
      <c r="F263" s="87"/>
      <c r="G263" s="87"/>
      <c r="H263" s="118"/>
      <c r="I263" s="87">
        <v>-294296</v>
      </c>
      <c r="J263" s="87"/>
      <c r="K263" s="87"/>
      <c r="L263" s="87"/>
      <c r="M263" s="108"/>
      <c r="N263" s="108"/>
      <c r="O263" s="144">
        <f t="shared" si="38"/>
        <v>-294296</v>
      </c>
      <c r="P263" s="5"/>
      <c r="Q263" s="5"/>
      <c r="R263" s="5"/>
      <c r="S263" s="5"/>
      <c r="T263" s="5"/>
      <c r="U263" s="5"/>
      <c r="V263" s="5"/>
      <c r="W263" s="5"/>
    </row>
    <row r="264" spans="1:23" x14ac:dyDescent="0.2">
      <c r="A264" s="15" t="s">
        <v>551</v>
      </c>
      <c r="B264" s="11"/>
      <c r="C264" s="238">
        <f>SUM(D264:M264)</f>
        <v>-294764</v>
      </c>
      <c r="D264" s="201"/>
      <c r="E264" s="118"/>
      <c r="F264" s="87"/>
      <c r="G264" s="118"/>
      <c r="H264" s="116"/>
      <c r="I264" s="110">
        <v>-294764</v>
      </c>
      <c r="J264" s="87"/>
      <c r="K264" s="118"/>
      <c r="L264" s="87"/>
      <c r="M264" s="118"/>
      <c r="N264" s="110"/>
      <c r="O264" s="144">
        <f t="shared" si="38"/>
        <v>-294764</v>
      </c>
      <c r="P264" s="5"/>
      <c r="Q264" s="5"/>
      <c r="R264" s="5"/>
      <c r="S264" s="5"/>
      <c r="T264" s="5"/>
      <c r="U264" s="5"/>
      <c r="V264" s="5"/>
      <c r="W264" s="5"/>
    </row>
    <row r="265" spans="1:23" x14ac:dyDescent="0.2">
      <c r="A265" s="52" t="s">
        <v>42</v>
      </c>
      <c r="B265" s="52"/>
      <c r="C265" s="356"/>
      <c r="D265" s="46"/>
      <c r="E265" s="128"/>
      <c r="F265" s="126"/>
      <c r="G265" s="128"/>
      <c r="H265" s="126"/>
      <c r="I265" s="128"/>
      <c r="J265" s="126"/>
      <c r="K265" s="128"/>
      <c r="L265" s="126"/>
      <c r="M265" s="128"/>
      <c r="N265" s="126"/>
      <c r="O265" s="144">
        <f t="shared" si="38"/>
        <v>0</v>
      </c>
      <c r="P265" s="5"/>
      <c r="Q265" s="5"/>
      <c r="R265" s="5"/>
      <c r="S265" s="5"/>
      <c r="T265" s="5"/>
      <c r="U265" s="5"/>
      <c r="V265" s="5"/>
      <c r="W265" s="5"/>
    </row>
    <row r="266" spans="1:23" x14ac:dyDescent="0.2">
      <c r="A266" s="334" t="s">
        <v>40</v>
      </c>
      <c r="B266" s="62"/>
      <c r="C266" s="372">
        <f>SUM(C253,C258,C262)</f>
        <v>3300257</v>
      </c>
      <c r="D266" s="331">
        <f>SUM(D253,D258,D262)</f>
        <v>0</v>
      </c>
      <c r="E266" s="330">
        <f>SUM(E253:E262)</f>
        <v>619155</v>
      </c>
      <c r="F266" s="331">
        <f>SUM(F253,F258,F262)</f>
        <v>5700</v>
      </c>
      <c r="G266" s="330">
        <f t="shared" ref="G266:N266" si="50">SUM(G253,G258,G262)</f>
        <v>0</v>
      </c>
      <c r="H266" s="331">
        <f t="shared" si="50"/>
        <v>75000</v>
      </c>
      <c r="I266" s="330">
        <f t="shared" si="50"/>
        <v>1253281</v>
      </c>
      <c r="J266" s="331">
        <f t="shared" si="50"/>
        <v>133918</v>
      </c>
      <c r="K266" s="330">
        <f t="shared" si="50"/>
        <v>22787</v>
      </c>
      <c r="L266" s="331">
        <f t="shared" si="50"/>
        <v>96638</v>
      </c>
      <c r="M266" s="330">
        <f t="shared" si="50"/>
        <v>360</v>
      </c>
      <c r="N266" s="331">
        <f t="shared" si="50"/>
        <v>1561824</v>
      </c>
      <c r="O266" s="144">
        <f t="shared" si="38"/>
        <v>3768663</v>
      </c>
      <c r="P266" s="5"/>
      <c r="Q266" s="5"/>
      <c r="R266" s="5"/>
      <c r="S266" s="5"/>
      <c r="T266" s="5"/>
      <c r="U266" s="5"/>
      <c r="V266" s="5"/>
      <c r="W266" s="5"/>
    </row>
    <row r="267" spans="1:23" x14ac:dyDescent="0.2">
      <c r="A267" s="55" t="s">
        <v>437</v>
      </c>
      <c r="B267" s="55"/>
      <c r="C267" s="372">
        <f>SUM(C254,C259,C263)</f>
        <v>3703141</v>
      </c>
      <c r="D267" s="372">
        <f t="shared" ref="D267:N267" si="51">SUM(D254,D259,D263)</f>
        <v>0</v>
      </c>
      <c r="E267" s="372">
        <f t="shared" si="51"/>
        <v>204040</v>
      </c>
      <c r="F267" s="372">
        <f t="shared" si="51"/>
        <v>5700</v>
      </c>
      <c r="G267" s="372">
        <f t="shared" si="51"/>
        <v>0</v>
      </c>
      <c r="H267" s="372">
        <f t="shared" si="51"/>
        <v>75000</v>
      </c>
      <c r="I267" s="372">
        <f t="shared" si="51"/>
        <v>1240354</v>
      </c>
      <c r="J267" s="372">
        <f t="shared" si="51"/>
        <v>244439</v>
      </c>
      <c r="K267" s="372">
        <f t="shared" si="51"/>
        <v>24764</v>
      </c>
      <c r="L267" s="372">
        <f t="shared" si="51"/>
        <v>42047</v>
      </c>
      <c r="M267" s="372">
        <f t="shared" si="51"/>
        <v>360</v>
      </c>
      <c r="N267" s="372">
        <f t="shared" si="51"/>
        <v>1866437</v>
      </c>
      <c r="O267" s="144">
        <f t="shared" si="38"/>
        <v>3703141</v>
      </c>
      <c r="P267" s="5"/>
      <c r="Q267" s="5"/>
      <c r="R267" s="5"/>
      <c r="S267" s="5"/>
      <c r="T267" s="5"/>
      <c r="U267" s="5"/>
      <c r="V267" s="5"/>
      <c r="W267" s="5"/>
    </row>
    <row r="268" spans="1:23" x14ac:dyDescent="0.2">
      <c r="A268" s="45" t="s">
        <v>551</v>
      </c>
      <c r="B268" s="45"/>
      <c r="C268" s="336">
        <f>SUM(C256,C260,C264)</f>
        <v>2977794</v>
      </c>
      <c r="D268" s="204">
        <f t="shared" ref="D268:N268" si="52">SUM(D256,D260,D264)</f>
        <v>0</v>
      </c>
      <c r="E268" s="336">
        <f t="shared" si="52"/>
        <v>234203</v>
      </c>
      <c r="F268" s="204">
        <f t="shared" si="52"/>
        <v>0</v>
      </c>
      <c r="G268" s="336">
        <f t="shared" si="52"/>
        <v>2760</v>
      </c>
      <c r="H268" s="204">
        <f t="shared" si="52"/>
        <v>0</v>
      </c>
      <c r="I268" s="336">
        <f t="shared" si="52"/>
        <v>881804</v>
      </c>
      <c r="J268" s="204">
        <f t="shared" si="52"/>
        <v>244942</v>
      </c>
      <c r="K268" s="336">
        <f t="shared" si="52"/>
        <v>20764</v>
      </c>
      <c r="L268" s="204">
        <f t="shared" si="52"/>
        <v>31947</v>
      </c>
      <c r="M268" s="336">
        <f t="shared" si="52"/>
        <v>60</v>
      </c>
      <c r="N268" s="204">
        <f t="shared" si="52"/>
        <v>1561314</v>
      </c>
      <c r="O268" s="144">
        <f t="shared" si="38"/>
        <v>2977794</v>
      </c>
      <c r="P268" s="5"/>
      <c r="Q268" s="5"/>
      <c r="R268" s="5"/>
      <c r="S268" s="5"/>
      <c r="T268" s="5"/>
      <c r="U268" s="5"/>
      <c r="V268" s="5"/>
      <c r="W268" s="5"/>
    </row>
    <row r="269" spans="1:23" x14ac:dyDescent="0.2">
      <c r="A269" s="55" t="s">
        <v>145</v>
      </c>
      <c r="B269" s="55"/>
      <c r="C269" s="331">
        <f>C266-(C272+C275)</f>
        <v>2912910</v>
      </c>
      <c r="D269" s="331">
        <f t="shared" ref="D269:N269" si="53">D266-(D272+D275)</f>
        <v>0</v>
      </c>
      <c r="E269" s="331">
        <f t="shared" si="53"/>
        <v>619155</v>
      </c>
      <c r="F269" s="331">
        <f t="shared" si="53"/>
        <v>5700</v>
      </c>
      <c r="G269" s="331">
        <f t="shared" si="53"/>
        <v>0</v>
      </c>
      <c r="H269" s="331">
        <f t="shared" si="53"/>
        <v>75000</v>
      </c>
      <c r="I269" s="335">
        <f t="shared" si="53"/>
        <v>1170934</v>
      </c>
      <c r="J269" s="331">
        <f t="shared" si="53"/>
        <v>128918</v>
      </c>
      <c r="K269" s="331">
        <f t="shared" si="53"/>
        <v>22787</v>
      </c>
      <c r="L269" s="331">
        <f t="shared" si="53"/>
        <v>96638</v>
      </c>
      <c r="M269" s="331">
        <f t="shared" si="53"/>
        <v>360</v>
      </c>
      <c r="N269" s="331">
        <f t="shared" si="53"/>
        <v>1261824</v>
      </c>
      <c r="O269" s="144">
        <f t="shared" si="38"/>
        <v>3381316</v>
      </c>
      <c r="P269" s="5"/>
      <c r="Q269" s="5"/>
      <c r="R269" s="5"/>
      <c r="S269" s="5"/>
      <c r="T269" s="5"/>
      <c r="U269" s="5"/>
      <c r="V269" s="5"/>
      <c r="W269" s="5"/>
    </row>
    <row r="270" spans="1:23" x14ac:dyDescent="0.2">
      <c r="A270" s="55" t="s">
        <v>440</v>
      </c>
      <c r="B270" s="55"/>
      <c r="C270" s="331">
        <f>C267-(C273+C276)</f>
        <v>3316177</v>
      </c>
      <c r="D270" s="331">
        <f t="shared" ref="D270:N270" si="54">D267-(D273+D276)</f>
        <v>0</v>
      </c>
      <c r="E270" s="331">
        <f t="shared" si="54"/>
        <v>204040</v>
      </c>
      <c r="F270" s="331">
        <f t="shared" si="54"/>
        <v>5700</v>
      </c>
      <c r="G270" s="331">
        <f t="shared" si="54"/>
        <v>0</v>
      </c>
      <c r="H270" s="331">
        <f t="shared" si="54"/>
        <v>75000</v>
      </c>
      <c r="I270" s="331">
        <f t="shared" si="54"/>
        <v>1158390</v>
      </c>
      <c r="J270" s="331">
        <f t="shared" si="54"/>
        <v>239439</v>
      </c>
      <c r="K270" s="331">
        <f t="shared" si="54"/>
        <v>24764</v>
      </c>
      <c r="L270" s="331">
        <f t="shared" si="54"/>
        <v>42047</v>
      </c>
      <c r="M270" s="331">
        <f t="shared" si="54"/>
        <v>360</v>
      </c>
      <c r="N270" s="331">
        <f t="shared" si="54"/>
        <v>1566437</v>
      </c>
      <c r="O270" s="144">
        <f t="shared" si="38"/>
        <v>3316177</v>
      </c>
      <c r="P270" s="5"/>
      <c r="Q270" s="5"/>
      <c r="R270" s="5"/>
      <c r="S270" s="5"/>
      <c r="T270" s="5"/>
      <c r="U270" s="5"/>
      <c r="V270" s="5"/>
      <c r="W270" s="5"/>
    </row>
    <row r="271" spans="1:23" x14ac:dyDescent="0.2">
      <c r="A271" s="55" t="s">
        <v>554</v>
      </c>
      <c r="B271" s="55"/>
      <c r="C271" s="331">
        <f>C268-(C274+C277)</f>
        <v>2967970</v>
      </c>
      <c r="D271" s="331">
        <f t="shared" ref="D271:N271" si="55">D268-(D274+D277)</f>
        <v>0</v>
      </c>
      <c r="E271" s="331">
        <f t="shared" si="55"/>
        <v>234203</v>
      </c>
      <c r="F271" s="331">
        <f t="shared" si="55"/>
        <v>0</v>
      </c>
      <c r="G271" s="331">
        <f t="shared" si="55"/>
        <v>2760</v>
      </c>
      <c r="H271" s="331">
        <f t="shared" si="55"/>
        <v>0</v>
      </c>
      <c r="I271" s="331">
        <f t="shared" si="55"/>
        <v>881804</v>
      </c>
      <c r="J271" s="331">
        <f t="shared" si="55"/>
        <v>238721</v>
      </c>
      <c r="K271" s="331">
        <f t="shared" si="55"/>
        <v>20764</v>
      </c>
      <c r="L271" s="331">
        <f t="shared" si="55"/>
        <v>28347</v>
      </c>
      <c r="M271" s="331">
        <f t="shared" si="55"/>
        <v>60</v>
      </c>
      <c r="N271" s="331">
        <f t="shared" si="55"/>
        <v>1561314</v>
      </c>
      <c r="O271" s="144">
        <f t="shared" si="38"/>
        <v>2967973</v>
      </c>
      <c r="P271" s="5"/>
      <c r="Q271" s="5"/>
      <c r="R271" s="5"/>
      <c r="S271" s="5"/>
      <c r="T271" s="5"/>
      <c r="U271" s="5"/>
      <c r="V271" s="5"/>
      <c r="W271" s="5"/>
    </row>
    <row r="272" spans="1:23" x14ac:dyDescent="0.2">
      <c r="A272" s="52" t="s">
        <v>146</v>
      </c>
      <c r="B272" s="52"/>
      <c r="C272" s="332">
        <f>SUM(D272:N272)</f>
        <v>330501</v>
      </c>
      <c r="D272" s="332">
        <f>SUM(D80,D142,D150,D170,D202,D206,D247)</f>
        <v>0</v>
      </c>
      <c r="E272" s="332">
        <f>SUM(E80,E142,E150,E170,E202,E206,E247)</f>
        <v>0</v>
      </c>
      <c r="F272" s="332">
        <f>SUM(F80,F142,F150,F170,F202,F206,F247)</f>
        <v>0</v>
      </c>
      <c r="G272" s="332">
        <f>SUM(G80,G142,G150,G170,G202,G206,G247)</f>
        <v>0</v>
      </c>
      <c r="H272" s="332">
        <f>SUM(H80,H142,H150,H170,H202,H206,H247)</f>
        <v>0</v>
      </c>
      <c r="I272" s="332">
        <v>25501</v>
      </c>
      <c r="J272" s="332">
        <f>SUM(J80,J142,J150,J170,J202,J206,J247)</f>
        <v>5000</v>
      </c>
      <c r="K272" s="332">
        <f>SUM(K80,K142,K150,K170,K202,K206,K247)</f>
        <v>0</v>
      </c>
      <c r="L272" s="332">
        <f>SUM(L80,L142,L150,L170,L202,L206,L247)</f>
        <v>0</v>
      </c>
      <c r="M272" s="332">
        <f>SUM(M80,M142,M150,M170,M202,M206,M247)</f>
        <v>0</v>
      </c>
      <c r="N272" s="332">
        <f>SUM(N80,N142,N150,N170,N202,N206,N247)</f>
        <v>300000</v>
      </c>
      <c r="O272" s="144">
        <f t="shared" si="38"/>
        <v>330501</v>
      </c>
      <c r="P272" s="5"/>
      <c r="Q272" s="5"/>
      <c r="R272" s="5"/>
      <c r="S272" s="5"/>
      <c r="T272" s="5"/>
      <c r="U272" s="5"/>
      <c r="V272" s="5"/>
      <c r="W272" s="5"/>
    </row>
    <row r="273" spans="1:23" x14ac:dyDescent="0.2">
      <c r="A273" s="55" t="s">
        <v>555</v>
      </c>
      <c r="B273" s="55"/>
      <c r="C273" s="331">
        <f>SUM(D273:N273)</f>
        <v>330068</v>
      </c>
      <c r="D273" s="331"/>
      <c r="E273" s="331"/>
      <c r="F273" s="331"/>
      <c r="G273" s="331"/>
      <c r="H273" s="331"/>
      <c r="I273" s="331">
        <v>25068</v>
      </c>
      <c r="J273" s="331">
        <v>5000</v>
      </c>
      <c r="K273" s="331"/>
      <c r="L273" s="331"/>
      <c r="M273" s="331"/>
      <c r="N273" s="331">
        <v>300000</v>
      </c>
      <c r="O273" s="144">
        <f t="shared" si="38"/>
        <v>330068</v>
      </c>
      <c r="P273" s="5"/>
      <c r="Q273" s="5"/>
      <c r="R273" s="5"/>
      <c r="S273" s="5"/>
      <c r="T273" s="5"/>
      <c r="U273" s="5"/>
      <c r="V273" s="5"/>
      <c r="W273" s="5"/>
    </row>
    <row r="274" spans="1:23" x14ac:dyDescent="0.2">
      <c r="A274" s="55" t="s">
        <v>556</v>
      </c>
      <c r="B274" s="55"/>
      <c r="C274" s="331">
        <f>SUM(C82,C144,C152,C168,C172,C204,C208,C251,C176)</f>
        <v>9821</v>
      </c>
      <c r="D274" s="331">
        <f t="shared" ref="D274:N274" si="56">SUM(D82,D144,D152,D168,D172,D204,D208,D251,)</f>
        <v>0</v>
      </c>
      <c r="E274" s="331">
        <f t="shared" si="56"/>
        <v>0</v>
      </c>
      <c r="F274" s="331">
        <f t="shared" si="56"/>
        <v>0</v>
      </c>
      <c r="G274" s="331">
        <f t="shared" si="56"/>
        <v>0</v>
      </c>
      <c r="H274" s="331">
        <f t="shared" si="56"/>
        <v>0</v>
      </c>
      <c r="I274" s="331">
        <f t="shared" si="56"/>
        <v>0</v>
      </c>
      <c r="J274" s="331">
        <f t="shared" si="56"/>
        <v>6221</v>
      </c>
      <c r="K274" s="331">
        <f t="shared" si="56"/>
        <v>0</v>
      </c>
      <c r="L274" s="331">
        <f t="shared" si="56"/>
        <v>3600</v>
      </c>
      <c r="M274" s="331">
        <f t="shared" si="56"/>
        <v>0</v>
      </c>
      <c r="N274" s="331">
        <f t="shared" si="56"/>
        <v>0</v>
      </c>
      <c r="O274" s="144">
        <f t="shared" si="38"/>
        <v>9821</v>
      </c>
      <c r="P274" s="5"/>
      <c r="Q274" s="5"/>
      <c r="R274" s="5"/>
      <c r="S274" s="5"/>
      <c r="T274" s="5"/>
      <c r="U274" s="5"/>
      <c r="V274" s="5"/>
      <c r="W274" s="5"/>
    </row>
    <row r="275" spans="1:23" x14ac:dyDescent="0.2">
      <c r="A275" s="52" t="s">
        <v>147</v>
      </c>
      <c r="B275" s="52"/>
      <c r="C275" s="332">
        <f>SUM(D275:N275)</f>
        <v>56846</v>
      </c>
      <c r="D275" s="332">
        <f>SUM(D12)</f>
        <v>0</v>
      </c>
      <c r="E275" s="126">
        <f>SUM(E12)</f>
        <v>0</v>
      </c>
      <c r="F275" s="126">
        <f>SUM(F12)</f>
        <v>0</v>
      </c>
      <c r="G275" s="126">
        <f>SUM(G12)</f>
        <v>0</v>
      </c>
      <c r="H275" s="126">
        <f>SUM(H12)</f>
        <v>0</v>
      </c>
      <c r="I275" s="126">
        <v>56846</v>
      </c>
      <c r="J275" s="126">
        <f>SUM(J12)</f>
        <v>0</v>
      </c>
      <c r="K275" s="126">
        <f>SUM(K12)</f>
        <v>0</v>
      </c>
      <c r="L275" s="126">
        <f>SUM(L12)</f>
        <v>0</v>
      </c>
      <c r="M275" s="126">
        <f>SUM(M12)</f>
        <v>0</v>
      </c>
      <c r="N275" s="126">
        <f>SUM(N12)</f>
        <v>0</v>
      </c>
      <c r="O275" s="144">
        <f t="shared" si="38"/>
        <v>56846</v>
      </c>
      <c r="P275" s="5"/>
      <c r="Q275" s="5"/>
      <c r="R275" s="5"/>
      <c r="S275" s="5"/>
      <c r="T275" s="5"/>
      <c r="U275" s="5"/>
      <c r="V275" s="5"/>
      <c r="W275" s="5"/>
    </row>
    <row r="276" spans="1:23" x14ac:dyDescent="0.2">
      <c r="A276" s="62" t="s">
        <v>557</v>
      </c>
      <c r="B276" s="333"/>
      <c r="C276" s="331">
        <f>SUM(D276:N276)</f>
        <v>56896</v>
      </c>
      <c r="D276" s="160"/>
      <c r="E276" s="123"/>
      <c r="F276" s="123"/>
      <c r="G276" s="121"/>
      <c r="H276" s="122"/>
      <c r="I276" s="123">
        <v>56896</v>
      </c>
      <c r="J276" s="123"/>
      <c r="K276" s="123"/>
      <c r="L276" s="123"/>
      <c r="M276" s="121"/>
      <c r="N276" s="122"/>
      <c r="O276" s="144">
        <f t="shared" si="38"/>
        <v>56896</v>
      </c>
      <c r="P276" s="5"/>
      <c r="Q276" s="26"/>
      <c r="R276" s="5"/>
      <c r="S276" s="5"/>
      <c r="T276" s="5"/>
      <c r="U276" s="5"/>
      <c r="V276" s="5"/>
      <c r="W276" s="5"/>
    </row>
    <row r="277" spans="1:23" x14ac:dyDescent="0.2">
      <c r="A277" s="55" t="s">
        <v>558</v>
      </c>
      <c r="B277" s="45"/>
      <c r="C277" s="204">
        <f>SUM(C16,)</f>
        <v>3</v>
      </c>
      <c r="D277" s="382"/>
      <c r="E277" s="125"/>
      <c r="F277" s="125"/>
      <c r="G277" s="125"/>
      <c r="H277" s="125"/>
      <c r="I277" s="125">
        <v>0</v>
      </c>
      <c r="J277" s="125"/>
      <c r="K277" s="125"/>
      <c r="L277" s="125"/>
      <c r="M277" s="125"/>
      <c r="N277" s="125"/>
      <c r="O277" s="144">
        <f t="shared" si="38"/>
        <v>0</v>
      </c>
      <c r="P277" s="5"/>
      <c r="Q277" s="26"/>
      <c r="R277" s="5"/>
      <c r="S277" s="5"/>
      <c r="T277" s="5"/>
      <c r="U277" s="5"/>
      <c r="V277" s="5"/>
      <c r="W277" s="5"/>
    </row>
    <row r="278" spans="1:23" x14ac:dyDescent="0.2">
      <c r="A278" s="21" t="s">
        <v>126</v>
      </c>
      <c r="B278" s="5"/>
      <c r="C278" s="5"/>
      <c r="D278" s="185"/>
      <c r="E278" s="122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</row>
    <row r="279" spans="1:23" x14ac:dyDescent="0.2">
      <c r="A279" s="1" t="s">
        <v>114</v>
      </c>
      <c r="B279" s="1"/>
      <c r="C279" s="1"/>
      <c r="D279" s="186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5"/>
      <c r="P279" s="5"/>
      <c r="Q279" s="5"/>
      <c r="R279" s="5"/>
      <c r="S279" s="5"/>
      <c r="T279" s="5"/>
      <c r="U279" s="5"/>
      <c r="V279" s="5"/>
      <c r="W279" s="5"/>
    </row>
    <row r="280" spans="1:23" x14ac:dyDescent="0.2">
      <c r="A280" s="167" t="s">
        <v>198</v>
      </c>
      <c r="B280" s="167"/>
      <c r="C280" s="273">
        <f t="shared" ref="C280:N280" si="57">SUM(C12,C18,C22,C28,C36,C40,C52,C56,C62,C68,C72,C76,C80,C84,C88,C96,C100,C104,C110,C125,C136,C142,C146,C150,C154,C163,C170,)</f>
        <v>2245006</v>
      </c>
      <c r="D280" s="273">
        <f t="shared" si="57"/>
        <v>0</v>
      </c>
      <c r="E280" s="273">
        <f t="shared" si="57"/>
        <v>662536</v>
      </c>
      <c r="F280" s="273">
        <f t="shared" si="57"/>
        <v>5700</v>
      </c>
      <c r="G280" s="273">
        <f t="shared" si="57"/>
        <v>0</v>
      </c>
      <c r="H280" s="273">
        <f t="shared" si="57"/>
        <v>75000</v>
      </c>
      <c r="I280" s="273">
        <f t="shared" si="57"/>
        <v>0</v>
      </c>
      <c r="J280" s="273">
        <f t="shared" si="57"/>
        <v>120161</v>
      </c>
      <c r="K280" s="273">
        <f t="shared" si="57"/>
        <v>22787</v>
      </c>
      <c r="L280" s="273">
        <f t="shared" si="57"/>
        <v>96638</v>
      </c>
      <c r="M280" s="273">
        <f t="shared" si="57"/>
        <v>360</v>
      </c>
      <c r="N280" s="273">
        <f t="shared" si="57"/>
        <v>1261824</v>
      </c>
      <c r="O280" s="149">
        <f>SUM(O12,O22,O28,O40,O56,O62,O68,O72,O76,O84,O88,O96,O100,O104,O110,O125,O136,O146,O150,O154,O170,O178,O198,O202,O206,O18,O80)</f>
        <v>2232306</v>
      </c>
      <c r="P280" s="5"/>
      <c r="Q280" s="5"/>
      <c r="R280" s="5"/>
      <c r="S280" s="5"/>
      <c r="T280" s="5"/>
      <c r="U280" s="5"/>
      <c r="V280" s="5"/>
      <c r="W280" s="5"/>
    </row>
    <row r="281" spans="1:23" x14ac:dyDescent="0.2">
      <c r="A281" s="1"/>
      <c r="B281" s="1"/>
      <c r="C281" s="1"/>
      <c r="D281" s="273">
        <f>SUM(E280:N280)</f>
        <v>2245006</v>
      </c>
      <c r="E281" s="149"/>
      <c r="F281" s="149"/>
      <c r="G281" s="149"/>
      <c r="H281" s="149"/>
      <c r="I281" s="149"/>
      <c r="J281" s="149"/>
      <c r="K281" s="149"/>
      <c r="L281" s="149"/>
      <c r="M281" s="149"/>
      <c r="N281" s="149"/>
      <c r="O281" s="5"/>
      <c r="P281" s="5"/>
      <c r="Q281" s="5"/>
      <c r="R281" s="5"/>
      <c r="S281" s="5"/>
      <c r="T281" s="5"/>
      <c r="U281" s="5"/>
      <c r="V281" s="5"/>
      <c r="W281" s="5"/>
    </row>
    <row r="282" spans="1:23" x14ac:dyDescent="0.2">
      <c r="A282" s="1"/>
      <c r="B282" s="1"/>
      <c r="C282" s="1"/>
      <c r="D282" s="186"/>
      <c r="E282" s="149"/>
      <c r="F282" s="149"/>
      <c r="G282" s="149"/>
      <c r="H282" s="149"/>
      <c r="I282" s="149"/>
      <c r="J282" s="149"/>
      <c r="K282" s="149"/>
      <c r="L282" s="149"/>
      <c r="M282" s="149"/>
      <c r="N282" s="149"/>
      <c r="O282" s="5"/>
      <c r="P282" s="5"/>
      <c r="Q282" s="5"/>
      <c r="R282" s="5"/>
      <c r="S282" s="5"/>
      <c r="T282" s="5"/>
      <c r="U282" s="5"/>
      <c r="V282" s="5"/>
      <c r="W282" s="5"/>
    </row>
    <row r="283" spans="1:23" x14ac:dyDescent="0.2">
      <c r="A283" s="1" t="s">
        <v>277</v>
      </c>
      <c r="B283" s="149">
        <v>231132</v>
      </c>
      <c r="C283" s="149"/>
      <c r="D283" s="186"/>
      <c r="E283" s="149"/>
      <c r="F283" s="149"/>
      <c r="G283" s="149"/>
      <c r="H283" s="149"/>
      <c r="I283" s="149"/>
      <c r="J283" s="149"/>
      <c r="K283" s="149"/>
      <c r="L283" s="149"/>
      <c r="M283" s="149"/>
      <c r="N283" s="149"/>
      <c r="O283" s="5"/>
      <c r="P283" s="5"/>
      <c r="Q283" s="5"/>
      <c r="R283" s="5"/>
      <c r="S283" s="5"/>
      <c r="T283" s="5"/>
      <c r="U283" s="5"/>
      <c r="V283" s="5"/>
      <c r="W283" s="5"/>
    </row>
    <row r="284" spans="1:23" x14ac:dyDescent="0.2">
      <c r="A284" s="5" t="s">
        <v>278</v>
      </c>
      <c r="B284" s="112">
        <v>175970</v>
      </c>
      <c r="C284" s="112"/>
      <c r="D284" s="185"/>
      <c r="E284" s="112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</row>
    <row r="285" spans="1:23" x14ac:dyDescent="0.2">
      <c r="A285" s="5" t="s">
        <v>279</v>
      </c>
      <c r="B285" s="112">
        <v>-1133</v>
      </c>
      <c r="C285" s="112"/>
      <c r="D285" s="185"/>
      <c r="E285" s="112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x14ac:dyDescent="0.2">
      <c r="A286" s="5" t="s">
        <v>280</v>
      </c>
      <c r="B286" s="112">
        <v>14820</v>
      </c>
      <c r="C286" s="112"/>
      <c r="D286" s="18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</row>
    <row r="287" spans="1:23" x14ac:dyDescent="0.2">
      <c r="A287" s="5" t="s">
        <v>281</v>
      </c>
      <c r="B287" s="112">
        <f>SUM(B283:B286)</f>
        <v>420789</v>
      </c>
      <c r="C287" s="112"/>
      <c r="D287" s="185"/>
      <c r="E287" s="112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</row>
    <row r="288" spans="1:23" x14ac:dyDescent="0.2">
      <c r="A288" s="5"/>
      <c r="B288" s="5">
        <v>-998609</v>
      </c>
      <c r="C288" s="5"/>
      <c r="D288" s="18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</row>
    <row r="289" spans="1:23" x14ac:dyDescent="0.2">
      <c r="A289" s="5"/>
      <c r="B289" s="112">
        <f>SUM(B287:B288)</f>
        <v>-577820</v>
      </c>
      <c r="C289" s="112"/>
      <c r="D289" s="18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x14ac:dyDescent="0.2">
      <c r="A290" s="5" t="s">
        <v>423</v>
      </c>
      <c r="B290" s="5"/>
      <c r="C290" s="112">
        <f t="shared" ref="C290:O290" si="58">SUM(C13,C19,C23,C31,C37,C49,C53,C63,C69,C73,C77,C81,C85,C89,C93,C97,C101,C105,C126,C137,C143,C147,C151,C160,)</f>
        <v>104000</v>
      </c>
      <c r="D290" s="112">
        <f t="shared" si="58"/>
        <v>0</v>
      </c>
      <c r="E290" s="112">
        <f t="shared" si="58"/>
        <v>39808</v>
      </c>
      <c r="F290" s="112">
        <f t="shared" si="58"/>
        <v>0</v>
      </c>
      <c r="G290" s="112">
        <f t="shared" si="58"/>
        <v>2760</v>
      </c>
      <c r="H290" s="112">
        <f t="shared" si="58"/>
        <v>-75000</v>
      </c>
      <c r="I290" s="112">
        <f t="shared" si="58"/>
        <v>0</v>
      </c>
      <c r="J290" s="112">
        <f t="shared" si="58"/>
        <v>108728</v>
      </c>
      <c r="K290" s="112">
        <f t="shared" si="58"/>
        <v>0</v>
      </c>
      <c r="L290" s="112">
        <f t="shared" si="58"/>
        <v>21150</v>
      </c>
      <c r="M290" s="112">
        <f t="shared" si="58"/>
        <v>0</v>
      </c>
      <c r="N290" s="112">
        <f t="shared" si="58"/>
        <v>6554</v>
      </c>
      <c r="O290" s="112">
        <f t="shared" si="58"/>
        <v>104000</v>
      </c>
      <c r="P290" s="5"/>
      <c r="Q290" s="5"/>
      <c r="R290" s="5"/>
      <c r="S290" s="5"/>
      <c r="T290" s="5"/>
      <c r="U290" s="5"/>
      <c r="V290" s="5"/>
      <c r="W290" s="5"/>
    </row>
    <row r="291" spans="1:23" x14ac:dyDescent="0.2">
      <c r="A291" s="5" t="s">
        <v>424</v>
      </c>
      <c r="B291" s="5"/>
      <c r="C291" s="112">
        <f t="shared" ref="C291:O291" si="59">SUM(C164,C171,C179,C183,C187,C191,C195,C199,C203,C207,C211,C215,C219,C223,C229,C233,C248)</f>
        <v>326457</v>
      </c>
      <c r="D291" s="112">
        <f t="shared" si="59"/>
        <v>0</v>
      </c>
      <c r="E291" s="112">
        <f t="shared" si="59"/>
        <v>0</v>
      </c>
      <c r="F291" s="112">
        <f t="shared" si="59"/>
        <v>5700</v>
      </c>
      <c r="G291" s="112">
        <f t="shared" si="59"/>
        <v>0</v>
      </c>
      <c r="H291" s="112">
        <f t="shared" si="59"/>
        <v>0</v>
      </c>
      <c r="I291" s="112">
        <f t="shared" si="59"/>
        <v>0</v>
      </c>
      <c r="J291" s="112">
        <f t="shared" si="59"/>
        <v>13757</v>
      </c>
      <c r="K291" s="112">
        <f t="shared" si="59"/>
        <v>0</v>
      </c>
      <c r="L291" s="112">
        <f t="shared" si="59"/>
        <v>7000</v>
      </c>
      <c r="M291" s="112">
        <f t="shared" si="59"/>
        <v>0</v>
      </c>
      <c r="N291" s="112">
        <f t="shared" si="59"/>
        <v>300000</v>
      </c>
      <c r="O291" s="112">
        <f t="shared" si="59"/>
        <v>326457</v>
      </c>
      <c r="P291" s="5"/>
      <c r="Q291" s="5"/>
      <c r="R291" s="5"/>
      <c r="S291" s="5"/>
      <c r="T291" s="5"/>
      <c r="U291" s="5"/>
      <c r="V291" s="5"/>
      <c r="W291" s="5"/>
    </row>
    <row r="292" spans="1:23" x14ac:dyDescent="0.2">
      <c r="A292" s="5"/>
      <c r="B292" s="5"/>
      <c r="C292" s="112">
        <f>SUM(C290:C291)</f>
        <v>430457</v>
      </c>
      <c r="D292" s="18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</row>
    <row r="293" spans="1:23" x14ac:dyDescent="0.2">
      <c r="A293" s="5"/>
      <c r="B293" s="5"/>
      <c r="C293" s="5"/>
      <c r="D293" s="18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x14ac:dyDescent="0.2">
      <c r="A294" s="5"/>
      <c r="B294" s="5"/>
      <c r="C294" s="112"/>
      <c r="D294" s="18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</row>
    <row r="295" spans="1:23" x14ac:dyDescent="0.2">
      <c r="A295" s="5"/>
      <c r="B295" s="5"/>
      <c r="C295" s="5"/>
      <c r="D295" s="18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x14ac:dyDescent="0.2">
      <c r="A296" s="5"/>
      <c r="B296" s="5"/>
      <c r="C296" s="5"/>
      <c r="D296" s="18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</row>
    <row r="297" spans="1:23" x14ac:dyDescent="0.2">
      <c r="A297" s="5"/>
      <c r="B297" s="5"/>
      <c r="C297" s="5"/>
      <c r="D297" s="18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x14ac:dyDescent="0.2">
      <c r="A298" s="5"/>
      <c r="B298" s="5"/>
      <c r="C298" s="5"/>
      <c r="D298" s="18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</row>
    <row r="299" spans="1:23" x14ac:dyDescent="0.2">
      <c r="A299" s="5"/>
      <c r="B299" s="5"/>
      <c r="C299" s="5"/>
      <c r="D299" s="18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x14ac:dyDescent="0.2">
      <c r="A300" s="5"/>
      <c r="B300" s="5"/>
      <c r="C300" s="5"/>
      <c r="D300" s="18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</row>
    <row r="301" spans="1:23" x14ac:dyDescent="0.2">
      <c r="A301" s="5"/>
      <c r="B301" s="5"/>
      <c r="C301" s="5"/>
      <c r="D301" s="18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x14ac:dyDescent="0.2">
      <c r="A302" s="5"/>
      <c r="B302" s="5"/>
      <c r="C302" s="5"/>
      <c r="D302" s="18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</row>
    <row r="303" spans="1:23" x14ac:dyDescent="0.2">
      <c r="A303" s="5"/>
      <c r="B303" s="5"/>
      <c r="C303" s="5"/>
      <c r="D303" s="18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x14ac:dyDescent="0.2">
      <c r="A304" s="5"/>
      <c r="B304" s="5"/>
      <c r="C304" s="5"/>
      <c r="D304" s="18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</row>
    <row r="305" spans="1:23" x14ac:dyDescent="0.2">
      <c r="A305" s="5"/>
      <c r="B305" s="5"/>
      <c r="C305" s="5"/>
      <c r="D305" s="18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x14ac:dyDescent="0.2">
      <c r="A306" s="5"/>
      <c r="B306" s="5"/>
      <c r="C306" s="5"/>
      <c r="D306" s="18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</row>
    <row r="307" spans="1:23" x14ac:dyDescent="0.2">
      <c r="A307" s="5"/>
      <c r="B307" s="5"/>
      <c r="C307" s="5"/>
      <c r="D307" s="18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x14ac:dyDescent="0.2">
      <c r="A308" s="5"/>
      <c r="B308" s="5"/>
      <c r="C308" s="5"/>
      <c r="D308" s="18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</row>
    <row r="309" spans="1:23" x14ac:dyDescent="0.2">
      <c r="A309" s="5"/>
      <c r="B309" s="5"/>
      <c r="C309" s="5"/>
      <c r="D309" s="18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</row>
    <row r="310" spans="1:23" x14ac:dyDescent="0.2">
      <c r="A310" s="1"/>
      <c r="B310" s="1"/>
      <c r="C310" s="1"/>
      <c r="D310" s="186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23" x14ac:dyDescent="0.2">
      <c r="A311" s="1"/>
      <c r="B311" s="1"/>
      <c r="C311" s="1"/>
      <c r="D311" s="186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23" x14ac:dyDescent="0.2">
      <c r="A312" s="1"/>
      <c r="B312" s="1"/>
      <c r="C312" s="1"/>
      <c r="D312" s="186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23" x14ac:dyDescent="0.2">
      <c r="A313" s="1"/>
      <c r="B313" s="1"/>
      <c r="C313" s="1"/>
      <c r="D313" s="186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23" x14ac:dyDescent="0.2">
      <c r="A314" s="1"/>
      <c r="B314" s="1"/>
      <c r="C314" s="1"/>
      <c r="D314" s="186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23" x14ac:dyDescent="0.2">
      <c r="A315" s="1"/>
      <c r="B315" s="1"/>
      <c r="C315" s="1"/>
      <c r="D315" s="186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23" x14ac:dyDescent="0.2">
      <c r="A316" s="1"/>
      <c r="B316" s="1"/>
      <c r="C316" s="1"/>
      <c r="D316" s="186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23" x14ac:dyDescent="0.2">
      <c r="A317" s="1"/>
      <c r="B317" s="1"/>
      <c r="C317" s="1"/>
      <c r="D317" s="186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23" x14ac:dyDescent="0.2">
      <c r="A318" s="1"/>
      <c r="B318" s="1"/>
      <c r="C318" s="1"/>
      <c r="D318" s="186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23" x14ac:dyDescent="0.2">
      <c r="A319" s="1"/>
      <c r="B319" s="1"/>
      <c r="C319" s="1"/>
      <c r="D319" s="186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23" x14ac:dyDescent="0.2">
      <c r="A320" s="1"/>
      <c r="B320" s="1"/>
      <c r="C320" s="1"/>
      <c r="D320" s="186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x14ac:dyDescent="0.2">
      <c r="A321" s="1"/>
      <c r="B321" s="1"/>
      <c r="C321" s="1"/>
      <c r="D321" s="186"/>
      <c r="E321" s="1"/>
      <c r="F321" s="1"/>
      <c r="G321" s="1"/>
      <c r="H321" s="1"/>
      <c r="I321" s="1"/>
      <c r="J321" s="1"/>
      <c r="K321" s="1"/>
      <c r="L321" s="1"/>
      <c r="M321" s="1"/>
      <c r="N321" s="1"/>
    </row>
  </sheetData>
  <mergeCells count="14">
    <mergeCell ref="N7:N9"/>
    <mergeCell ref="E10:F10"/>
    <mergeCell ref="I7:I9"/>
    <mergeCell ref="J7:J9"/>
    <mergeCell ref="K7:K9"/>
    <mergeCell ref="L7:L9"/>
    <mergeCell ref="M7:M9"/>
    <mergeCell ref="G10:H10"/>
    <mergeCell ref="G7:H8"/>
    <mergeCell ref="C7:C9"/>
    <mergeCell ref="A7:A9"/>
    <mergeCell ref="B7:B9"/>
    <mergeCell ref="D7:D9"/>
    <mergeCell ref="E7:F8"/>
  </mergeCells>
  <phoneticPr fontId="0" type="noConversion"/>
  <printOptions horizontalCentered="1"/>
  <pageMargins left="0.39370078740157483" right="0.39370078740157483" top="0.39370078740157483" bottom="0.39370078740157483" header="0.51181102362204722" footer="0.31496062992125984"/>
  <pageSetup paperSize="9" scale="59" firstPageNumber="4" orientation="landscape" r:id="rId1"/>
  <headerFooter alignWithMargins="0">
    <oddFooter>&amp;P. oldal</oddFooter>
  </headerFooter>
  <rowBreaks count="4" manualBreakCount="4">
    <brk id="66" max="13" man="1"/>
    <brk id="123" max="13" man="1"/>
    <brk id="184" max="13" man="1"/>
    <brk id="245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88"/>
  <sheetViews>
    <sheetView view="pageBreakPreview" zoomScaleNormal="100" zoomScaleSheetLayoutView="100" workbookViewId="0"/>
  </sheetViews>
  <sheetFormatPr defaultRowHeight="12.75" x14ac:dyDescent="0.2"/>
  <cols>
    <col min="1" max="1" width="42.42578125" customWidth="1"/>
    <col min="2" max="3" width="9.5703125" customWidth="1"/>
    <col min="4" max="4" width="10.7109375" style="187" customWidth="1"/>
    <col min="5" max="14" width="10.7109375" customWidth="1"/>
    <col min="15" max="15" width="9.85546875" bestFit="1" customWidth="1"/>
  </cols>
  <sheetData>
    <row r="1" spans="1:14" ht="15.75" x14ac:dyDescent="0.25">
      <c r="A1" s="4" t="s">
        <v>864</v>
      </c>
      <c r="B1" s="4"/>
      <c r="C1" s="4"/>
      <c r="D1" s="6"/>
      <c r="E1" s="4"/>
      <c r="F1" s="4"/>
      <c r="G1" s="4"/>
      <c r="H1" s="4"/>
      <c r="I1" s="5"/>
      <c r="J1" s="5"/>
      <c r="K1" s="5"/>
      <c r="L1" s="5"/>
      <c r="M1" s="5"/>
      <c r="N1" s="5"/>
    </row>
    <row r="2" spans="1:14" ht="15.75" x14ac:dyDescent="0.25">
      <c r="A2" s="4"/>
      <c r="B2" s="4"/>
      <c r="C2" s="4"/>
      <c r="D2" s="6"/>
      <c r="E2" s="4"/>
      <c r="F2" s="4"/>
      <c r="G2" s="4"/>
      <c r="H2" s="4"/>
      <c r="I2" s="5"/>
      <c r="J2" s="5"/>
      <c r="K2" s="5"/>
      <c r="L2" s="5"/>
      <c r="M2" s="5"/>
      <c r="N2" s="5"/>
    </row>
    <row r="3" spans="1:14" ht="15.75" x14ac:dyDescent="0.25">
      <c r="A3" s="4"/>
      <c r="B3" s="4"/>
      <c r="C3" s="4"/>
      <c r="D3" s="6"/>
      <c r="E3" s="4"/>
      <c r="F3" s="4"/>
      <c r="G3" s="6"/>
      <c r="H3" s="6"/>
      <c r="I3" s="6" t="s">
        <v>31</v>
      </c>
      <c r="J3" s="5"/>
      <c r="K3" s="5"/>
      <c r="L3" s="5"/>
      <c r="M3" s="5"/>
      <c r="N3" s="5"/>
    </row>
    <row r="4" spans="1:14" ht="15.75" x14ac:dyDescent="0.25">
      <c r="A4" s="4"/>
      <c r="B4" s="4"/>
      <c r="C4" s="4"/>
      <c r="D4" s="6"/>
      <c r="E4" s="4"/>
      <c r="F4" s="4"/>
      <c r="G4" s="6"/>
      <c r="H4" s="6"/>
      <c r="I4" s="293" t="s">
        <v>562</v>
      </c>
      <c r="J4" s="5"/>
      <c r="K4" s="5"/>
      <c r="L4" s="5"/>
      <c r="M4" s="5"/>
      <c r="N4" s="5"/>
    </row>
    <row r="5" spans="1:14" ht="15.75" x14ac:dyDescent="0.25">
      <c r="A5" s="6"/>
      <c r="B5" s="6"/>
      <c r="C5" s="304"/>
      <c r="D5" s="6"/>
      <c r="E5" s="4"/>
      <c r="F5" s="4"/>
      <c r="G5" s="6"/>
      <c r="H5" s="6"/>
      <c r="I5" s="6" t="s">
        <v>2</v>
      </c>
      <c r="J5" s="5"/>
      <c r="K5" s="5"/>
      <c r="L5" s="5"/>
      <c r="M5" s="5"/>
      <c r="N5" s="5"/>
    </row>
    <row r="6" spans="1:14" ht="13.9" customHeight="1" x14ac:dyDescent="0.2">
      <c r="A6" s="5"/>
      <c r="B6" s="5"/>
      <c r="C6" s="5"/>
      <c r="D6" s="185"/>
      <c r="E6" s="5"/>
      <c r="F6" s="5"/>
      <c r="G6" s="5"/>
      <c r="H6" s="325"/>
      <c r="I6" s="5"/>
      <c r="J6" s="5"/>
      <c r="K6" s="5"/>
      <c r="L6" s="5" t="s">
        <v>28</v>
      </c>
      <c r="M6" s="5"/>
      <c r="N6" s="5"/>
    </row>
    <row r="7" spans="1:14" ht="20.45" customHeight="1" x14ac:dyDescent="0.2">
      <c r="A7" s="594" t="s">
        <v>301</v>
      </c>
      <c r="B7" s="594"/>
      <c r="C7" s="594" t="s">
        <v>298</v>
      </c>
      <c r="D7" s="594" t="s">
        <v>185</v>
      </c>
      <c r="E7" s="597" t="s">
        <v>181</v>
      </c>
      <c r="F7" s="598"/>
      <c r="G7" s="597" t="s">
        <v>182</v>
      </c>
      <c r="H7" s="598"/>
      <c r="I7" s="594" t="s">
        <v>137</v>
      </c>
      <c r="J7" s="594" t="s">
        <v>155</v>
      </c>
      <c r="K7" s="594" t="s">
        <v>157</v>
      </c>
      <c r="L7" s="603" t="s">
        <v>183</v>
      </c>
      <c r="M7" s="594" t="s">
        <v>302</v>
      </c>
      <c r="N7" s="594" t="s">
        <v>184</v>
      </c>
    </row>
    <row r="8" spans="1:14" ht="20.45" customHeight="1" x14ac:dyDescent="0.2">
      <c r="A8" s="595"/>
      <c r="B8" s="595"/>
      <c r="C8" s="595"/>
      <c r="D8" s="595"/>
      <c r="E8" s="599"/>
      <c r="F8" s="600"/>
      <c r="G8" s="599"/>
      <c r="H8" s="600"/>
      <c r="I8" s="595"/>
      <c r="J8" s="595"/>
      <c r="K8" s="595"/>
      <c r="L8" s="606"/>
      <c r="M8" s="612"/>
      <c r="N8" s="595"/>
    </row>
    <row r="9" spans="1:14" ht="20.45" customHeight="1" x14ac:dyDescent="0.2">
      <c r="A9" s="596"/>
      <c r="B9" s="596"/>
      <c r="C9" s="596"/>
      <c r="D9" s="596"/>
      <c r="E9" s="302" t="s">
        <v>299</v>
      </c>
      <c r="F9" s="302" t="s">
        <v>300</v>
      </c>
      <c r="G9" s="302" t="s">
        <v>299</v>
      </c>
      <c r="H9" s="302" t="s">
        <v>300</v>
      </c>
      <c r="I9" s="596"/>
      <c r="J9" s="596"/>
      <c r="K9" s="596"/>
      <c r="L9" s="607"/>
      <c r="M9" s="613"/>
      <c r="N9" s="596"/>
    </row>
    <row r="10" spans="1:14" ht="20.45" customHeight="1" x14ac:dyDescent="0.2">
      <c r="A10" s="7" t="s">
        <v>8</v>
      </c>
      <c r="B10" s="7"/>
      <c r="C10" s="7" t="s">
        <v>9</v>
      </c>
      <c r="D10" s="7" t="s">
        <v>10</v>
      </c>
      <c r="E10" s="601" t="s">
        <v>11</v>
      </c>
      <c r="F10" s="602"/>
      <c r="G10" s="601" t="s">
        <v>12</v>
      </c>
      <c r="H10" s="602"/>
      <c r="I10" s="9" t="s">
        <v>13</v>
      </c>
      <c r="J10" s="7" t="s">
        <v>14</v>
      </c>
      <c r="K10" s="9" t="s">
        <v>15</v>
      </c>
      <c r="L10" s="303" t="s">
        <v>16</v>
      </c>
      <c r="M10" s="303" t="s">
        <v>17</v>
      </c>
      <c r="N10" s="19">
        <v>11</v>
      </c>
    </row>
    <row r="11" spans="1:14" x14ac:dyDescent="0.2">
      <c r="A11" s="13" t="s">
        <v>194</v>
      </c>
      <c r="B11" s="13"/>
      <c r="C11" s="13"/>
      <c r="D11" s="308"/>
      <c r="E11" s="111"/>
      <c r="F11" s="111"/>
      <c r="G11" s="115"/>
      <c r="H11" s="111"/>
      <c r="I11" s="115"/>
      <c r="J11" s="111"/>
      <c r="K11" s="113"/>
      <c r="L11" s="114"/>
      <c r="M11" s="114"/>
      <c r="N11" s="111"/>
    </row>
    <row r="12" spans="1:14" x14ac:dyDescent="0.2">
      <c r="A12" s="11" t="s">
        <v>41</v>
      </c>
      <c r="B12" s="11" t="s">
        <v>144</v>
      </c>
      <c r="C12" s="87">
        <f>SUM(D12:N12)</f>
        <v>3847</v>
      </c>
      <c r="D12" s="178">
        <v>0</v>
      </c>
      <c r="E12" s="87"/>
      <c r="F12" s="87">
        <v>0</v>
      </c>
      <c r="G12" s="118">
        <v>0</v>
      </c>
      <c r="H12" s="87">
        <v>0</v>
      </c>
      <c r="I12" s="118">
        <v>0</v>
      </c>
      <c r="J12" s="87">
        <v>3824</v>
      </c>
      <c r="K12" s="108">
        <v>23</v>
      </c>
      <c r="L12" s="127">
        <v>0</v>
      </c>
      <c r="M12" s="127">
        <v>0</v>
      </c>
      <c r="N12" s="87">
        <v>0</v>
      </c>
    </row>
    <row r="13" spans="1:14" x14ac:dyDescent="0.2">
      <c r="A13" s="11" t="s">
        <v>563</v>
      </c>
      <c r="B13" s="11"/>
      <c r="C13" s="87">
        <f>SUM(D13:N13)</f>
        <v>3847</v>
      </c>
      <c r="D13" s="178"/>
      <c r="E13" s="87"/>
      <c r="F13" s="87"/>
      <c r="G13" s="118"/>
      <c r="H13" s="87"/>
      <c r="I13" s="118"/>
      <c r="J13" s="87">
        <v>3824</v>
      </c>
      <c r="K13" s="118">
        <v>23</v>
      </c>
      <c r="L13" s="127"/>
      <c r="M13" s="127"/>
      <c r="N13" s="87"/>
    </row>
    <row r="14" spans="1:14" s="498" customFormat="1" x14ac:dyDescent="0.2">
      <c r="A14" s="11" t="s">
        <v>613</v>
      </c>
      <c r="B14" s="11"/>
      <c r="C14" s="87">
        <f t="shared" ref="C14:C16" si="0">SUM(D14:N14)</f>
        <v>-2000</v>
      </c>
      <c r="D14" s="178"/>
      <c r="E14" s="87"/>
      <c r="F14" s="87"/>
      <c r="G14" s="118"/>
      <c r="H14" s="87"/>
      <c r="I14" s="118"/>
      <c r="J14" s="87">
        <v>-2000</v>
      </c>
      <c r="K14" s="118"/>
      <c r="L14" s="127"/>
      <c r="M14" s="127"/>
      <c r="N14" s="87"/>
    </row>
    <row r="15" spans="1:14" s="498" customFormat="1" x14ac:dyDescent="0.2">
      <c r="A15" s="11" t="s">
        <v>614</v>
      </c>
      <c r="B15" s="11"/>
      <c r="C15" s="87">
        <f t="shared" si="0"/>
        <v>150</v>
      </c>
      <c r="D15" s="178"/>
      <c r="E15" s="87"/>
      <c r="F15" s="87"/>
      <c r="G15" s="118"/>
      <c r="H15" s="87"/>
      <c r="I15" s="118"/>
      <c r="J15" s="87"/>
      <c r="K15" s="118">
        <v>150</v>
      </c>
      <c r="L15" s="127"/>
      <c r="M15" s="127"/>
      <c r="N15" s="87"/>
    </row>
    <row r="16" spans="1:14" s="498" customFormat="1" x14ac:dyDescent="0.2">
      <c r="A16" s="11" t="s">
        <v>385</v>
      </c>
      <c r="B16" s="11"/>
      <c r="C16" s="87">
        <f t="shared" si="0"/>
        <v>-1850</v>
      </c>
      <c r="D16" s="178">
        <f>SUM(D14:D15)</f>
        <v>0</v>
      </c>
      <c r="E16" s="178">
        <f t="shared" ref="E16:N16" si="1">SUM(E14:E15)</f>
        <v>0</v>
      </c>
      <c r="F16" s="178">
        <f t="shared" si="1"/>
        <v>0</v>
      </c>
      <c r="G16" s="178">
        <f t="shared" si="1"/>
        <v>0</v>
      </c>
      <c r="H16" s="178">
        <f t="shared" si="1"/>
        <v>0</v>
      </c>
      <c r="I16" s="178">
        <f t="shared" si="1"/>
        <v>0</v>
      </c>
      <c r="J16" s="178">
        <f t="shared" si="1"/>
        <v>-2000</v>
      </c>
      <c r="K16" s="178">
        <f t="shared" si="1"/>
        <v>150</v>
      </c>
      <c r="L16" s="178">
        <f t="shared" si="1"/>
        <v>0</v>
      </c>
      <c r="M16" s="339">
        <f t="shared" si="1"/>
        <v>0</v>
      </c>
      <c r="N16" s="178">
        <f t="shared" si="1"/>
        <v>0</v>
      </c>
    </row>
    <row r="17" spans="1:23" x14ac:dyDescent="0.2">
      <c r="A17" s="15" t="s">
        <v>564</v>
      </c>
      <c r="B17" s="11"/>
      <c r="C17" s="87">
        <f>SUM(D17:N17)</f>
        <v>1997</v>
      </c>
      <c r="D17" s="178">
        <f>SUM(D13,D16)</f>
        <v>0</v>
      </c>
      <c r="E17" s="178">
        <f t="shared" ref="E17:N17" si="2">SUM(E13,E16)</f>
        <v>0</v>
      </c>
      <c r="F17" s="178">
        <f t="shared" si="2"/>
        <v>0</v>
      </c>
      <c r="G17" s="178">
        <f t="shared" si="2"/>
        <v>0</v>
      </c>
      <c r="H17" s="178">
        <f t="shared" si="2"/>
        <v>0</v>
      </c>
      <c r="I17" s="178">
        <f t="shared" si="2"/>
        <v>0</v>
      </c>
      <c r="J17" s="178">
        <f t="shared" si="2"/>
        <v>1824</v>
      </c>
      <c r="K17" s="178">
        <f t="shared" si="2"/>
        <v>173</v>
      </c>
      <c r="L17" s="178">
        <f t="shared" si="2"/>
        <v>0</v>
      </c>
      <c r="M17" s="339">
        <f t="shared" si="2"/>
        <v>0</v>
      </c>
      <c r="N17" s="178">
        <f t="shared" si="2"/>
        <v>0</v>
      </c>
    </row>
    <row r="18" spans="1:23" x14ac:dyDescent="0.2">
      <c r="A18" s="13" t="s">
        <v>195</v>
      </c>
      <c r="B18" s="13"/>
      <c r="C18" s="13"/>
      <c r="D18" s="309"/>
      <c r="E18" s="111"/>
      <c r="F18" s="111"/>
      <c r="G18" s="115"/>
      <c r="H18" s="111"/>
      <c r="I18" s="115"/>
      <c r="J18" s="111"/>
      <c r="K18" s="115"/>
      <c r="L18" s="111"/>
      <c r="M18" s="114"/>
      <c r="N18" s="111"/>
    </row>
    <row r="19" spans="1:23" x14ac:dyDescent="0.2">
      <c r="A19" s="11" t="s">
        <v>30</v>
      </c>
      <c r="B19" s="11" t="s">
        <v>144</v>
      </c>
      <c r="C19" s="87">
        <f>SUM(D19:N19)</f>
        <v>0</v>
      </c>
      <c r="D19" s="178">
        <f>SUM(E19:N19)</f>
        <v>0</v>
      </c>
      <c r="E19" s="87"/>
      <c r="F19" s="166"/>
      <c r="G19" s="118"/>
      <c r="H19" s="87">
        <v>0</v>
      </c>
      <c r="I19" s="118">
        <v>0</v>
      </c>
      <c r="J19" s="87">
        <v>0</v>
      </c>
      <c r="K19" s="118">
        <v>0</v>
      </c>
      <c r="L19" s="87">
        <v>0</v>
      </c>
      <c r="M19" s="127">
        <v>0</v>
      </c>
      <c r="N19" s="87">
        <v>0</v>
      </c>
    </row>
    <row r="20" spans="1:23" x14ac:dyDescent="0.2">
      <c r="A20" s="11" t="s">
        <v>563</v>
      </c>
      <c r="B20" s="11"/>
      <c r="C20" s="87">
        <f>SUM(D20:N20)</f>
        <v>0</v>
      </c>
      <c r="D20" s="178"/>
      <c r="E20" s="118"/>
      <c r="F20" s="340"/>
      <c r="G20" s="87"/>
      <c r="H20" s="118"/>
      <c r="I20" s="87"/>
      <c r="J20" s="87"/>
      <c r="K20" s="118"/>
      <c r="L20" s="87"/>
      <c r="M20" s="127"/>
      <c r="N20" s="87"/>
    </row>
    <row r="21" spans="1:23" x14ac:dyDescent="0.2">
      <c r="A21" s="15" t="s">
        <v>564</v>
      </c>
      <c r="B21" s="15"/>
      <c r="C21" s="110">
        <f>SUM(D21:N21)</f>
        <v>0</v>
      </c>
      <c r="D21" s="147"/>
      <c r="E21" s="117"/>
      <c r="F21" s="342"/>
      <c r="G21" s="116"/>
      <c r="H21" s="116"/>
      <c r="I21" s="110"/>
      <c r="J21" s="110"/>
      <c r="K21" s="117"/>
      <c r="L21" s="116"/>
      <c r="M21" s="116"/>
      <c r="N21" s="110"/>
    </row>
    <row r="22" spans="1:23" x14ac:dyDescent="0.2">
      <c r="A22" s="55" t="s">
        <v>231</v>
      </c>
      <c r="B22" s="11"/>
      <c r="C22" s="11"/>
      <c r="D22" s="178"/>
      <c r="E22" s="87"/>
      <c r="F22" s="166"/>
      <c r="G22" s="118"/>
      <c r="H22" s="87"/>
      <c r="I22" s="118"/>
      <c r="J22" s="87"/>
      <c r="K22" s="118"/>
      <c r="L22" s="127"/>
      <c r="M22" s="127"/>
      <c r="N22" s="87"/>
    </row>
    <row r="23" spans="1:23" x14ac:dyDescent="0.2">
      <c r="A23" s="11" t="s">
        <v>30</v>
      </c>
      <c r="B23" s="11" t="s">
        <v>144</v>
      </c>
      <c r="C23" s="87">
        <f>SUM(D23:N23)</f>
        <v>0</v>
      </c>
      <c r="D23" s="178">
        <f>SUM(E23:N23)</f>
        <v>0</v>
      </c>
      <c r="E23" s="87"/>
      <c r="F23" s="166"/>
      <c r="G23" s="118"/>
      <c r="H23" s="87"/>
      <c r="I23" s="118"/>
      <c r="J23" s="87"/>
      <c r="K23" s="118"/>
      <c r="L23" s="127"/>
      <c r="M23" s="127"/>
      <c r="N23" s="87"/>
    </row>
    <row r="24" spans="1:23" x14ac:dyDescent="0.2">
      <c r="A24" s="11" t="s">
        <v>563</v>
      </c>
      <c r="B24" s="11"/>
      <c r="C24" s="87">
        <f>SUM(D24:N24)</f>
        <v>0</v>
      </c>
      <c r="D24" s="178"/>
      <c r="E24" s="87"/>
      <c r="F24" s="166"/>
      <c r="G24" s="118"/>
      <c r="H24" s="87"/>
      <c r="I24" s="118"/>
      <c r="J24" s="87"/>
      <c r="K24" s="118"/>
      <c r="L24" s="127"/>
      <c r="M24" s="127"/>
      <c r="N24" s="87"/>
    </row>
    <row r="25" spans="1:23" x14ac:dyDescent="0.2">
      <c r="A25" s="15" t="s">
        <v>564</v>
      </c>
      <c r="B25" s="11"/>
      <c r="C25" s="87">
        <f>SUM(D25:N25)</f>
        <v>0</v>
      </c>
      <c r="D25" s="178"/>
      <c r="E25" s="87"/>
      <c r="F25" s="166"/>
      <c r="G25" s="118"/>
      <c r="H25" s="87"/>
      <c r="I25" s="118"/>
      <c r="J25" s="87"/>
      <c r="K25" s="118"/>
      <c r="L25" s="127"/>
      <c r="M25" s="116"/>
      <c r="N25" s="110"/>
    </row>
    <row r="26" spans="1:23" x14ac:dyDescent="0.2">
      <c r="A26" s="13" t="s">
        <v>230</v>
      </c>
      <c r="B26" s="13"/>
      <c r="C26" s="13"/>
      <c r="D26" s="309"/>
      <c r="E26" s="111"/>
      <c r="F26" s="111"/>
      <c r="G26" s="115"/>
      <c r="H26" s="111"/>
      <c r="I26" s="115"/>
      <c r="J26" s="111"/>
      <c r="K26" s="113"/>
      <c r="L26" s="111"/>
      <c r="M26" s="115"/>
      <c r="N26" s="111"/>
    </row>
    <row r="27" spans="1:23" x14ac:dyDescent="0.2">
      <c r="A27" s="11" t="s">
        <v>41</v>
      </c>
      <c r="B27" s="11" t="s">
        <v>142</v>
      </c>
      <c r="C27" s="87">
        <f>SUM(D27:N27)</f>
        <v>287430</v>
      </c>
      <c r="D27" s="178">
        <v>287430</v>
      </c>
      <c r="E27" s="166"/>
      <c r="F27" s="87">
        <v>0</v>
      </c>
      <c r="G27" s="118">
        <v>0</v>
      </c>
      <c r="H27" s="87">
        <v>0</v>
      </c>
      <c r="I27" s="118">
        <v>0</v>
      </c>
      <c r="J27" s="87">
        <v>0</v>
      </c>
      <c r="K27" s="108">
        <v>0</v>
      </c>
      <c r="L27" s="87">
        <v>0</v>
      </c>
      <c r="M27" s="118">
        <v>0</v>
      </c>
      <c r="N27" s="87">
        <v>0</v>
      </c>
    </row>
    <row r="28" spans="1:23" s="448" customFormat="1" x14ac:dyDescent="0.2">
      <c r="A28" s="11" t="s">
        <v>437</v>
      </c>
      <c r="B28" s="32"/>
      <c r="C28" s="87">
        <f>SUM(D28:N28)</f>
        <v>298228</v>
      </c>
      <c r="D28" s="339">
        <v>294914</v>
      </c>
      <c r="E28" s="340"/>
      <c r="F28" s="87"/>
      <c r="G28" s="118"/>
      <c r="H28" s="87"/>
      <c r="I28" s="118"/>
      <c r="J28" s="87"/>
      <c r="K28" s="118"/>
      <c r="L28" s="87"/>
      <c r="M28" s="118"/>
      <c r="N28" s="87">
        <v>3314</v>
      </c>
    </row>
    <row r="29" spans="1:23" x14ac:dyDescent="0.2">
      <c r="A29" s="11" t="s">
        <v>386</v>
      </c>
      <c r="B29" s="32"/>
      <c r="C29" s="87">
        <f t="shared" ref="C29" si="3">SUM(D29:N29)</f>
        <v>-150</v>
      </c>
      <c r="D29" s="339">
        <v>-150</v>
      </c>
      <c r="E29" s="340"/>
      <c r="F29" s="87"/>
      <c r="G29" s="118"/>
      <c r="H29" s="87"/>
      <c r="I29" s="118"/>
      <c r="J29" s="87"/>
      <c r="K29" s="118"/>
      <c r="L29" s="87"/>
      <c r="M29" s="118"/>
      <c r="N29" s="87"/>
    </row>
    <row r="30" spans="1:23" x14ac:dyDescent="0.2">
      <c r="A30" s="11" t="s">
        <v>387</v>
      </c>
      <c r="B30" s="32"/>
      <c r="C30" s="127">
        <f>SUM(C29)</f>
        <v>-150</v>
      </c>
      <c r="D30" s="127">
        <f t="shared" ref="D30:N30" si="4">SUM(D29)</f>
        <v>-150</v>
      </c>
      <c r="E30" s="127">
        <f t="shared" si="4"/>
        <v>0</v>
      </c>
      <c r="F30" s="127">
        <f t="shared" si="4"/>
        <v>0</v>
      </c>
      <c r="G30" s="127">
        <f t="shared" si="4"/>
        <v>0</v>
      </c>
      <c r="H30" s="127">
        <f t="shared" si="4"/>
        <v>0</v>
      </c>
      <c r="I30" s="127">
        <f t="shared" si="4"/>
        <v>0</v>
      </c>
      <c r="J30" s="127">
        <f t="shared" si="4"/>
        <v>0</v>
      </c>
      <c r="K30" s="127">
        <f t="shared" si="4"/>
        <v>0</v>
      </c>
      <c r="L30" s="127">
        <f t="shared" si="4"/>
        <v>0</v>
      </c>
      <c r="M30" s="127">
        <f t="shared" si="4"/>
        <v>0</v>
      </c>
      <c r="N30" s="87">
        <f t="shared" si="4"/>
        <v>0</v>
      </c>
    </row>
    <row r="31" spans="1:23" x14ac:dyDescent="0.2">
      <c r="A31" s="15" t="s">
        <v>564</v>
      </c>
      <c r="B31" s="32"/>
      <c r="C31" s="127">
        <f>SUM(C28,C30)</f>
        <v>298078</v>
      </c>
      <c r="D31" s="127">
        <f t="shared" ref="D31:N31" si="5">SUM(D28,D30)</f>
        <v>294764</v>
      </c>
      <c r="E31" s="127">
        <f t="shared" si="5"/>
        <v>0</v>
      </c>
      <c r="F31" s="127">
        <f t="shared" si="5"/>
        <v>0</v>
      </c>
      <c r="G31" s="127">
        <f t="shared" si="5"/>
        <v>0</v>
      </c>
      <c r="H31" s="127">
        <f t="shared" si="5"/>
        <v>0</v>
      </c>
      <c r="I31" s="127">
        <f t="shared" si="5"/>
        <v>0</v>
      </c>
      <c r="J31" s="127">
        <f t="shared" si="5"/>
        <v>0</v>
      </c>
      <c r="K31" s="127">
        <f t="shared" si="5"/>
        <v>0</v>
      </c>
      <c r="L31" s="127">
        <f t="shared" si="5"/>
        <v>0</v>
      </c>
      <c r="M31" s="127">
        <f t="shared" si="5"/>
        <v>0</v>
      </c>
      <c r="N31" s="87">
        <f t="shared" si="5"/>
        <v>3314</v>
      </c>
    </row>
    <row r="32" spans="1:23" x14ac:dyDescent="0.2">
      <c r="A32" s="52" t="s">
        <v>117</v>
      </c>
      <c r="B32" s="182"/>
      <c r="C32" s="182"/>
      <c r="D32" s="310"/>
      <c r="E32" s="31"/>
      <c r="F32" s="10"/>
      <c r="G32" s="21"/>
      <c r="H32" s="10"/>
      <c r="I32" s="21"/>
      <c r="J32" s="10"/>
      <c r="K32" s="21"/>
      <c r="L32" s="10"/>
      <c r="M32" s="21"/>
      <c r="N32" s="10"/>
      <c r="O32" s="5"/>
      <c r="P32" s="5"/>
      <c r="Q32" s="5"/>
      <c r="R32" s="5"/>
      <c r="S32" s="5"/>
      <c r="T32" s="5"/>
      <c r="U32" s="5"/>
      <c r="V32" s="5"/>
      <c r="W32" s="5"/>
    </row>
    <row r="33" spans="1:23" s="150" customFormat="1" x14ac:dyDescent="0.2">
      <c r="A33" s="55" t="s">
        <v>40</v>
      </c>
      <c r="B33" s="333"/>
      <c r="C33" s="121">
        <f t="shared" ref="C33:N33" si="6">SUM(C12,C19,C23,C27,)</f>
        <v>291277</v>
      </c>
      <c r="D33" s="121">
        <f t="shared" si="6"/>
        <v>287430</v>
      </c>
      <c r="E33" s="121">
        <f t="shared" si="6"/>
        <v>0</v>
      </c>
      <c r="F33" s="121">
        <f t="shared" si="6"/>
        <v>0</v>
      </c>
      <c r="G33" s="121">
        <f t="shared" si="6"/>
        <v>0</v>
      </c>
      <c r="H33" s="121">
        <f t="shared" si="6"/>
        <v>0</v>
      </c>
      <c r="I33" s="121">
        <f t="shared" si="6"/>
        <v>0</v>
      </c>
      <c r="J33" s="121">
        <f t="shared" si="6"/>
        <v>3824</v>
      </c>
      <c r="K33" s="121">
        <f t="shared" si="6"/>
        <v>23</v>
      </c>
      <c r="L33" s="121">
        <f t="shared" si="6"/>
        <v>0</v>
      </c>
      <c r="M33" s="123">
        <f t="shared" si="6"/>
        <v>0</v>
      </c>
      <c r="N33" s="121">
        <f t="shared" si="6"/>
        <v>0</v>
      </c>
      <c r="O33" s="151">
        <f>SUM(D33:N33)</f>
        <v>291277</v>
      </c>
      <c r="P33" s="94"/>
      <c r="Q33" s="94"/>
      <c r="R33" s="94"/>
      <c r="S33" s="94"/>
      <c r="T33" s="94"/>
      <c r="U33" s="94"/>
      <c r="V33" s="94"/>
      <c r="W33" s="94"/>
    </row>
    <row r="34" spans="1:23" s="150" customFormat="1" x14ac:dyDescent="0.2">
      <c r="A34" s="11" t="s">
        <v>563</v>
      </c>
      <c r="B34" s="333"/>
      <c r="C34" s="121">
        <f>SUM(C13,C28)</f>
        <v>302075</v>
      </c>
      <c r="D34" s="121">
        <v>294914</v>
      </c>
      <c r="E34" s="121">
        <f t="shared" ref="E34:M34" si="7">SUM(E33:E33)</f>
        <v>0</v>
      </c>
      <c r="F34" s="121">
        <f t="shared" si="7"/>
        <v>0</v>
      </c>
      <c r="G34" s="121">
        <f t="shared" si="7"/>
        <v>0</v>
      </c>
      <c r="H34" s="121">
        <f t="shared" si="7"/>
        <v>0</v>
      </c>
      <c r="I34" s="121">
        <f t="shared" si="7"/>
        <v>0</v>
      </c>
      <c r="J34" s="121">
        <f t="shared" si="7"/>
        <v>3824</v>
      </c>
      <c r="K34" s="121">
        <f t="shared" si="7"/>
        <v>23</v>
      </c>
      <c r="L34" s="121">
        <f t="shared" si="7"/>
        <v>0</v>
      </c>
      <c r="M34" s="123">
        <f t="shared" si="7"/>
        <v>0</v>
      </c>
      <c r="N34" s="121">
        <v>3314</v>
      </c>
      <c r="O34" s="151">
        <f>SUM(D34:N34)</f>
        <v>302075</v>
      </c>
      <c r="P34" s="94"/>
      <c r="Q34" s="94"/>
      <c r="R34" s="94"/>
      <c r="S34" s="94"/>
      <c r="T34" s="94"/>
      <c r="U34" s="94"/>
      <c r="V34" s="94"/>
      <c r="W34" s="94"/>
    </row>
    <row r="35" spans="1:23" s="150" customFormat="1" x14ac:dyDescent="0.2">
      <c r="A35" s="11" t="s">
        <v>385</v>
      </c>
      <c r="B35" s="333"/>
      <c r="C35" s="121">
        <f>SUM(C16,C30)</f>
        <v>-2000</v>
      </c>
      <c r="D35" s="121">
        <f t="shared" ref="D35:N35" si="8">SUM(D16,D30)</f>
        <v>-150</v>
      </c>
      <c r="E35" s="121">
        <f t="shared" si="8"/>
        <v>0</v>
      </c>
      <c r="F35" s="121">
        <f t="shared" si="8"/>
        <v>0</v>
      </c>
      <c r="G35" s="121">
        <f t="shared" si="8"/>
        <v>0</v>
      </c>
      <c r="H35" s="121">
        <f t="shared" si="8"/>
        <v>0</v>
      </c>
      <c r="I35" s="121">
        <f t="shared" si="8"/>
        <v>0</v>
      </c>
      <c r="J35" s="121">
        <f t="shared" si="8"/>
        <v>-2000</v>
      </c>
      <c r="K35" s="121">
        <f t="shared" si="8"/>
        <v>150</v>
      </c>
      <c r="L35" s="121">
        <f t="shared" si="8"/>
        <v>0</v>
      </c>
      <c r="M35" s="121">
        <f t="shared" si="8"/>
        <v>0</v>
      </c>
      <c r="N35" s="121">
        <f t="shared" si="8"/>
        <v>0</v>
      </c>
      <c r="O35" s="94"/>
      <c r="P35" s="94"/>
      <c r="Q35" s="94"/>
      <c r="R35" s="94"/>
      <c r="S35" s="94"/>
      <c r="T35" s="94"/>
      <c r="U35" s="94"/>
      <c r="V35" s="94"/>
      <c r="W35" s="94"/>
    </row>
    <row r="36" spans="1:23" s="150" customFormat="1" x14ac:dyDescent="0.2">
      <c r="A36" s="15" t="s">
        <v>564</v>
      </c>
      <c r="B36" s="333"/>
      <c r="C36" s="125">
        <f>SUM(C34:C35)</f>
        <v>300075</v>
      </c>
      <c r="D36" s="125">
        <f t="shared" ref="D36:N36" si="9">SUM(D34:D35)</f>
        <v>294764</v>
      </c>
      <c r="E36" s="125">
        <f t="shared" si="9"/>
        <v>0</v>
      </c>
      <c r="F36" s="125">
        <f t="shared" si="9"/>
        <v>0</v>
      </c>
      <c r="G36" s="125">
        <f t="shared" si="9"/>
        <v>0</v>
      </c>
      <c r="H36" s="125">
        <f t="shared" si="9"/>
        <v>0</v>
      </c>
      <c r="I36" s="125">
        <f t="shared" si="9"/>
        <v>0</v>
      </c>
      <c r="J36" s="125">
        <f t="shared" si="9"/>
        <v>1824</v>
      </c>
      <c r="K36" s="125">
        <f t="shared" si="9"/>
        <v>173</v>
      </c>
      <c r="L36" s="125">
        <f t="shared" si="9"/>
        <v>0</v>
      </c>
      <c r="M36" s="125">
        <f t="shared" si="9"/>
        <v>0</v>
      </c>
      <c r="N36" s="125">
        <f t="shared" si="9"/>
        <v>3314</v>
      </c>
      <c r="O36" s="151">
        <f>SUM(D36:N36)</f>
        <v>300075</v>
      </c>
      <c r="P36" s="94"/>
      <c r="Q36" s="94"/>
      <c r="R36" s="94"/>
      <c r="S36" s="94"/>
      <c r="T36" s="94"/>
      <c r="U36" s="94"/>
      <c r="V36" s="94"/>
      <c r="W36" s="94"/>
    </row>
    <row r="37" spans="1:23" x14ac:dyDescent="0.2">
      <c r="A37" s="480" t="s">
        <v>145</v>
      </c>
      <c r="B37" s="480"/>
      <c r="C37" s="131">
        <f>SUM(D37:N37)</f>
        <v>0</v>
      </c>
      <c r="D37" s="384">
        <v>0</v>
      </c>
      <c r="E37" s="481">
        <f>SUM(E27)</f>
        <v>0</v>
      </c>
      <c r="F37" s="480">
        <v>0</v>
      </c>
      <c r="G37" s="480">
        <v>0</v>
      </c>
      <c r="H37" s="480">
        <v>0</v>
      </c>
      <c r="I37" s="480"/>
      <c r="J37" s="480"/>
      <c r="K37" s="480">
        <v>0</v>
      </c>
      <c r="L37" s="480">
        <v>0</v>
      </c>
      <c r="M37" s="482">
        <v>0</v>
      </c>
      <c r="N37" s="480">
        <v>0</v>
      </c>
      <c r="O37" s="5"/>
      <c r="P37" s="5"/>
      <c r="Q37" s="5"/>
      <c r="R37" s="5"/>
      <c r="S37" s="5"/>
      <c r="T37" s="5"/>
      <c r="U37" s="5"/>
      <c r="V37" s="5"/>
      <c r="W37" s="5"/>
    </row>
    <row r="38" spans="1:23" x14ac:dyDescent="0.2">
      <c r="A38" s="484" t="s">
        <v>527</v>
      </c>
      <c r="B38" s="485"/>
      <c r="C38" s="343"/>
      <c r="D38" s="339"/>
      <c r="E38" s="131"/>
      <c r="F38" s="484"/>
      <c r="G38" s="485"/>
      <c r="H38" s="485"/>
      <c r="I38" s="485"/>
      <c r="J38" s="485"/>
      <c r="K38" s="485"/>
      <c r="L38" s="485"/>
      <c r="M38" s="93"/>
      <c r="N38" s="485"/>
      <c r="O38" s="5"/>
      <c r="P38" s="5"/>
      <c r="Q38" s="5"/>
      <c r="R38" s="5"/>
      <c r="S38" s="5"/>
      <c r="T38" s="5"/>
      <c r="U38" s="5"/>
      <c r="V38" s="5"/>
      <c r="W38" s="5"/>
    </row>
    <row r="39" spans="1:23" x14ac:dyDescent="0.2">
      <c r="A39" s="501" t="s">
        <v>565</v>
      </c>
      <c r="B39" s="259"/>
      <c r="C39" s="487"/>
      <c r="D39" s="374"/>
      <c r="E39" s="109"/>
      <c r="F39" s="486"/>
      <c r="G39" s="259"/>
      <c r="H39" s="259"/>
      <c r="I39" s="259"/>
      <c r="J39" s="485"/>
      <c r="K39" s="485"/>
      <c r="L39" s="485"/>
      <c r="M39" s="93"/>
      <c r="N39" s="485"/>
      <c r="O39" s="5"/>
      <c r="P39" s="5"/>
      <c r="Q39" s="5"/>
      <c r="R39" s="5"/>
      <c r="S39" s="5"/>
      <c r="T39" s="5"/>
      <c r="U39" s="5"/>
      <c r="V39" s="5"/>
      <c r="W39" s="5"/>
    </row>
    <row r="40" spans="1:23" x14ac:dyDescent="0.2">
      <c r="A40" s="485" t="s">
        <v>146</v>
      </c>
      <c r="B40" s="485"/>
      <c r="C40" s="131">
        <f>SUM(D40:N40)</f>
        <v>0</v>
      </c>
      <c r="D40" s="339">
        <f>SUM(E40:N40)</f>
        <v>0</v>
      </c>
      <c r="E40" s="485">
        <v>0</v>
      </c>
      <c r="F40" s="485">
        <v>0</v>
      </c>
      <c r="G40" s="485">
        <v>0</v>
      </c>
      <c r="H40" s="485">
        <v>0</v>
      </c>
      <c r="I40" s="485">
        <v>0</v>
      </c>
      <c r="J40" s="480">
        <v>0</v>
      </c>
      <c r="K40" s="480">
        <v>0</v>
      </c>
      <c r="L40" s="480">
        <v>0</v>
      </c>
      <c r="M40" s="482">
        <v>0</v>
      </c>
      <c r="N40" s="480">
        <v>0</v>
      </c>
      <c r="O40" s="5"/>
      <c r="P40" s="5"/>
      <c r="Q40" s="5"/>
      <c r="R40" s="5"/>
      <c r="S40" s="5"/>
      <c r="T40" s="5"/>
      <c r="U40" s="5"/>
      <c r="V40" s="5"/>
      <c r="W40" s="5"/>
    </row>
    <row r="41" spans="1:23" x14ac:dyDescent="0.2">
      <c r="A41" s="485" t="s">
        <v>566</v>
      </c>
      <c r="B41" s="485"/>
      <c r="C41" s="131"/>
      <c r="D41" s="339"/>
      <c r="E41" s="485"/>
      <c r="F41" s="485"/>
      <c r="G41" s="485"/>
      <c r="H41" s="485"/>
      <c r="I41" s="485"/>
      <c r="J41" s="485"/>
      <c r="K41" s="485"/>
      <c r="L41" s="485"/>
      <c r="M41" s="93"/>
      <c r="N41" s="485"/>
      <c r="O41" s="5"/>
      <c r="P41" s="5"/>
      <c r="Q41" s="5"/>
      <c r="R41" s="5"/>
      <c r="S41" s="5"/>
      <c r="T41" s="5"/>
      <c r="U41" s="5"/>
      <c r="V41" s="5"/>
      <c r="W41" s="5"/>
    </row>
    <row r="42" spans="1:23" x14ac:dyDescent="0.2">
      <c r="A42" s="485" t="s">
        <v>567</v>
      </c>
      <c r="B42" s="485"/>
      <c r="C42" s="131"/>
      <c r="D42" s="339"/>
      <c r="E42" s="485"/>
      <c r="F42" s="485"/>
      <c r="G42" s="485"/>
      <c r="H42" s="485"/>
      <c r="I42" s="485"/>
      <c r="J42" s="485"/>
      <c r="K42" s="485"/>
      <c r="L42" s="485"/>
      <c r="M42" s="484"/>
      <c r="N42" s="485"/>
      <c r="O42" s="5"/>
      <c r="P42" s="5"/>
      <c r="Q42" s="5"/>
      <c r="R42" s="5"/>
      <c r="S42" s="5"/>
      <c r="T42" s="5"/>
      <c r="U42" s="5"/>
      <c r="V42" s="5"/>
      <c r="W42" s="5"/>
    </row>
    <row r="43" spans="1:23" x14ac:dyDescent="0.2">
      <c r="A43" s="480" t="s">
        <v>147</v>
      </c>
      <c r="B43" s="480"/>
      <c r="C43" s="481">
        <f>SUM(D43:N43)</f>
        <v>291277</v>
      </c>
      <c r="D43" s="373">
        <v>287430</v>
      </c>
      <c r="E43" s="481">
        <v>0</v>
      </c>
      <c r="F43" s="481">
        <v>0</v>
      </c>
      <c r="G43" s="481"/>
      <c r="H43" s="480">
        <v>0</v>
      </c>
      <c r="I43" s="481">
        <f>SUM(I12)</f>
        <v>0</v>
      </c>
      <c r="J43" s="481">
        <f>SUM(J12)</f>
        <v>3824</v>
      </c>
      <c r="K43" s="480">
        <v>23</v>
      </c>
      <c r="L43" s="480">
        <v>0</v>
      </c>
      <c r="M43" s="483">
        <v>0</v>
      </c>
      <c r="N43" s="480">
        <v>0</v>
      </c>
      <c r="O43" s="5"/>
      <c r="P43" s="5"/>
      <c r="Q43" s="5"/>
      <c r="R43" s="5"/>
      <c r="S43" s="5"/>
      <c r="T43" s="5"/>
      <c r="U43" s="5"/>
      <c r="V43" s="5"/>
      <c r="W43" s="5"/>
    </row>
    <row r="44" spans="1:23" x14ac:dyDescent="0.2">
      <c r="A44" s="485" t="s">
        <v>568</v>
      </c>
      <c r="B44" s="485"/>
      <c r="C44" s="131">
        <f>SUM(C34)</f>
        <v>302075</v>
      </c>
      <c r="D44" s="131">
        <f t="shared" ref="D44:N44" si="10">SUM(D34)</f>
        <v>294914</v>
      </c>
      <c r="E44" s="131">
        <f t="shared" si="10"/>
        <v>0</v>
      </c>
      <c r="F44" s="131">
        <f t="shared" si="10"/>
        <v>0</v>
      </c>
      <c r="G44" s="131">
        <f t="shared" si="10"/>
        <v>0</v>
      </c>
      <c r="H44" s="131">
        <f t="shared" si="10"/>
        <v>0</v>
      </c>
      <c r="I44" s="131">
        <f t="shared" si="10"/>
        <v>0</v>
      </c>
      <c r="J44" s="131">
        <f t="shared" si="10"/>
        <v>3824</v>
      </c>
      <c r="K44" s="131">
        <f t="shared" si="10"/>
        <v>23</v>
      </c>
      <c r="L44" s="131">
        <f t="shared" si="10"/>
        <v>0</v>
      </c>
      <c r="M44" s="500">
        <f t="shared" si="10"/>
        <v>0</v>
      </c>
      <c r="N44" s="131">
        <f t="shared" si="10"/>
        <v>3314</v>
      </c>
      <c r="O44" s="5"/>
      <c r="P44" s="5"/>
      <c r="Q44" s="5"/>
      <c r="R44" s="5"/>
      <c r="S44" s="5"/>
      <c r="T44" s="5"/>
      <c r="U44" s="5"/>
      <c r="V44" s="5"/>
      <c r="W44" s="5"/>
    </row>
    <row r="45" spans="1:23" x14ac:dyDescent="0.2">
      <c r="A45" s="486" t="s">
        <v>569</v>
      </c>
      <c r="B45" s="362"/>
      <c r="C45" s="488">
        <f>SUM(C36)</f>
        <v>300075</v>
      </c>
      <c r="D45" s="488">
        <f t="shared" ref="D45:N45" si="11">SUM(D36)</f>
        <v>294764</v>
      </c>
      <c r="E45" s="488">
        <f t="shared" si="11"/>
        <v>0</v>
      </c>
      <c r="F45" s="488">
        <f t="shared" si="11"/>
        <v>0</v>
      </c>
      <c r="G45" s="488">
        <f t="shared" si="11"/>
        <v>0</v>
      </c>
      <c r="H45" s="488">
        <f t="shared" si="11"/>
        <v>0</v>
      </c>
      <c r="I45" s="488">
        <f t="shared" si="11"/>
        <v>0</v>
      </c>
      <c r="J45" s="488">
        <f t="shared" si="11"/>
        <v>1824</v>
      </c>
      <c r="K45" s="488">
        <f t="shared" si="11"/>
        <v>173</v>
      </c>
      <c r="L45" s="488">
        <f t="shared" si="11"/>
        <v>0</v>
      </c>
      <c r="M45" s="488">
        <f t="shared" si="11"/>
        <v>0</v>
      </c>
      <c r="N45" s="109">
        <f t="shared" si="11"/>
        <v>3314</v>
      </c>
      <c r="O45" s="5"/>
      <c r="P45" s="5"/>
      <c r="Q45" s="5"/>
      <c r="R45" s="5"/>
      <c r="S45" s="5"/>
      <c r="T45" s="5"/>
      <c r="U45" s="5"/>
      <c r="V45" s="5"/>
      <c r="W45" s="5"/>
    </row>
    <row r="46" spans="1:23" x14ac:dyDescent="0.2">
      <c r="A46" s="5"/>
      <c r="B46" s="5"/>
      <c r="C46" s="5"/>
      <c r="D46" s="18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</row>
    <row r="47" spans="1:23" x14ac:dyDescent="0.2">
      <c r="A47" s="26"/>
      <c r="B47" s="5"/>
      <c r="C47" s="5"/>
      <c r="D47" s="18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x14ac:dyDescent="0.2">
      <c r="A48" s="5"/>
      <c r="B48" s="5"/>
      <c r="C48" s="5"/>
      <c r="D48" s="18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spans="1:23" x14ac:dyDescent="0.2">
      <c r="A49" s="5"/>
      <c r="B49" s="5"/>
      <c r="C49" s="5"/>
      <c r="D49" s="18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x14ac:dyDescent="0.2">
      <c r="A50" s="5"/>
      <c r="B50" s="5"/>
      <c r="C50" s="5"/>
      <c r="D50" s="18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spans="1:23" x14ac:dyDescent="0.2">
      <c r="A51" s="5"/>
      <c r="B51" s="5"/>
      <c r="C51" s="5"/>
      <c r="D51" s="18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x14ac:dyDescent="0.2">
      <c r="A52" s="5"/>
      <c r="B52" s="5"/>
      <c r="C52" s="5"/>
      <c r="D52" s="18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</row>
    <row r="53" spans="1:23" x14ac:dyDescent="0.2">
      <c r="A53" s="5"/>
      <c r="B53" s="5"/>
      <c r="C53" s="5"/>
      <c r="D53" s="18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x14ac:dyDescent="0.2">
      <c r="A54" s="5"/>
      <c r="B54" s="5"/>
      <c r="C54" s="5"/>
      <c r="D54" s="18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</row>
    <row r="55" spans="1:23" x14ac:dyDescent="0.2">
      <c r="A55" s="5"/>
      <c r="B55" s="5"/>
      <c r="C55" s="5"/>
      <c r="D55" s="18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x14ac:dyDescent="0.2">
      <c r="A56" s="5"/>
      <c r="B56" s="5"/>
      <c r="C56" s="5"/>
      <c r="D56" s="18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1:23" x14ac:dyDescent="0.2">
      <c r="A57" s="5"/>
      <c r="B57" s="5"/>
      <c r="C57" s="5"/>
      <c r="D57" s="18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x14ac:dyDescent="0.2">
      <c r="A58" s="5"/>
      <c r="B58" s="5"/>
      <c r="C58" s="5"/>
      <c r="D58" s="18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</row>
    <row r="59" spans="1:23" x14ac:dyDescent="0.2">
      <c r="A59" s="5"/>
      <c r="B59" s="5"/>
      <c r="C59" s="5"/>
      <c r="D59" s="18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x14ac:dyDescent="0.2">
      <c r="A60" s="5"/>
      <c r="B60" s="5"/>
      <c r="C60" s="5"/>
      <c r="D60" s="18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</row>
    <row r="61" spans="1:23" x14ac:dyDescent="0.2">
      <c r="A61" s="5"/>
      <c r="B61" s="5"/>
      <c r="C61" s="5"/>
      <c r="D61" s="18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x14ac:dyDescent="0.2">
      <c r="A62" s="5"/>
      <c r="B62" s="5"/>
      <c r="C62" s="5"/>
      <c r="D62" s="18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</row>
    <row r="63" spans="1:23" x14ac:dyDescent="0.2">
      <c r="A63" s="5"/>
      <c r="B63" s="5"/>
      <c r="C63" s="5"/>
      <c r="D63" s="18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x14ac:dyDescent="0.2">
      <c r="A64" s="5"/>
      <c r="B64" s="5"/>
      <c r="C64" s="5"/>
      <c r="D64" s="18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</row>
    <row r="65" spans="1:23" x14ac:dyDescent="0.2">
      <c r="A65" s="5"/>
      <c r="B65" s="5"/>
      <c r="C65" s="5"/>
      <c r="D65" s="18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x14ac:dyDescent="0.2">
      <c r="A66" s="5"/>
      <c r="B66" s="5"/>
      <c r="C66" s="5"/>
      <c r="D66" s="18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</row>
    <row r="67" spans="1:23" x14ac:dyDescent="0.2">
      <c r="A67" s="5"/>
      <c r="B67" s="5"/>
      <c r="C67" s="5"/>
      <c r="D67" s="18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</row>
    <row r="68" spans="1:23" x14ac:dyDescent="0.2">
      <c r="A68" s="5"/>
      <c r="B68" s="5"/>
      <c r="C68" s="5"/>
      <c r="D68" s="18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</row>
    <row r="69" spans="1:23" x14ac:dyDescent="0.2">
      <c r="A69" s="5"/>
      <c r="B69" s="5"/>
      <c r="C69" s="5"/>
      <c r="D69" s="18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x14ac:dyDescent="0.2">
      <c r="A70" s="5"/>
      <c r="B70" s="5"/>
      <c r="C70" s="5"/>
      <c r="D70" s="18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</row>
    <row r="71" spans="1:23" x14ac:dyDescent="0.2">
      <c r="A71" s="5"/>
      <c r="B71" s="5"/>
      <c r="C71" s="5"/>
      <c r="D71" s="18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x14ac:dyDescent="0.2">
      <c r="A72" s="5"/>
      <c r="B72" s="5"/>
      <c r="C72" s="5"/>
      <c r="D72" s="18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</row>
    <row r="73" spans="1:23" x14ac:dyDescent="0.2">
      <c r="A73" s="5"/>
      <c r="B73" s="5"/>
      <c r="C73" s="5"/>
      <c r="D73" s="18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x14ac:dyDescent="0.2">
      <c r="A74" s="5"/>
      <c r="B74" s="5"/>
      <c r="C74" s="5"/>
      <c r="D74" s="18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</row>
    <row r="75" spans="1:23" x14ac:dyDescent="0.2">
      <c r="A75" s="5"/>
      <c r="B75" s="5"/>
      <c r="C75" s="5"/>
      <c r="D75" s="18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x14ac:dyDescent="0.2">
      <c r="A76" s="5"/>
      <c r="B76" s="5"/>
      <c r="C76" s="5"/>
      <c r="D76" s="18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</row>
    <row r="77" spans="1:23" x14ac:dyDescent="0.2">
      <c r="A77" s="1"/>
      <c r="B77" s="1"/>
      <c r="C77" s="1"/>
      <c r="D77" s="186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23" x14ac:dyDescent="0.2">
      <c r="A78" s="1"/>
      <c r="B78" s="1"/>
      <c r="C78" s="1"/>
      <c r="D78" s="186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23" x14ac:dyDescent="0.2">
      <c r="A79" s="1"/>
      <c r="B79" s="1"/>
      <c r="C79" s="1"/>
      <c r="D79" s="186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23" x14ac:dyDescent="0.2">
      <c r="A80" s="1"/>
      <c r="B80" s="1"/>
      <c r="C80" s="1"/>
      <c r="D80" s="186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x14ac:dyDescent="0.2">
      <c r="A81" s="1"/>
      <c r="B81" s="1"/>
      <c r="C81" s="1"/>
      <c r="D81" s="186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x14ac:dyDescent="0.2">
      <c r="A82" s="1"/>
      <c r="B82" s="1"/>
      <c r="C82" s="1"/>
      <c r="D82" s="186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x14ac:dyDescent="0.2">
      <c r="A83" s="1"/>
      <c r="B83" s="1"/>
      <c r="C83" s="1"/>
      <c r="D83" s="186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x14ac:dyDescent="0.2">
      <c r="A84" s="1"/>
      <c r="B84" s="1"/>
      <c r="C84" s="1"/>
      <c r="D84" s="186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x14ac:dyDescent="0.2">
      <c r="A85" s="1"/>
      <c r="B85" s="1"/>
      <c r="C85" s="1"/>
      <c r="D85" s="186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x14ac:dyDescent="0.2">
      <c r="A86" s="1"/>
      <c r="B86" s="1"/>
      <c r="C86" s="1"/>
      <c r="D86" s="186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x14ac:dyDescent="0.2">
      <c r="A87" s="1"/>
      <c r="B87" s="1"/>
      <c r="C87" s="1"/>
      <c r="D87" s="186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x14ac:dyDescent="0.2">
      <c r="A88" s="1"/>
      <c r="B88" s="1"/>
      <c r="C88" s="1"/>
      <c r="D88" s="186"/>
      <c r="E88" s="1"/>
      <c r="F88" s="1"/>
      <c r="G88" s="1"/>
      <c r="H88" s="1"/>
      <c r="I88" s="1"/>
      <c r="J88" s="1"/>
      <c r="K88" s="1"/>
      <c r="L88" s="1"/>
      <c r="M88" s="1"/>
      <c r="N88" s="1"/>
    </row>
  </sheetData>
  <mergeCells count="14">
    <mergeCell ref="I7:I9"/>
    <mergeCell ref="K7:K9"/>
    <mergeCell ref="L7:L9"/>
    <mergeCell ref="M7:M9"/>
    <mergeCell ref="N7:N9"/>
    <mergeCell ref="J7:J9"/>
    <mergeCell ref="E10:F10"/>
    <mergeCell ref="G10:H10"/>
    <mergeCell ref="C7:C9"/>
    <mergeCell ref="A7:A9"/>
    <mergeCell ref="B7:B9"/>
    <mergeCell ref="D7:D9"/>
    <mergeCell ref="E7:F8"/>
    <mergeCell ref="G7:H8"/>
  </mergeCells>
  <phoneticPr fontId="0" type="noConversion"/>
  <printOptions horizontalCentered="1"/>
  <pageMargins left="0.39370078740157483" right="0.39370078740157483" top="0.39370078740157483" bottom="0.39370078740157483" header="0.51181102362204722" footer="0.31496062992125984"/>
  <pageSetup paperSize="9" scale="72" firstPageNumber="7" orientation="landscape" r:id="rId1"/>
  <headerFooter alignWithMargins="0">
    <oddFooter>&amp;P. oldal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E6D50-FC0F-4285-ABB7-B2330FD44072}">
  <dimension ref="A1:Q279"/>
  <sheetViews>
    <sheetView view="pageBreakPreview" zoomScaleNormal="100" zoomScaleSheetLayoutView="100" workbookViewId="0"/>
  </sheetViews>
  <sheetFormatPr defaultColWidth="9.28515625" defaultRowHeight="12.75" x14ac:dyDescent="0.2"/>
  <cols>
    <col min="1" max="1" width="32.42578125" style="518" customWidth="1"/>
    <col min="2" max="2" width="8.5703125" style="518" customWidth="1"/>
    <col min="3" max="3" width="13.42578125" style="518" customWidth="1"/>
    <col min="4" max="4" width="14.42578125" style="518" customWidth="1"/>
    <col min="5" max="8" width="11.42578125" style="518" customWidth="1"/>
    <col min="9" max="9" width="9.42578125" style="518" customWidth="1"/>
    <col min="10" max="10" width="11.5703125" style="518" customWidth="1"/>
    <col min="11" max="12" width="10.42578125" style="518" customWidth="1"/>
    <col min="13" max="13" width="10.28515625" style="518" customWidth="1"/>
    <col min="14" max="14" width="10.5703125" style="518" customWidth="1"/>
    <col min="15" max="16384" width="9.28515625" style="518"/>
  </cols>
  <sheetData>
    <row r="1" spans="1:17" x14ac:dyDescent="0.2">
      <c r="A1" s="515" t="s">
        <v>865</v>
      </c>
      <c r="B1" s="516"/>
      <c r="C1" s="515"/>
      <c r="D1" s="515"/>
      <c r="E1" s="515"/>
      <c r="F1" s="515"/>
      <c r="G1" s="515"/>
      <c r="H1" s="515"/>
      <c r="I1" s="515"/>
      <c r="J1" s="515"/>
      <c r="K1" s="517"/>
      <c r="L1" s="517"/>
      <c r="M1" s="517"/>
    </row>
    <row r="2" spans="1:17" x14ac:dyDescent="0.2">
      <c r="A2" s="515"/>
      <c r="B2" s="516"/>
      <c r="C2" s="515"/>
      <c r="D2" s="515"/>
      <c r="E2" s="515"/>
      <c r="F2" s="515"/>
      <c r="G2" s="515"/>
      <c r="H2" s="515"/>
      <c r="I2" s="515"/>
      <c r="J2" s="515"/>
      <c r="K2" s="517"/>
      <c r="L2" s="517"/>
      <c r="M2" s="517"/>
    </row>
    <row r="3" spans="1:17" x14ac:dyDescent="0.2">
      <c r="A3" s="616" t="s">
        <v>764</v>
      </c>
      <c r="B3" s="616"/>
      <c r="C3" s="616"/>
      <c r="D3" s="616"/>
      <c r="E3" s="616"/>
      <c r="F3" s="616"/>
      <c r="G3" s="616"/>
      <c r="H3" s="616"/>
      <c r="I3" s="616"/>
      <c r="J3" s="616"/>
      <c r="K3" s="616"/>
      <c r="L3" s="616"/>
      <c r="M3" s="616"/>
      <c r="N3" s="616"/>
    </row>
    <row r="4" spans="1:17" x14ac:dyDescent="0.2">
      <c r="A4" s="617" t="s">
        <v>765</v>
      </c>
      <c r="B4" s="617"/>
      <c r="C4" s="617"/>
      <c r="D4" s="617"/>
      <c r="E4" s="617"/>
      <c r="F4" s="617"/>
      <c r="G4" s="617"/>
      <c r="H4" s="617"/>
      <c r="I4" s="617"/>
      <c r="J4" s="617"/>
      <c r="K4" s="617"/>
      <c r="L4" s="617"/>
      <c r="M4" s="617"/>
      <c r="N4" s="617"/>
    </row>
    <row r="5" spans="1:17" x14ac:dyDescent="0.2">
      <c r="A5" s="616" t="s">
        <v>2</v>
      </c>
      <c r="B5" s="616"/>
      <c r="C5" s="616"/>
      <c r="D5" s="616"/>
      <c r="E5" s="616"/>
      <c r="F5" s="616"/>
      <c r="G5" s="616"/>
      <c r="H5" s="616"/>
      <c r="I5" s="616"/>
      <c r="J5" s="616"/>
      <c r="K5" s="616"/>
      <c r="L5" s="616"/>
      <c r="M5" s="616"/>
      <c r="N5" s="616"/>
    </row>
    <row r="6" spans="1:17" x14ac:dyDescent="0.2">
      <c r="A6" s="519"/>
      <c r="B6" s="517"/>
      <c r="C6" s="519"/>
      <c r="D6" s="519"/>
      <c r="E6" s="519"/>
      <c r="F6" s="519"/>
      <c r="G6" s="520"/>
      <c r="H6" s="520"/>
      <c r="I6" s="520"/>
      <c r="J6" s="519"/>
      <c r="K6" s="519"/>
      <c r="L6" s="519"/>
      <c r="M6" s="521"/>
    </row>
    <row r="7" spans="1:17" ht="15" customHeight="1" x14ac:dyDescent="0.2">
      <c r="A7" s="521"/>
      <c r="C7" s="521"/>
      <c r="D7" s="521"/>
      <c r="E7" s="521"/>
      <c r="F7" s="521"/>
      <c r="G7" s="521"/>
      <c r="H7" s="521"/>
      <c r="I7" s="521"/>
      <c r="J7" s="521"/>
      <c r="K7" s="521"/>
      <c r="L7" s="521"/>
      <c r="M7" s="618"/>
      <c r="N7" s="618"/>
    </row>
    <row r="8" spans="1:17" s="522" customFormat="1" ht="12.75" customHeight="1" x14ac:dyDescent="0.2">
      <c r="A8" s="619" t="s">
        <v>766</v>
      </c>
      <c r="B8" s="614" t="s">
        <v>767</v>
      </c>
      <c r="C8" s="614" t="s">
        <v>298</v>
      </c>
      <c r="D8" s="614" t="s">
        <v>185</v>
      </c>
      <c r="E8" s="614" t="s">
        <v>181</v>
      </c>
      <c r="F8" s="614"/>
      <c r="G8" s="614" t="s">
        <v>182</v>
      </c>
      <c r="H8" s="614"/>
      <c r="I8" s="614" t="s">
        <v>768</v>
      </c>
      <c r="J8" s="614" t="s">
        <v>155</v>
      </c>
      <c r="K8" s="614" t="s">
        <v>769</v>
      </c>
      <c r="L8" s="614" t="s">
        <v>770</v>
      </c>
      <c r="M8" s="614" t="s">
        <v>771</v>
      </c>
      <c r="N8" s="614" t="s">
        <v>772</v>
      </c>
    </row>
    <row r="9" spans="1:17" s="522" customFormat="1" x14ac:dyDescent="0.2">
      <c r="A9" s="619"/>
      <c r="B9" s="614"/>
      <c r="C9" s="615"/>
      <c r="D9" s="614"/>
      <c r="E9" s="614"/>
      <c r="F9" s="614"/>
      <c r="G9" s="614"/>
      <c r="H9" s="614"/>
      <c r="I9" s="615"/>
      <c r="J9" s="615"/>
      <c r="K9" s="615"/>
      <c r="L9" s="614"/>
      <c r="M9" s="614"/>
      <c r="N9" s="615"/>
    </row>
    <row r="10" spans="1:17" s="522" customFormat="1" ht="21.75" customHeight="1" x14ac:dyDescent="0.2">
      <c r="A10" s="619"/>
      <c r="B10" s="614"/>
      <c r="C10" s="615"/>
      <c r="D10" s="614"/>
      <c r="E10" s="523" t="s">
        <v>299</v>
      </c>
      <c r="F10" s="523" t="s">
        <v>773</v>
      </c>
      <c r="G10" s="523" t="s">
        <v>299</v>
      </c>
      <c r="H10" s="523" t="s">
        <v>773</v>
      </c>
      <c r="I10" s="615"/>
      <c r="J10" s="615"/>
      <c r="K10" s="615"/>
      <c r="L10" s="614"/>
      <c r="M10" s="614"/>
      <c r="N10" s="615"/>
    </row>
    <row r="11" spans="1:17" x14ac:dyDescent="0.2">
      <c r="A11" s="524" t="s">
        <v>8</v>
      </c>
      <c r="B11" s="524" t="s">
        <v>9</v>
      </c>
      <c r="C11" s="524" t="s">
        <v>10</v>
      </c>
      <c r="D11" s="524" t="s">
        <v>11</v>
      </c>
      <c r="E11" s="524" t="s">
        <v>12</v>
      </c>
      <c r="F11" s="524" t="s">
        <v>13</v>
      </c>
      <c r="G11" s="524" t="s">
        <v>14</v>
      </c>
      <c r="H11" s="524" t="s">
        <v>15</v>
      </c>
      <c r="I11" s="524" t="s">
        <v>16</v>
      </c>
      <c r="J11" s="524" t="s">
        <v>17</v>
      </c>
      <c r="K11" s="524" t="s">
        <v>18</v>
      </c>
      <c r="L11" s="524" t="s">
        <v>774</v>
      </c>
      <c r="M11" s="524" t="s">
        <v>775</v>
      </c>
      <c r="N11" s="524" t="s">
        <v>19</v>
      </c>
    </row>
    <row r="12" spans="1:17" x14ac:dyDescent="0.2">
      <c r="A12" s="525" t="s">
        <v>776</v>
      </c>
      <c r="B12" s="526" t="s">
        <v>777</v>
      </c>
      <c r="C12" s="527"/>
      <c r="D12" s="527"/>
      <c r="E12" s="527"/>
      <c r="F12" s="527"/>
      <c r="G12" s="527"/>
      <c r="H12" s="527"/>
      <c r="I12" s="527"/>
      <c r="J12" s="527"/>
      <c r="K12" s="527"/>
      <c r="L12" s="527"/>
      <c r="M12" s="527"/>
      <c r="N12" s="527"/>
      <c r="O12" s="528"/>
      <c r="P12" s="528"/>
      <c r="Q12" s="528"/>
    </row>
    <row r="13" spans="1:17" x14ac:dyDescent="0.2">
      <c r="A13" s="529" t="s">
        <v>778</v>
      </c>
      <c r="B13" s="529"/>
      <c r="C13" s="530">
        <f>SUM(D13:N13)</f>
        <v>173041</v>
      </c>
      <c r="D13" s="530">
        <f>'[1]5.3'!C13-'4.3'!E13-'4.3'!F13-'4.3'!G13-'4.3'!H13-'4.3'!I13-'4.3'!J13-'4.3'!K13-'4.3'!L13-'4.3'!M13-'4.3'!N13</f>
        <v>170408</v>
      </c>
      <c r="E13" s="530"/>
      <c r="F13" s="530"/>
      <c r="G13" s="530"/>
      <c r="H13" s="530"/>
      <c r="I13" s="530"/>
      <c r="J13" s="530">
        <v>2633</v>
      </c>
      <c r="K13" s="530"/>
      <c r="L13" s="530"/>
      <c r="M13" s="530"/>
      <c r="N13" s="530"/>
      <c r="O13" s="528">
        <f>SUM(D13:N13)</f>
        <v>173041</v>
      </c>
      <c r="P13" s="528">
        <f>O13-C13</f>
        <v>0</v>
      </c>
      <c r="Q13" s="528">
        <f>O13-'[1]5.3'!M13</f>
        <v>0</v>
      </c>
    </row>
    <row r="14" spans="1:17" x14ac:dyDescent="0.2">
      <c r="A14" s="529" t="s">
        <v>779</v>
      </c>
      <c r="B14" s="529"/>
      <c r="C14" s="530">
        <v>175723</v>
      </c>
      <c r="D14" s="530">
        <v>169633</v>
      </c>
      <c r="E14" s="530">
        <v>0</v>
      </c>
      <c r="F14" s="530">
        <v>0</v>
      </c>
      <c r="G14" s="530">
        <v>0</v>
      </c>
      <c r="H14" s="530">
        <v>0</v>
      </c>
      <c r="I14" s="530">
        <v>0</v>
      </c>
      <c r="J14" s="530">
        <v>4729</v>
      </c>
      <c r="K14" s="530">
        <v>0</v>
      </c>
      <c r="L14" s="530">
        <v>0</v>
      </c>
      <c r="M14" s="530">
        <v>0</v>
      </c>
      <c r="N14" s="530">
        <v>1361</v>
      </c>
      <c r="O14" s="528">
        <f t="shared" ref="O14:O77" si="0">SUM(D14:N14)</f>
        <v>175723</v>
      </c>
      <c r="P14" s="528">
        <f t="shared" ref="P14:P77" si="1">O14-C14</f>
        <v>0</v>
      </c>
      <c r="Q14" s="528">
        <v>0</v>
      </c>
    </row>
    <row r="15" spans="1:17" x14ac:dyDescent="0.2">
      <c r="A15" s="529" t="s">
        <v>780</v>
      </c>
      <c r="B15" s="529"/>
      <c r="C15" s="530">
        <v>0</v>
      </c>
      <c r="D15" s="530">
        <v>0</v>
      </c>
      <c r="E15" s="530">
        <v>0</v>
      </c>
      <c r="F15" s="530">
        <v>0</v>
      </c>
      <c r="G15" s="530">
        <v>0</v>
      </c>
      <c r="H15" s="530">
        <v>0</v>
      </c>
      <c r="I15" s="530">
        <v>0</v>
      </c>
      <c r="J15" s="530">
        <v>0</v>
      </c>
      <c r="K15" s="530">
        <v>0</v>
      </c>
      <c r="L15" s="530">
        <v>0</v>
      </c>
      <c r="M15" s="530">
        <v>0</v>
      </c>
      <c r="N15" s="530">
        <v>0</v>
      </c>
      <c r="O15" s="528">
        <f t="shared" si="0"/>
        <v>0</v>
      </c>
      <c r="P15" s="528">
        <f t="shared" si="1"/>
        <v>0</v>
      </c>
      <c r="Q15" s="528">
        <f>O15-'[1]5.3'!M15</f>
        <v>0</v>
      </c>
    </row>
    <row r="16" spans="1:17" x14ac:dyDescent="0.2">
      <c r="A16" s="531" t="s">
        <v>781</v>
      </c>
      <c r="B16" s="531"/>
      <c r="C16" s="532">
        <f t="shared" ref="C16:N16" si="2">C14+C15</f>
        <v>175723</v>
      </c>
      <c r="D16" s="532">
        <f t="shared" si="2"/>
        <v>169633</v>
      </c>
      <c r="E16" s="532">
        <f t="shared" si="2"/>
        <v>0</v>
      </c>
      <c r="F16" s="532">
        <f t="shared" si="2"/>
        <v>0</v>
      </c>
      <c r="G16" s="532">
        <f t="shared" si="2"/>
        <v>0</v>
      </c>
      <c r="H16" s="532">
        <f t="shared" si="2"/>
        <v>0</v>
      </c>
      <c r="I16" s="532">
        <f t="shared" si="2"/>
        <v>0</v>
      </c>
      <c r="J16" s="532">
        <f t="shared" si="2"/>
        <v>4729</v>
      </c>
      <c r="K16" s="532">
        <f t="shared" si="2"/>
        <v>0</v>
      </c>
      <c r="L16" s="532">
        <f t="shared" si="2"/>
        <v>0</v>
      </c>
      <c r="M16" s="532">
        <f t="shared" si="2"/>
        <v>0</v>
      </c>
      <c r="N16" s="532">
        <f t="shared" si="2"/>
        <v>1361</v>
      </c>
      <c r="O16" s="528">
        <f t="shared" si="0"/>
        <v>175723</v>
      </c>
      <c r="P16" s="528">
        <f t="shared" si="1"/>
        <v>0</v>
      </c>
      <c r="Q16" s="528">
        <f>O16-'[1]5.3'!M16</f>
        <v>0</v>
      </c>
    </row>
    <row r="17" spans="1:17" x14ac:dyDescent="0.2">
      <c r="A17" s="533" t="s">
        <v>782</v>
      </c>
      <c r="B17" s="529" t="s">
        <v>777</v>
      </c>
      <c r="C17" s="530"/>
      <c r="D17" s="530"/>
      <c r="E17" s="530"/>
      <c r="F17" s="530"/>
      <c r="G17" s="530"/>
      <c r="H17" s="530"/>
      <c r="I17" s="530"/>
      <c r="J17" s="530"/>
      <c r="K17" s="530"/>
      <c r="L17" s="530"/>
      <c r="M17" s="530"/>
      <c r="N17" s="530"/>
      <c r="O17" s="528">
        <f t="shared" si="0"/>
        <v>0</v>
      </c>
      <c r="P17" s="528">
        <f t="shared" si="1"/>
        <v>0</v>
      </c>
      <c r="Q17" s="528">
        <f>O17-'[1]5.3'!M17</f>
        <v>0</v>
      </c>
    </row>
    <row r="18" spans="1:17" x14ac:dyDescent="0.2">
      <c r="A18" s="529" t="s">
        <v>778</v>
      </c>
      <c r="B18" s="529"/>
      <c r="C18" s="530">
        <f>SUM(D18:N18)</f>
        <v>144271</v>
      </c>
      <c r="D18" s="530">
        <f>'[1]5.3'!C18-'4.3'!E18-'4.3'!F18-'4.3'!G18-'4.3'!H18-'4.3'!I18-'4.3'!J18-'4.3'!K18-'4.3'!L18-'4.3'!M18-'4.3'!N18</f>
        <v>142345</v>
      </c>
      <c r="E18" s="530"/>
      <c r="F18" s="530"/>
      <c r="G18" s="530"/>
      <c r="H18" s="530"/>
      <c r="I18" s="530"/>
      <c r="J18" s="530">
        <v>1926</v>
      </c>
      <c r="K18" s="530"/>
      <c r="L18" s="530"/>
      <c r="M18" s="530"/>
      <c r="N18" s="530"/>
      <c r="O18" s="528">
        <f t="shared" si="0"/>
        <v>144271</v>
      </c>
      <c r="P18" s="528">
        <f t="shared" si="1"/>
        <v>0</v>
      </c>
      <c r="Q18" s="528">
        <f>O18-'[1]5.3'!M18</f>
        <v>0</v>
      </c>
    </row>
    <row r="19" spans="1:17" x14ac:dyDescent="0.2">
      <c r="A19" s="529" t="s">
        <v>779</v>
      </c>
      <c r="B19" s="529"/>
      <c r="C19" s="530">
        <v>147601</v>
      </c>
      <c r="D19" s="530">
        <v>142365</v>
      </c>
      <c r="E19" s="530">
        <v>0</v>
      </c>
      <c r="F19" s="530">
        <v>0</v>
      </c>
      <c r="G19" s="530">
        <v>0</v>
      </c>
      <c r="H19" s="530">
        <v>0</v>
      </c>
      <c r="I19" s="530">
        <v>0</v>
      </c>
      <c r="J19" s="530">
        <v>3615</v>
      </c>
      <c r="K19" s="530">
        <v>0</v>
      </c>
      <c r="L19" s="530">
        <v>0</v>
      </c>
      <c r="M19" s="530">
        <v>0</v>
      </c>
      <c r="N19" s="530">
        <v>1621</v>
      </c>
      <c r="O19" s="528">
        <f t="shared" si="0"/>
        <v>147601</v>
      </c>
      <c r="P19" s="528">
        <f t="shared" si="1"/>
        <v>0</v>
      </c>
      <c r="Q19" s="528">
        <v>0</v>
      </c>
    </row>
    <row r="20" spans="1:17" x14ac:dyDescent="0.2">
      <c r="A20" s="529" t="s">
        <v>780</v>
      </c>
      <c r="B20" s="529"/>
      <c r="C20" s="530">
        <v>0</v>
      </c>
      <c r="D20" s="530">
        <v>0</v>
      </c>
      <c r="E20" s="530">
        <v>0</v>
      </c>
      <c r="F20" s="530">
        <v>0</v>
      </c>
      <c r="G20" s="530">
        <v>0</v>
      </c>
      <c r="H20" s="530">
        <v>0</v>
      </c>
      <c r="I20" s="530">
        <v>0</v>
      </c>
      <c r="J20" s="530">
        <v>0</v>
      </c>
      <c r="K20" s="530">
        <v>0</v>
      </c>
      <c r="L20" s="530">
        <v>0</v>
      </c>
      <c r="M20" s="530">
        <v>0</v>
      </c>
      <c r="N20" s="530">
        <v>0</v>
      </c>
      <c r="O20" s="528">
        <f t="shared" si="0"/>
        <v>0</v>
      </c>
      <c r="P20" s="528">
        <f t="shared" si="1"/>
        <v>0</v>
      </c>
      <c r="Q20" s="528">
        <f>O20-'[1]5.3'!M20</f>
        <v>0</v>
      </c>
    </row>
    <row r="21" spans="1:17" x14ac:dyDescent="0.2">
      <c r="A21" s="531" t="s">
        <v>781</v>
      </c>
      <c r="B21" s="531"/>
      <c r="C21" s="532">
        <f t="shared" ref="C21:N21" si="3">C19+C20</f>
        <v>147601</v>
      </c>
      <c r="D21" s="532">
        <f t="shared" si="3"/>
        <v>142365</v>
      </c>
      <c r="E21" s="532">
        <f t="shared" si="3"/>
        <v>0</v>
      </c>
      <c r="F21" s="532">
        <f t="shared" si="3"/>
        <v>0</v>
      </c>
      <c r="G21" s="532">
        <f t="shared" si="3"/>
        <v>0</v>
      </c>
      <c r="H21" s="532">
        <f t="shared" si="3"/>
        <v>0</v>
      </c>
      <c r="I21" s="532">
        <f t="shared" si="3"/>
        <v>0</v>
      </c>
      <c r="J21" s="532">
        <f t="shared" si="3"/>
        <v>3615</v>
      </c>
      <c r="K21" s="532">
        <f t="shared" si="3"/>
        <v>0</v>
      </c>
      <c r="L21" s="532">
        <f t="shared" si="3"/>
        <v>0</v>
      </c>
      <c r="M21" s="532">
        <f t="shared" si="3"/>
        <v>0</v>
      </c>
      <c r="N21" s="532">
        <f t="shared" si="3"/>
        <v>1621</v>
      </c>
      <c r="O21" s="528">
        <f t="shared" si="0"/>
        <v>147601</v>
      </c>
      <c r="P21" s="528">
        <f t="shared" si="1"/>
        <v>0</v>
      </c>
      <c r="Q21" s="528">
        <f>O21-'[1]5.3'!M21</f>
        <v>0</v>
      </c>
    </row>
    <row r="22" spans="1:17" x14ac:dyDescent="0.2">
      <c r="A22" s="533" t="s">
        <v>783</v>
      </c>
      <c r="B22" s="529" t="s">
        <v>777</v>
      </c>
      <c r="C22" s="530"/>
      <c r="D22" s="530"/>
      <c r="E22" s="530"/>
      <c r="F22" s="530"/>
      <c r="G22" s="530"/>
      <c r="H22" s="530"/>
      <c r="I22" s="530"/>
      <c r="J22" s="530"/>
      <c r="K22" s="530"/>
      <c r="L22" s="530"/>
      <c r="M22" s="530"/>
      <c r="N22" s="530"/>
      <c r="O22" s="528">
        <f t="shared" si="0"/>
        <v>0</v>
      </c>
      <c r="P22" s="528">
        <f t="shared" si="1"/>
        <v>0</v>
      </c>
      <c r="Q22" s="528">
        <f>O22-'[1]5.3'!M22</f>
        <v>0</v>
      </c>
    </row>
    <row r="23" spans="1:17" s="534" customFormat="1" x14ac:dyDescent="0.2">
      <c r="A23" s="529" t="s">
        <v>778</v>
      </c>
      <c r="B23" s="529"/>
      <c r="C23" s="530">
        <f>SUM(D23:M23)</f>
        <v>77785</v>
      </c>
      <c r="D23" s="530">
        <f>'[1]5.3'!C23-'4.3'!E23-'4.3'!F23-'4.3'!G23-'4.3'!H23-'4.3'!I23-'4.3'!J23-'4.3'!K23-'4.3'!L23-'4.3'!M23-'4.3'!N23</f>
        <v>76937</v>
      </c>
      <c r="E23" s="530"/>
      <c r="F23" s="530"/>
      <c r="G23" s="530"/>
      <c r="H23" s="530"/>
      <c r="I23" s="530"/>
      <c r="J23" s="530">
        <v>848</v>
      </c>
      <c r="K23" s="530"/>
      <c r="L23" s="530"/>
      <c r="M23" s="530"/>
      <c r="N23" s="530"/>
      <c r="O23" s="528">
        <f t="shared" si="0"/>
        <v>77785</v>
      </c>
      <c r="P23" s="528">
        <f t="shared" si="1"/>
        <v>0</v>
      </c>
      <c r="Q23" s="528">
        <f>O23-'[1]5.3'!M23</f>
        <v>0</v>
      </c>
    </row>
    <row r="24" spans="1:17" x14ac:dyDescent="0.2">
      <c r="A24" s="529" t="s">
        <v>779</v>
      </c>
      <c r="B24" s="529"/>
      <c r="C24" s="535">
        <v>82067</v>
      </c>
      <c r="D24" s="530">
        <v>78727</v>
      </c>
      <c r="E24" s="530">
        <v>0</v>
      </c>
      <c r="F24" s="530">
        <v>0</v>
      </c>
      <c r="G24" s="530">
        <v>0</v>
      </c>
      <c r="H24" s="530">
        <v>0</v>
      </c>
      <c r="I24" s="530">
        <v>0</v>
      </c>
      <c r="J24" s="530">
        <v>1680</v>
      </c>
      <c r="K24" s="530">
        <v>0</v>
      </c>
      <c r="L24" s="530">
        <v>0</v>
      </c>
      <c r="M24" s="530">
        <v>0</v>
      </c>
      <c r="N24" s="530">
        <v>1660</v>
      </c>
      <c r="O24" s="528">
        <f t="shared" si="0"/>
        <v>82067</v>
      </c>
      <c r="P24" s="528">
        <f t="shared" si="1"/>
        <v>0</v>
      </c>
      <c r="Q24" s="528">
        <v>0</v>
      </c>
    </row>
    <row r="25" spans="1:17" x14ac:dyDescent="0.2">
      <c r="A25" s="529" t="s">
        <v>780</v>
      </c>
      <c r="B25" s="529"/>
      <c r="C25" s="530">
        <v>0</v>
      </c>
      <c r="D25" s="530">
        <v>0</v>
      </c>
      <c r="E25" s="530">
        <v>0</v>
      </c>
      <c r="F25" s="530">
        <v>0</v>
      </c>
      <c r="G25" s="530">
        <v>0</v>
      </c>
      <c r="H25" s="530">
        <v>0</v>
      </c>
      <c r="I25" s="530">
        <v>0</v>
      </c>
      <c r="J25" s="530">
        <v>0</v>
      </c>
      <c r="K25" s="530">
        <v>0</v>
      </c>
      <c r="L25" s="530">
        <v>0</v>
      </c>
      <c r="M25" s="530">
        <v>0</v>
      </c>
      <c r="N25" s="530">
        <v>0</v>
      </c>
      <c r="O25" s="528">
        <f t="shared" si="0"/>
        <v>0</v>
      </c>
      <c r="P25" s="528">
        <f t="shared" si="1"/>
        <v>0</v>
      </c>
      <c r="Q25" s="528">
        <f>O25-'[1]5.3'!M25</f>
        <v>0</v>
      </c>
    </row>
    <row r="26" spans="1:17" x14ac:dyDescent="0.2">
      <c r="A26" s="531" t="s">
        <v>781</v>
      </c>
      <c r="B26" s="531"/>
      <c r="C26" s="532">
        <f t="shared" ref="C26:N26" si="4">C24+C25</f>
        <v>82067</v>
      </c>
      <c r="D26" s="532">
        <f t="shared" si="4"/>
        <v>78727</v>
      </c>
      <c r="E26" s="532">
        <f t="shared" si="4"/>
        <v>0</v>
      </c>
      <c r="F26" s="532">
        <f t="shared" si="4"/>
        <v>0</v>
      </c>
      <c r="G26" s="532">
        <f t="shared" si="4"/>
        <v>0</v>
      </c>
      <c r="H26" s="532">
        <f t="shared" si="4"/>
        <v>0</v>
      </c>
      <c r="I26" s="532">
        <f t="shared" si="4"/>
        <v>0</v>
      </c>
      <c r="J26" s="532">
        <f t="shared" si="4"/>
        <v>1680</v>
      </c>
      <c r="K26" s="532">
        <f t="shared" si="4"/>
        <v>0</v>
      </c>
      <c r="L26" s="532">
        <f t="shared" si="4"/>
        <v>0</v>
      </c>
      <c r="M26" s="532">
        <f t="shared" si="4"/>
        <v>0</v>
      </c>
      <c r="N26" s="532">
        <f t="shared" si="4"/>
        <v>1660</v>
      </c>
      <c r="O26" s="528">
        <f t="shared" si="0"/>
        <v>82067</v>
      </c>
      <c r="P26" s="528">
        <f t="shared" si="1"/>
        <v>0</v>
      </c>
      <c r="Q26" s="528">
        <f>O26-'[1]5.3'!M26</f>
        <v>0</v>
      </c>
    </row>
    <row r="27" spans="1:17" x14ac:dyDescent="0.2">
      <c r="A27" s="525" t="s">
        <v>784</v>
      </c>
      <c r="B27" s="536"/>
      <c r="C27" s="530"/>
      <c r="D27" s="530"/>
      <c r="E27" s="527"/>
      <c r="F27" s="527"/>
      <c r="G27" s="527"/>
      <c r="H27" s="527"/>
      <c r="I27" s="530"/>
      <c r="J27" s="530"/>
      <c r="K27" s="530"/>
      <c r="L27" s="530"/>
      <c r="M27" s="530"/>
      <c r="N27" s="530"/>
      <c r="O27" s="528">
        <f t="shared" si="0"/>
        <v>0</v>
      </c>
      <c r="P27" s="528">
        <f t="shared" si="1"/>
        <v>0</v>
      </c>
      <c r="Q27" s="528">
        <f>O27-'[1]5.3'!M27</f>
        <v>0</v>
      </c>
    </row>
    <row r="28" spans="1:17" x14ac:dyDescent="0.2">
      <c r="A28" s="529" t="s">
        <v>778</v>
      </c>
      <c r="B28" s="529" t="s">
        <v>777</v>
      </c>
      <c r="C28" s="530">
        <f t="shared" ref="C28:N29" si="5">C33+C38+C43</f>
        <v>78206</v>
      </c>
      <c r="D28" s="530">
        <f t="shared" si="5"/>
        <v>76436</v>
      </c>
      <c r="E28" s="530">
        <f t="shared" si="5"/>
        <v>0</v>
      </c>
      <c r="F28" s="530">
        <f t="shared" si="5"/>
        <v>0</v>
      </c>
      <c r="G28" s="530">
        <f t="shared" si="5"/>
        <v>0</v>
      </c>
      <c r="H28" s="530">
        <f t="shared" si="5"/>
        <v>0</v>
      </c>
      <c r="I28" s="530">
        <f t="shared" si="5"/>
        <v>0</v>
      </c>
      <c r="J28" s="530">
        <f t="shared" si="5"/>
        <v>1770</v>
      </c>
      <c r="K28" s="530">
        <f t="shared" si="5"/>
        <v>0</v>
      </c>
      <c r="L28" s="530">
        <f t="shared" si="5"/>
        <v>0</v>
      </c>
      <c r="M28" s="530">
        <f t="shared" si="5"/>
        <v>0</v>
      </c>
      <c r="N28" s="530">
        <f t="shared" si="5"/>
        <v>0</v>
      </c>
      <c r="O28" s="528">
        <f t="shared" si="0"/>
        <v>78206</v>
      </c>
      <c r="P28" s="528">
        <f t="shared" si="1"/>
        <v>0</v>
      </c>
      <c r="Q28" s="528">
        <f>O28-'[1]5.3'!M28</f>
        <v>0</v>
      </c>
    </row>
    <row r="29" spans="1:17" x14ac:dyDescent="0.2">
      <c r="A29" s="529" t="s">
        <v>779</v>
      </c>
      <c r="B29" s="529"/>
      <c r="C29" s="530">
        <f t="shared" si="5"/>
        <v>74849</v>
      </c>
      <c r="D29" s="530">
        <f t="shared" si="5"/>
        <v>71394</v>
      </c>
      <c r="E29" s="530">
        <f t="shared" si="5"/>
        <v>0</v>
      </c>
      <c r="F29" s="530">
        <f t="shared" si="5"/>
        <v>0</v>
      </c>
      <c r="G29" s="530">
        <f t="shared" si="5"/>
        <v>0</v>
      </c>
      <c r="H29" s="530">
        <f t="shared" si="5"/>
        <v>0</v>
      </c>
      <c r="I29" s="530">
        <f t="shared" si="5"/>
        <v>0</v>
      </c>
      <c r="J29" s="530">
        <f t="shared" si="5"/>
        <v>1770</v>
      </c>
      <c r="K29" s="530">
        <f t="shared" si="5"/>
        <v>0</v>
      </c>
      <c r="L29" s="530">
        <f t="shared" si="5"/>
        <v>0</v>
      </c>
      <c r="M29" s="530">
        <f t="shared" si="5"/>
        <v>0</v>
      </c>
      <c r="N29" s="530">
        <f t="shared" si="5"/>
        <v>1685</v>
      </c>
      <c r="O29" s="528">
        <f t="shared" si="0"/>
        <v>74849</v>
      </c>
      <c r="P29" s="528">
        <f t="shared" si="1"/>
        <v>0</v>
      </c>
      <c r="Q29" s="528">
        <f>O29-'[1]5.3'!M29</f>
        <v>0</v>
      </c>
    </row>
    <row r="30" spans="1:17" x14ac:dyDescent="0.2">
      <c r="A30" s="529" t="s">
        <v>780</v>
      </c>
      <c r="B30" s="529"/>
      <c r="C30" s="530">
        <f t="shared" ref="C30:N31" si="6">C35+C40+C46</f>
        <v>15975</v>
      </c>
      <c r="D30" s="530">
        <f t="shared" si="6"/>
        <v>15975</v>
      </c>
      <c r="E30" s="530">
        <f t="shared" si="6"/>
        <v>0</v>
      </c>
      <c r="F30" s="530">
        <f t="shared" si="6"/>
        <v>0</v>
      </c>
      <c r="G30" s="530">
        <f t="shared" si="6"/>
        <v>0</v>
      </c>
      <c r="H30" s="530">
        <f t="shared" si="6"/>
        <v>0</v>
      </c>
      <c r="I30" s="530">
        <f t="shared" si="6"/>
        <v>0</v>
      </c>
      <c r="J30" s="530">
        <f t="shared" si="6"/>
        <v>0</v>
      </c>
      <c r="K30" s="530">
        <f t="shared" si="6"/>
        <v>0</v>
      </c>
      <c r="L30" s="530">
        <f t="shared" si="6"/>
        <v>0</v>
      </c>
      <c r="M30" s="530">
        <f t="shared" si="6"/>
        <v>0</v>
      </c>
      <c r="N30" s="530">
        <f t="shared" si="6"/>
        <v>0</v>
      </c>
      <c r="O30" s="528">
        <f t="shared" si="0"/>
        <v>15975</v>
      </c>
      <c r="P30" s="528">
        <f t="shared" si="1"/>
        <v>0</v>
      </c>
      <c r="Q30" s="528">
        <f>O30-'[1]5.3'!M30</f>
        <v>0</v>
      </c>
    </row>
    <row r="31" spans="1:17" x14ac:dyDescent="0.2">
      <c r="A31" s="531" t="s">
        <v>781</v>
      </c>
      <c r="B31" s="531"/>
      <c r="C31" s="532">
        <f t="shared" si="6"/>
        <v>90824</v>
      </c>
      <c r="D31" s="532">
        <f t="shared" si="6"/>
        <v>87369</v>
      </c>
      <c r="E31" s="532">
        <f t="shared" si="6"/>
        <v>0</v>
      </c>
      <c r="F31" s="532">
        <f t="shared" si="6"/>
        <v>0</v>
      </c>
      <c r="G31" s="532">
        <f t="shared" si="6"/>
        <v>0</v>
      </c>
      <c r="H31" s="532">
        <f t="shared" si="6"/>
        <v>0</v>
      </c>
      <c r="I31" s="532">
        <f t="shared" si="6"/>
        <v>0</v>
      </c>
      <c r="J31" s="532">
        <f t="shared" si="6"/>
        <v>1770</v>
      </c>
      <c r="K31" s="532">
        <f t="shared" si="6"/>
        <v>0</v>
      </c>
      <c r="L31" s="532">
        <f t="shared" si="6"/>
        <v>0</v>
      </c>
      <c r="M31" s="532">
        <f t="shared" si="6"/>
        <v>0</v>
      </c>
      <c r="N31" s="532">
        <f t="shared" si="6"/>
        <v>1685</v>
      </c>
      <c r="O31" s="528">
        <f t="shared" si="0"/>
        <v>90824</v>
      </c>
      <c r="P31" s="528">
        <f t="shared" si="1"/>
        <v>0</v>
      </c>
      <c r="Q31" s="528">
        <f>O31-'[1]5.3'!M31</f>
        <v>0</v>
      </c>
    </row>
    <row r="32" spans="1:17" x14ac:dyDescent="0.2">
      <c r="A32" s="537" t="s">
        <v>785</v>
      </c>
      <c r="B32" s="529"/>
      <c r="C32" s="530"/>
      <c r="D32" s="530"/>
      <c r="E32" s="530"/>
      <c r="F32" s="530"/>
      <c r="G32" s="530"/>
      <c r="H32" s="530"/>
      <c r="I32" s="530"/>
      <c r="J32" s="530"/>
      <c r="K32" s="530"/>
      <c r="L32" s="530"/>
      <c r="M32" s="530"/>
      <c r="N32" s="530"/>
      <c r="O32" s="528">
        <f t="shared" si="0"/>
        <v>0</v>
      </c>
      <c r="P32" s="528">
        <f t="shared" si="1"/>
        <v>0</v>
      </c>
      <c r="Q32" s="528">
        <f>O32-'[1]5.3'!M32</f>
        <v>0</v>
      </c>
    </row>
    <row r="33" spans="1:17" x14ac:dyDescent="0.2">
      <c r="A33" s="529" t="s">
        <v>778</v>
      </c>
      <c r="B33" s="529"/>
      <c r="C33" s="530">
        <f>SUM(D33:N33)</f>
        <v>43985</v>
      </c>
      <c r="D33" s="530">
        <f>'[1]5.3'!C33-'4.3'!E33-'4.3'!F33-'4.3'!G33-'4.3'!H33-'4.3'!I33-'4.3'!J33-'4.3'!K33-'4.3'!L33-'4.3'!M33-'4.3'!N33</f>
        <v>43240</v>
      </c>
      <c r="E33" s="530"/>
      <c r="F33" s="530"/>
      <c r="G33" s="530"/>
      <c r="H33" s="530"/>
      <c r="I33" s="530"/>
      <c r="J33" s="530">
        <v>745</v>
      </c>
      <c r="K33" s="530"/>
      <c r="L33" s="530"/>
      <c r="M33" s="530"/>
      <c r="N33" s="530"/>
      <c r="O33" s="528">
        <f t="shared" si="0"/>
        <v>43985</v>
      </c>
      <c r="P33" s="528">
        <f t="shared" si="1"/>
        <v>0</v>
      </c>
      <c r="Q33" s="528">
        <f>O33-'[1]5.3'!M33</f>
        <v>0</v>
      </c>
    </row>
    <row r="34" spans="1:17" x14ac:dyDescent="0.2">
      <c r="A34" s="529" t="s">
        <v>779</v>
      </c>
      <c r="B34" s="529"/>
      <c r="C34" s="530">
        <v>44428</v>
      </c>
      <c r="D34" s="530">
        <v>41998</v>
      </c>
      <c r="E34" s="530">
        <v>0</v>
      </c>
      <c r="F34" s="530">
        <v>0</v>
      </c>
      <c r="G34" s="530">
        <v>0</v>
      </c>
      <c r="H34" s="530">
        <v>0</v>
      </c>
      <c r="I34" s="530">
        <v>0</v>
      </c>
      <c r="J34" s="530">
        <v>745</v>
      </c>
      <c r="K34" s="530">
        <v>0</v>
      </c>
      <c r="L34" s="530">
        <v>0</v>
      </c>
      <c r="M34" s="530">
        <v>0</v>
      </c>
      <c r="N34" s="530">
        <v>1685</v>
      </c>
      <c r="O34" s="528">
        <f t="shared" si="0"/>
        <v>44428</v>
      </c>
      <c r="P34" s="528">
        <f t="shared" si="1"/>
        <v>0</v>
      </c>
      <c r="Q34" s="528">
        <f>O34-'[1]5.3'!M34</f>
        <v>0</v>
      </c>
    </row>
    <row r="35" spans="1:17" x14ac:dyDescent="0.2">
      <c r="A35" s="529" t="s">
        <v>780</v>
      </c>
      <c r="B35" s="529"/>
      <c r="C35" s="530">
        <v>0</v>
      </c>
      <c r="D35" s="530">
        <v>0</v>
      </c>
      <c r="E35" s="530">
        <v>0</v>
      </c>
      <c r="F35" s="530">
        <v>0</v>
      </c>
      <c r="G35" s="530">
        <v>0</v>
      </c>
      <c r="H35" s="530">
        <v>0</v>
      </c>
      <c r="I35" s="530">
        <v>0</v>
      </c>
      <c r="J35" s="530">
        <v>0</v>
      </c>
      <c r="K35" s="530">
        <v>0</v>
      </c>
      <c r="L35" s="530">
        <v>0</v>
      </c>
      <c r="M35" s="530">
        <v>0</v>
      </c>
      <c r="N35" s="530">
        <v>0</v>
      </c>
      <c r="O35" s="528">
        <f t="shared" si="0"/>
        <v>0</v>
      </c>
      <c r="P35" s="528">
        <f t="shared" si="1"/>
        <v>0</v>
      </c>
      <c r="Q35" s="528">
        <f>O35-'[1]5.3'!M35</f>
        <v>0</v>
      </c>
    </row>
    <row r="36" spans="1:17" x14ac:dyDescent="0.2">
      <c r="A36" s="531" t="s">
        <v>781</v>
      </c>
      <c r="B36" s="531"/>
      <c r="C36" s="532">
        <f t="shared" ref="C36:N36" si="7">C34+C35</f>
        <v>44428</v>
      </c>
      <c r="D36" s="532">
        <f t="shared" si="7"/>
        <v>41998</v>
      </c>
      <c r="E36" s="532">
        <f t="shared" si="7"/>
        <v>0</v>
      </c>
      <c r="F36" s="532">
        <f t="shared" si="7"/>
        <v>0</v>
      </c>
      <c r="G36" s="532">
        <f t="shared" si="7"/>
        <v>0</v>
      </c>
      <c r="H36" s="532">
        <f t="shared" si="7"/>
        <v>0</v>
      </c>
      <c r="I36" s="532">
        <f t="shared" si="7"/>
        <v>0</v>
      </c>
      <c r="J36" s="532">
        <f t="shared" si="7"/>
        <v>745</v>
      </c>
      <c r="K36" s="532">
        <f t="shared" si="7"/>
        <v>0</v>
      </c>
      <c r="L36" s="532">
        <f t="shared" si="7"/>
        <v>0</v>
      </c>
      <c r="M36" s="532">
        <f t="shared" si="7"/>
        <v>0</v>
      </c>
      <c r="N36" s="532">
        <f t="shared" si="7"/>
        <v>1685</v>
      </c>
      <c r="O36" s="528">
        <f t="shared" si="0"/>
        <v>44428</v>
      </c>
      <c r="P36" s="528">
        <f t="shared" si="1"/>
        <v>0</v>
      </c>
      <c r="Q36" s="528">
        <f>O36-'[1]5.3'!M36</f>
        <v>0</v>
      </c>
    </row>
    <row r="37" spans="1:17" x14ac:dyDescent="0.2">
      <c r="A37" s="537" t="s">
        <v>786</v>
      </c>
      <c r="B37" s="529"/>
      <c r="C37" s="530"/>
      <c r="D37" s="530"/>
      <c r="E37" s="530"/>
      <c r="F37" s="530"/>
      <c r="G37" s="530"/>
      <c r="H37" s="530"/>
      <c r="I37" s="530"/>
      <c r="J37" s="530"/>
      <c r="K37" s="530"/>
      <c r="L37" s="530"/>
      <c r="M37" s="530"/>
      <c r="N37" s="530"/>
      <c r="O37" s="528">
        <f t="shared" si="0"/>
        <v>0</v>
      </c>
      <c r="P37" s="528">
        <f t="shared" si="1"/>
        <v>0</v>
      </c>
      <c r="Q37" s="528">
        <f>O37-'[1]5.3'!M37</f>
        <v>0</v>
      </c>
    </row>
    <row r="38" spans="1:17" x14ac:dyDescent="0.2">
      <c r="A38" s="529" t="s">
        <v>778</v>
      </c>
      <c r="B38" s="529"/>
      <c r="C38" s="530">
        <f>SUM(D38:N38)</f>
        <v>34221</v>
      </c>
      <c r="D38" s="530">
        <f>'[1]5.3'!C38-'4.3'!E38-'4.3'!F38-'4.3'!G38-'4.3'!H38-'4.3'!I38-'4.3'!J38-'4.3'!K38-'4.3'!L38-'4.3'!M38-'4.3'!N38</f>
        <v>33196</v>
      </c>
      <c r="E38" s="530"/>
      <c r="F38" s="530"/>
      <c r="G38" s="530"/>
      <c r="H38" s="530"/>
      <c r="I38" s="530"/>
      <c r="J38" s="530">
        <v>1025</v>
      </c>
      <c r="K38" s="530"/>
      <c r="L38" s="530"/>
      <c r="M38" s="530"/>
      <c r="N38" s="530"/>
      <c r="O38" s="528">
        <f t="shared" si="0"/>
        <v>34221</v>
      </c>
      <c r="P38" s="528">
        <f t="shared" si="1"/>
        <v>0</v>
      </c>
      <c r="Q38" s="528">
        <f>O38-'[1]5.3'!M38</f>
        <v>0</v>
      </c>
    </row>
    <row r="39" spans="1:17" x14ac:dyDescent="0.2">
      <c r="A39" s="529" t="s">
        <v>779</v>
      </c>
      <c r="B39" s="529"/>
      <c r="C39" s="530">
        <v>30421</v>
      </c>
      <c r="D39" s="530">
        <v>29396</v>
      </c>
      <c r="E39" s="530">
        <v>0</v>
      </c>
      <c r="F39" s="530">
        <v>0</v>
      </c>
      <c r="G39" s="530">
        <v>0</v>
      </c>
      <c r="H39" s="530">
        <v>0</v>
      </c>
      <c r="I39" s="530">
        <v>0</v>
      </c>
      <c r="J39" s="530">
        <v>1025</v>
      </c>
      <c r="K39" s="530">
        <v>0</v>
      </c>
      <c r="L39" s="530">
        <v>0</v>
      </c>
      <c r="M39" s="530">
        <v>0</v>
      </c>
      <c r="N39" s="530">
        <v>0</v>
      </c>
      <c r="O39" s="528">
        <f t="shared" si="0"/>
        <v>30421</v>
      </c>
      <c r="P39" s="528">
        <f t="shared" si="1"/>
        <v>0</v>
      </c>
      <c r="Q39" s="528">
        <v>0</v>
      </c>
    </row>
    <row r="40" spans="1:17" x14ac:dyDescent="0.2">
      <c r="A40" s="529" t="s">
        <v>780</v>
      </c>
      <c r="B40" s="529"/>
      <c r="C40" s="530">
        <v>0</v>
      </c>
      <c r="D40" s="530">
        <v>0</v>
      </c>
      <c r="E40" s="530">
        <v>0</v>
      </c>
      <c r="F40" s="530">
        <v>0</v>
      </c>
      <c r="G40" s="530">
        <v>0</v>
      </c>
      <c r="H40" s="530">
        <v>0</v>
      </c>
      <c r="I40" s="530">
        <v>0</v>
      </c>
      <c r="J40" s="530">
        <v>0</v>
      </c>
      <c r="K40" s="530">
        <v>0</v>
      </c>
      <c r="L40" s="530">
        <v>0</v>
      </c>
      <c r="M40" s="530">
        <v>0</v>
      </c>
      <c r="N40" s="530">
        <v>0</v>
      </c>
      <c r="O40" s="528">
        <f t="shared" si="0"/>
        <v>0</v>
      </c>
      <c r="P40" s="528">
        <f t="shared" si="1"/>
        <v>0</v>
      </c>
      <c r="Q40" s="528">
        <f>O40-'[1]5.3'!M40</f>
        <v>0</v>
      </c>
    </row>
    <row r="41" spans="1:17" x14ac:dyDescent="0.2">
      <c r="A41" s="531" t="s">
        <v>781</v>
      </c>
      <c r="B41" s="531"/>
      <c r="C41" s="532">
        <f t="shared" ref="C41:N41" si="8">C39+C40</f>
        <v>30421</v>
      </c>
      <c r="D41" s="532">
        <f t="shared" si="8"/>
        <v>29396</v>
      </c>
      <c r="E41" s="532">
        <f t="shared" si="8"/>
        <v>0</v>
      </c>
      <c r="F41" s="532">
        <f t="shared" si="8"/>
        <v>0</v>
      </c>
      <c r="G41" s="532">
        <f t="shared" si="8"/>
        <v>0</v>
      </c>
      <c r="H41" s="532">
        <f t="shared" si="8"/>
        <v>0</v>
      </c>
      <c r="I41" s="532">
        <f t="shared" si="8"/>
        <v>0</v>
      </c>
      <c r="J41" s="532">
        <f t="shared" si="8"/>
        <v>1025</v>
      </c>
      <c r="K41" s="532">
        <f t="shared" si="8"/>
        <v>0</v>
      </c>
      <c r="L41" s="532">
        <f t="shared" si="8"/>
        <v>0</v>
      </c>
      <c r="M41" s="532">
        <f t="shared" si="8"/>
        <v>0</v>
      </c>
      <c r="N41" s="532">
        <f t="shared" si="8"/>
        <v>0</v>
      </c>
      <c r="O41" s="528">
        <f t="shared" si="0"/>
        <v>30421</v>
      </c>
      <c r="P41" s="528">
        <f t="shared" si="1"/>
        <v>0</v>
      </c>
      <c r="Q41" s="528">
        <f>O41-'[1]5.3'!M41</f>
        <v>0</v>
      </c>
    </row>
    <row r="42" spans="1:17" x14ac:dyDescent="0.2">
      <c r="A42" s="537" t="s">
        <v>787</v>
      </c>
      <c r="B42" s="529"/>
      <c r="C42" s="530"/>
      <c r="D42" s="530"/>
      <c r="E42" s="530"/>
      <c r="F42" s="530"/>
      <c r="G42" s="530"/>
      <c r="H42" s="530"/>
      <c r="I42" s="530"/>
      <c r="J42" s="530"/>
      <c r="K42" s="530"/>
      <c r="L42" s="530"/>
      <c r="M42" s="530"/>
      <c r="N42" s="530"/>
      <c r="O42" s="528">
        <f t="shared" si="0"/>
        <v>0</v>
      </c>
      <c r="P42" s="528">
        <f t="shared" si="1"/>
        <v>0</v>
      </c>
      <c r="Q42" s="528"/>
    </row>
    <row r="43" spans="1:17" x14ac:dyDescent="0.2">
      <c r="A43" s="529" t="s">
        <v>778</v>
      </c>
      <c r="B43" s="529"/>
      <c r="C43" s="530">
        <v>0</v>
      </c>
      <c r="D43" s="530"/>
      <c r="E43" s="530"/>
      <c r="F43" s="530"/>
      <c r="G43" s="530"/>
      <c r="H43" s="530"/>
      <c r="I43" s="530"/>
      <c r="J43" s="530"/>
      <c r="K43" s="530"/>
      <c r="L43" s="530"/>
      <c r="M43" s="530"/>
      <c r="N43" s="530"/>
      <c r="O43" s="528">
        <f t="shared" si="0"/>
        <v>0</v>
      </c>
      <c r="P43" s="528">
        <f t="shared" si="1"/>
        <v>0</v>
      </c>
      <c r="Q43" s="528"/>
    </row>
    <row r="44" spans="1:17" x14ac:dyDescent="0.2">
      <c r="A44" s="529" t="s">
        <v>779</v>
      </c>
      <c r="B44" s="529"/>
      <c r="C44" s="530">
        <v>0</v>
      </c>
      <c r="D44" s="530"/>
      <c r="E44" s="530"/>
      <c r="F44" s="530"/>
      <c r="G44" s="530"/>
      <c r="H44" s="530"/>
      <c r="I44" s="530"/>
      <c r="J44" s="530"/>
      <c r="K44" s="530"/>
      <c r="L44" s="530"/>
      <c r="M44" s="530"/>
      <c r="N44" s="530"/>
      <c r="O44" s="528">
        <f t="shared" si="0"/>
        <v>0</v>
      </c>
      <c r="P44" s="528">
        <f t="shared" si="1"/>
        <v>0</v>
      </c>
      <c r="Q44" s="528"/>
    </row>
    <row r="45" spans="1:17" x14ac:dyDescent="0.2">
      <c r="A45" s="529" t="s">
        <v>788</v>
      </c>
      <c r="B45" s="529"/>
      <c r="C45" s="530">
        <v>15975</v>
      </c>
      <c r="D45" s="530">
        <v>15975</v>
      </c>
      <c r="E45" s="530"/>
      <c r="F45" s="530"/>
      <c r="G45" s="530"/>
      <c r="H45" s="530"/>
      <c r="I45" s="530"/>
      <c r="J45" s="530"/>
      <c r="K45" s="530"/>
      <c r="L45" s="530"/>
      <c r="M45" s="530"/>
      <c r="N45" s="530"/>
      <c r="O45" s="528">
        <f t="shared" si="0"/>
        <v>15975</v>
      </c>
      <c r="P45" s="528">
        <f t="shared" si="1"/>
        <v>0</v>
      </c>
      <c r="Q45" s="528"/>
    </row>
    <row r="46" spans="1:17" x14ac:dyDescent="0.2">
      <c r="A46" s="529" t="s">
        <v>780</v>
      </c>
      <c r="B46" s="529"/>
      <c r="C46" s="530">
        <f>SUM(C45)</f>
        <v>15975</v>
      </c>
      <c r="D46" s="530">
        <f t="shared" ref="D46:N46" si="9">SUM(D45)</f>
        <v>15975</v>
      </c>
      <c r="E46" s="530"/>
      <c r="F46" s="530">
        <f t="shared" si="9"/>
        <v>0</v>
      </c>
      <c r="G46" s="530">
        <f t="shared" si="9"/>
        <v>0</v>
      </c>
      <c r="H46" s="530">
        <f t="shared" si="9"/>
        <v>0</v>
      </c>
      <c r="I46" s="530">
        <f t="shared" si="9"/>
        <v>0</v>
      </c>
      <c r="J46" s="530">
        <f t="shared" si="9"/>
        <v>0</v>
      </c>
      <c r="K46" s="530">
        <f t="shared" si="9"/>
        <v>0</v>
      </c>
      <c r="L46" s="530">
        <f t="shared" si="9"/>
        <v>0</v>
      </c>
      <c r="M46" s="530">
        <f t="shared" si="9"/>
        <v>0</v>
      </c>
      <c r="N46" s="530">
        <f t="shared" si="9"/>
        <v>0</v>
      </c>
      <c r="O46" s="528">
        <f t="shared" si="0"/>
        <v>15975</v>
      </c>
      <c r="P46" s="528">
        <f t="shared" si="1"/>
        <v>0</v>
      </c>
      <c r="Q46" s="528"/>
    </row>
    <row r="47" spans="1:17" x14ac:dyDescent="0.2">
      <c r="A47" s="531" t="s">
        <v>781</v>
      </c>
      <c r="B47" s="531"/>
      <c r="C47" s="532">
        <f>C44+C46</f>
        <v>15975</v>
      </c>
      <c r="D47" s="532">
        <f t="shared" ref="D47:N47" si="10">D44+D46</f>
        <v>15975</v>
      </c>
      <c r="E47" s="532">
        <f t="shared" si="10"/>
        <v>0</v>
      </c>
      <c r="F47" s="532">
        <f t="shared" si="10"/>
        <v>0</v>
      </c>
      <c r="G47" s="532">
        <f t="shared" si="10"/>
        <v>0</v>
      </c>
      <c r="H47" s="532">
        <f t="shared" si="10"/>
        <v>0</v>
      </c>
      <c r="I47" s="532">
        <f t="shared" si="10"/>
        <v>0</v>
      </c>
      <c r="J47" s="532">
        <f t="shared" si="10"/>
        <v>0</v>
      </c>
      <c r="K47" s="532">
        <f t="shared" si="10"/>
        <v>0</v>
      </c>
      <c r="L47" s="532">
        <f t="shared" si="10"/>
        <v>0</v>
      </c>
      <c r="M47" s="532">
        <f t="shared" si="10"/>
        <v>0</v>
      </c>
      <c r="N47" s="532">
        <f t="shared" si="10"/>
        <v>0</v>
      </c>
      <c r="O47" s="528">
        <f t="shared" si="0"/>
        <v>15975</v>
      </c>
      <c r="P47" s="528">
        <f t="shared" si="1"/>
        <v>0</v>
      </c>
      <c r="Q47" s="528"/>
    </row>
    <row r="48" spans="1:17" x14ac:dyDescent="0.2">
      <c r="A48" s="533" t="s">
        <v>431</v>
      </c>
      <c r="B48" s="529"/>
      <c r="C48" s="530"/>
      <c r="D48" s="530"/>
      <c r="E48" s="530"/>
      <c r="F48" s="530"/>
      <c r="G48" s="530"/>
      <c r="H48" s="530"/>
      <c r="I48" s="530"/>
      <c r="J48" s="530"/>
      <c r="K48" s="530"/>
      <c r="L48" s="530"/>
      <c r="M48" s="530"/>
      <c r="N48" s="530"/>
      <c r="O48" s="528">
        <f t="shared" si="0"/>
        <v>0</v>
      </c>
      <c r="P48" s="528">
        <f t="shared" si="1"/>
        <v>0</v>
      </c>
      <c r="Q48" s="528">
        <f>O48-'[1]5.3'!M48</f>
        <v>0</v>
      </c>
    </row>
    <row r="49" spans="1:17" x14ac:dyDescent="0.2">
      <c r="A49" s="529" t="s">
        <v>778</v>
      </c>
      <c r="B49" s="529"/>
      <c r="C49" s="530">
        <f>C54+C60+C66</f>
        <v>242856</v>
      </c>
      <c r="D49" s="530">
        <f t="shared" ref="D49:N50" si="11">D54+D60+D66</f>
        <v>132418</v>
      </c>
      <c r="E49" s="530">
        <f t="shared" si="11"/>
        <v>0</v>
      </c>
      <c r="F49" s="530">
        <f t="shared" si="11"/>
        <v>0</v>
      </c>
      <c r="G49" s="530">
        <f t="shared" si="11"/>
        <v>0</v>
      </c>
      <c r="H49" s="530">
        <f t="shared" si="11"/>
        <v>0</v>
      </c>
      <c r="I49" s="530">
        <f t="shared" si="11"/>
        <v>0</v>
      </c>
      <c r="J49" s="530">
        <f t="shared" si="11"/>
        <v>110438</v>
      </c>
      <c r="K49" s="530">
        <f t="shared" si="11"/>
        <v>0</v>
      </c>
      <c r="L49" s="530">
        <f t="shared" si="11"/>
        <v>0</v>
      </c>
      <c r="M49" s="530">
        <f t="shared" si="11"/>
        <v>0</v>
      </c>
      <c r="N49" s="530">
        <f t="shared" si="11"/>
        <v>0</v>
      </c>
      <c r="O49" s="528">
        <f t="shared" si="0"/>
        <v>242856</v>
      </c>
      <c r="P49" s="528">
        <f t="shared" si="1"/>
        <v>0</v>
      </c>
      <c r="Q49" s="528">
        <f>O49-'[1]5.3'!M49</f>
        <v>0</v>
      </c>
    </row>
    <row r="50" spans="1:17" x14ac:dyDescent="0.2">
      <c r="A50" s="529" t="s">
        <v>779</v>
      </c>
      <c r="B50" s="529"/>
      <c r="C50" s="530">
        <f>C55+C61+C67</f>
        <v>297925</v>
      </c>
      <c r="D50" s="530">
        <f t="shared" si="11"/>
        <v>169457</v>
      </c>
      <c r="E50" s="530">
        <f t="shared" si="11"/>
        <v>10969</v>
      </c>
      <c r="F50" s="530">
        <f t="shared" si="11"/>
        <v>0</v>
      </c>
      <c r="G50" s="530">
        <f t="shared" si="11"/>
        <v>0</v>
      </c>
      <c r="H50" s="530">
        <f t="shared" si="11"/>
        <v>0</v>
      </c>
      <c r="I50" s="530">
        <f t="shared" si="11"/>
        <v>0</v>
      </c>
      <c r="J50" s="530">
        <f t="shared" si="11"/>
        <v>110438</v>
      </c>
      <c r="K50" s="530">
        <f t="shared" si="11"/>
        <v>0</v>
      </c>
      <c r="L50" s="530">
        <f t="shared" si="11"/>
        <v>0</v>
      </c>
      <c r="M50" s="530">
        <f t="shared" si="11"/>
        <v>0</v>
      </c>
      <c r="N50" s="530">
        <f t="shared" si="11"/>
        <v>7061</v>
      </c>
      <c r="O50" s="528">
        <f t="shared" si="0"/>
        <v>297925</v>
      </c>
      <c r="P50" s="528">
        <f t="shared" si="1"/>
        <v>0</v>
      </c>
      <c r="Q50" s="528">
        <f>O50-'[1]5.3'!M50</f>
        <v>0</v>
      </c>
    </row>
    <row r="51" spans="1:17" x14ac:dyDescent="0.2">
      <c r="A51" s="529" t="s">
        <v>780</v>
      </c>
      <c r="B51" s="529"/>
      <c r="C51" s="530">
        <f>C57+C63+C68</f>
        <v>3871</v>
      </c>
      <c r="D51" s="530">
        <f t="shared" ref="D51:N52" si="12">D57+D63+D68</f>
        <v>3871</v>
      </c>
      <c r="E51" s="530">
        <f t="shared" si="12"/>
        <v>0</v>
      </c>
      <c r="F51" s="530">
        <f t="shared" si="12"/>
        <v>0</v>
      </c>
      <c r="G51" s="530">
        <f t="shared" si="12"/>
        <v>0</v>
      </c>
      <c r="H51" s="530">
        <f t="shared" si="12"/>
        <v>0</v>
      </c>
      <c r="I51" s="530">
        <f t="shared" si="12"/>
        <v>0</v>
      </c>
      <c r="J51" s="530">
        <f t="shared" si="12"/>
        <v>0</v>
      </c>
      <c r="K51" s="530">
        <f t="shared" si="12"/>
        <v>0</v>
      </c>
      <c r="L51" s="530">
        <f t="shared" si="12"/>
        <v>0</v>
      </c>
      <c r="M51" s="530">
        <f t="shared" si="12"/>
        <v>0</v>
      </c>
      <c r="N51" s="530">
        <f t="shared" si="12"/>
        <v>0</v>
      </c>
      <c r="O51" s="528">
        <f t="shared" si="0"/>
        <v>3871</v>
      </c>
      <c r="P51" s="528">
        <f t="shared" si="1"/>
        <v>0</v>
      </c>
      <c r="Q51" s="528">
        <f>O51-'[1]5.3'!M51</f>
        <v>0</v>
      </c>
    </row>
    <row r="52" spans="1:17" x14ac:dyDescent="0.2">
      <c r="A52" s="529" t="s">
        <v>781</v>
      </c>
      <c r="B52" s="529"/>
      <c r="C52" s="530">
        <f>C58+C64+C69</f>
        <v>301796</v>
      </c>
      <c r="D52" s="530">
        <f t="shared" si="12"/>
        <v>173328</v>
      </c>
      <c r="E52" s="530">
        <f t="shared" si="12"/>
        <v>10969</v>
      </c>
      <c r="F52" s="530">
        <f t="shared" si="12"/>
        <v>0</v>
      </c>
      <c r="G52" s="530">
        <f t="shared" si="12"/>
        <v>0</v>
      </c>
      <c r="H52" s="530">
        <f t="shared" si="12"/>
        <v>0</v>
      </c>
      <c r="I52" s="530">
        <f t="shared" si="12"/>
        <v>0</v>
      </c>
      <c r="J52" s="530">
        <f t="shared" si="12"/>
        <v>110438</v>
      </c>
      <c r="K52" s="530">
        <f t="shared" si="12"/>
        <v>0</v>
      </c>
      <c r="L52" s="530">
        <f t="shared" si="12"/>
        <v>0</v>
      </c>
      <c r="M52" s="530">
        <f t="shared" si="12"/>
        <v>0</v>
      </c>
      <c r="N52" s="530">
        <f t="shared" si="12"/>
        <v>7061</v>
      </c>
      <c r="O52" s="528">
        <f t="shared" si="0"/>
        <v>301796</v>
      </c>
      <c r="P52" s="528">
        <f t="shared" si="1"/>
        <v>0</v>
      </c>
      <c r="Q52" s="528">
        <f>O52-'[1]5.3'!M52</f>
        <v>0</v>
      </c>
    </row>
    <row r="53" spans="1:17" x14ac:dyDescent="0.2">
      <c r="A53" s="537" t="s">
        <v>789</v>
      </c>
      <c r="B53" s="529" t="s">
        <v>790</v>
      </c>
      <c r="C53" s="530"/>
      <c r="D53" s="530"/>
      <c r="E53" s="530"/>
      <c r="F53" s="530"/>
      <c r="G53" s="530"/>
      <c r="H53" s="530"/>
      <c r="I53" s="530"/>
      <c r="J53" s="530"/>
      <c r="K53" s="530"/>
      <c r="L53" s="530"/>
      <c r="M53" s="530"/>
      <c r="N53" s="530"/>
      <c r="O53" s="528">
        <f t="shared" si="0"/>
        <v>0</v>
      </c>
      <c r="P53" s="528">
        <f t="shared" si="1"/>
        <v>0</v>
      </c>
      <c r="Q53" s="528">
        <f>O53-'[1]5.3'!M53</f>
        <v>0</v>
      </c>
    </row>
    <row r="54" spans="1:17" x14ac:dyDescent="0.2">
      <c r="A54" s="529" t="s">
        <v>778</v>
      </c>
      <c r="B54" s="529"/>
      <c r="C54" s="530">
        <f>SUM(D54:N54)</f>
        <v>150934</v>
      </c>
      <c r="D54" s="530">
        <f>'[1]5.3'!C54-'4.3'!E54-'4.3'!F54-'4.3'!G54-'4.3'!H54-'4.3'!I54-'4.3'!J54-'4.3'!K54-'4.3'!L54-'4.3'!M54-'4.3'!N54</f>
        <v>79471</v>
      </c>
      <c r="E54" s="530"/>
      <c r="F54" s="530"/>
      <c r="G54" s="530"/>
      <c r="H54" s="530"/>
      <c r="I54" s="530"/>
      <c r="J54" s="530">
        <v>71463</v>
      </c>
      <c r="K54" s="530"/>
      <c r="L54" s="530"/>
      <c r="M54" s="530"/>
      <c r="N54" s="530"/>
      <c r="O54" s="528">
        <f t="shared" si="0"/>
        <v>150934</v>
      </c>
      <c r="P54" s="528">
        <f t="shared" si="1"/>
        <v>0</v>
      </c>
      <c r="Q54" s="528">
        <f>O54-'[1]5.3'!M54</f>
        <v>0</v>
      </c>
    </row>
    <row r="55" spans="1:17" x14ac:dyDescent="0.2">
      <c r="A55" s="529" t="s">
        <v>779</v>
      </c>
      <c r="B55" s="529"/>
      <c r="C55" s="530">
        <v>151587</v>
      </c>
      <c r="D55" s="530">
        <v>73063</v>
      </c>
      <c r="E55" s="530">
        <v>0</v>
      </c>
      <c r="F55" s="530">
        <v>0</v>
      </c>
      <c r="G55" s="530">
        <v>0</v>
      </c>
      <c r="H55" s="530">
        <v>0</v>
      </c>
      <c r="I55" s="530">
        <v>0</v>
      </c>
      <c r="J55" s="530">
        <v>71463</v>
      </c>
      <c r="K55" s="530">
        <v>0</v>
      </c>
      <c r="L55" s="530">
        <v>0</v>
      </c>
      <c r="M55" s="530">
        <v>0</v>
      </c>
      <c r="N55" s="530">
        <v>7061</v>
      </c>
      <c r="O55" s="528">
        <f t="shared" si="0"/>
        <v>151587</v>
      </c>
      <c r="P55" s="528">
        <f t="shared" si="1"/>
        <v>0</v>
      </c>
      <c r="Q55" s="528">
        <f>O55-'[1]5.3'!M55</f>
        <v>0</v>
      </c>
    </row>
    <row r="56" spans="1:17" x14ac:dyDescent="0.2">
      <c r="A56" s="529" t="s">
        <v>791</v>
      </c>
      <c r="B56" s="529"/>
      <c r="C56" s="530">
        <v>2139</v>
      </c>
      <c r="D56" s="530">
        <v>2139</v>
      </c>
      <c r="E56" s="530"/>
      <c r="F56" s="530"/>
      <c r="G56" s="530"/>
      <c r="H56" s="530"/>
      <c r="I56" s="530"/>
      <c r="J56" s="530"/>
      <c r="K56" s="530"/>
      <c r="L56" s="530"/>
      <c r="M56" s="530"/>
      <c r="N56" s="530"/>
      <c r="O56" s="528">
        <f t="shared" si="0"/>
        <v>2139</v>
      </c>
      <c r="P56" s="528">
        <f t="shared" si="1"/>
        <v>0</v>
      </c>
      <c r="Q56" s="528">
        <f>O56-'[1]5.3'!M56</f>
        <v>0</v>
      </c>
    </row>
    <row r="57" spans="1:17" x14ac:dyDescent="0.2">
      <c r="A57" s="529" t="s">
        <v>792</v>
      </c>
      <c r="B57" s="529"/>
      <c r="C57" s="530">
        <f>SUM(C56)</f>
        <v>2139</v>
      </c>
      <c r="D57" s="530">
        <f t="shared" ref="D57:K57" si="13">SUM(D56)</f>
        <v>2139</v>
      </c>
      <c r="E57" s="530">
        <f t="shared" si="13"/>
        <v>0</v>
      </c>
      <c r="F57" s="530">
        <f t="shared" si="13"/>
        <v>0</v>
      </c>
      <c r="G57" s="530">
        <f t="shared" si="13"/>
        <v>0</v>
      </c>
      <c r="H57" s="530">
        <f t="shared" si="13"/>
        <v>0</v>
      </c>
      <c r="I57" s="530">
        <f t="shared" si="13"/>
        <v>0</v>
      </c>
      <c r="J57" s="530">
        <f t="shared" si="13"/>
        <v>0</v>
      </c>
      <c r="K57" s="530">
        <f t="shared" si="13"/>
        <v>0</v>
      </c>
      <c r="L57" s="530">
        <v>0</v>
      </c>
      <c r="M57" s="530">
        <v>0</v>
      </c>
      <c r="N57" s="530">
        <v>0</v>
      </c>
      <c r="O57" s="528">
        <f t="shared" si="0"/>
        <v>2139</v>
      </c>
      <c r="P57" s="528">
        <f t="shared" si="1"/>
        <v>0</v>
      </c>
      <c r="Q57" s="528">
        <f>O57-'[1]5.3'!M57</f>
        <v>0</v>
      </c>
    </row>
    <row r="58" spans="1:17" x14ac:dyDescent="0.2">
      <c r="A58" s="529" t="s">
        <v>781</v>
      </c>
      <c r="B58" s="529"/>
      <c r="C58" s="530">
        <f>C55+C57</f>
        <v>153726</v>
      </c>
      <c r="D58" s="530">
        <f t="shared" ref="D58:N58" si="14">D55+D57</f>
        <v>75202</v>
      </c>
      <c r="E58" s="530">
        <f t="shared" si="14"/>
        <v>0</v>
      </c>
      <c r="F58" s="530">
        <f t="shared" si="14"/>
        <v>0</v>
      </c>
      <c r="G58" s="530">
        <f t="shared" si="14"/>
        <v>0</v>
      </c>
      <c r="H58" s="530">
        <f t="shared" si="14"/>
        <v>0</v>
      </c>
      <c r="I58" s="530">
        <f t="shared" si="14"/>
        <v>0</v>
      </c>
      <c r="J58" s="530">
        <f t="shared" si="14"/>
        <v>71463</v>
      </c>
      <c r="K58" s="530">
        <f t="shared" si="14"/>
        <v>0</v>
      </c>
      <c r="L58" s="530">
        <f t="shared" si="14"/>
        <v>0</v>
      </c>
      <c r="M58" s="530">
        <f t="shared" si="14"/>
        <v>0</v>
      </c>
      <c r="N58" s="530">
        <f t="shared" si="14"/>
        <v>7061</v>
      </c>
      <c r="O58" s="528">
        <f t="shared" si="0"/>
        <v>153726</v>
      </c>
      <c r="P58" s="528">
        <f t="shared" si="1"/>
        <v>0</v>
      </c>
      <c r="Q58" s="528">
        <f>O58-'[1]5.3'!M58</f>
        <v>0</v>
      </c>
    </row>
    <row r="59" spans="1:17" x14ac:dyDescent="0.2">
      <c r="A59" s="537" t="s">
        <v>793</v>
      </c>
      <c r="B59" s="529" t="s">
        <v>790</v>
      </c>
      <c r="C59" s="530"/>
      <c r="D59" s="530"/>
      <c r="E59" s="530"/>
      <c r="F59" s="530"/>
      <c r="G59" s="530"/>
      <c r="H59" s="530"/>
      <c r="I59" s="530"/>
      <c r="J59" s="530"/>
      <c r="K59" s="530"/>
      <c r="L59" s="530"/>
      <c r="M59" s="530"/>
      <c r="N59" s="530"/>
      <c r="O59" s="528">
        <f t="shared" si="0"/>
        <v>0</v>
      </c>
      <c r="P59" s="528">
        <f t="shared" si="1"/>
        <v>0</v>
      </c>
      <c r="Q59" s="528">
        <f>O59-'[1]5.3'!M59</f>
        <v>0</v>
      </c>
    </row>
    <row r="60" spans="1:17" x14ac:dyDescent="0.2">
      <c r="A60" s="529" t="s">
        <v>778</v>
      </c>
      <c r="B60" s="529"/>
      <c r="C60" s="530">
        <f>SUM(D60:N60)</f>
        <v>91922</v>
      </c>
      <c r="D60" s="530">
        <f>'[1]5.3'!C60-'4.3'!E60-'4.3'!F60-'4.3'!G60-'4.3'!H60-'4.3'!I60-'4.3'!J60-'4.3'!K60-'4.3'!L60-'4.3'!M60-'4.3'!N60</f>
        <v>52947</v>
      </c>
      <c r="E60" s="530"/>
      <c r="F60" s="530"/>
      <c r="G60" s="530"/>
      <c r="H60" s="530"/>
      <c r="I60" s="530"/>
      <c r="J60" s="530">
        <v>38975</v>
      </c>
      <c r="K60" s="530"/>
      <c r="L60" s="530"/>
      <c r="M60" s="530"/>
      <c r="N60" s="530"/>
      <c r="O60" s="528">
        <f t="shared" si="0"/>
        <v>91922</v>
      </c>
      <c r="P60" s="528">
        <f t="shared" si="1"/>
        <v>0</v>
      </c>
      <c r="Q60" s="528">
        <f>O60-'[1]5.3'!M60</f>
        <v>0</v>
      </c>
    </row>
    <row r="61" spans="1:17" x14ac:dyDescent="0.2">
      <c r="A61" s="529" t="s">
        <v>779</v>
      </c>
      <c r="B61" s="529"/>
      <c r="C61" s="530">
        <v>91922</v>
      </c>
      <c r="D61" s="530">
        <v>52947</v>
      </c>
      <c r="E61" s="530"/>
      <c r="F61" s="530"/>
      <c r="G61" s="530"/>
      <c r="H61" s="530"/>
      <c r="I61" s="530"/>
      <c r="J61" s="530">
        <v>38975</v>
      </c>
      <c r="K61" s="530"/>
      <c r="L61" s="530"/>
      <c r="M61" s="530"/>
      <c r="N61" s="530"/>
      <c r="O61" s="528">
        <f t="shared" si="0"/>
        <v>91922</v>
      </c>
      <c r="P61" s="528">
        <f t="shared" si="1"/>
        <v>0</v>
      </c>
      <c r="Q61" s="528">
        <f>O61-'[1]5.3'!M61</f>
        <v>0</v>
      </c>
    </row>
    <row r="62" spans="1:17" x14ac:dyDescent="0.2">
      <c r="A62" s="529" t="s">
        <v>791</v>
      </c>
      <c r="B62" s="529"/>
      <c r="C62" s="530">
        <v>1732</v>
      </c>
      <c r="D62" s="530">
        <v>1732</v>
      </c>
      <c r="E62" s="530"/>
      <c r="F62" s="530"/>
      <c r="G62" s="530"/>
      <c r="H62" s="530"/>
      <c r="I62" s="530"/>
      <c r="J62" s="530"/>
      <c r="K62" s="530"/>
      <c r="L62" s="530"/>
      <c r="M62" s="530"/>
      <c r="N62" s="530"/>
      <c r="O62" s="528">
        <f t="shared" si="0"/>
        <v>1732</v>
      </c>
      <c r="P62" s="528">
        <f t="shared" si="1"/>
        <v>0</v>
      </c>
      <c r="Q62" s="528">
        <f>O62-'[1]5.3'!M62</f>
        <v>0</v>
      </c>
    </row>
    <row r="63" spans="1:17" x14ac:dyDescent="0.2">
      <c r="A63" s="529" t="s">
        <v>792</v>
      </c>
      <c r="B63" s="529"/>
      <c r="C63" s="530">
        <f>SUM(C62)</f>
        <v>1732</v>
      </c>
      <c r="D63" s="530">
        <f t="shared" ref="D63:N63" si="15">SUM(D62)</f>
        <v>1732</v>
      </c>
      <c r="E63" s="530">
        <f t="shared" si="15"/>
        <v>0</v>
      </c>
      <c r="F63" s="530">
        <f t="shared" si="15"/>
        <v>0</v>
      </c>
      <c r="G63" s="530">
        <f t="shared" si="15"/>
        <v>0</v>
      </c>
      <c r="H63" s="530">
        <f t="shared" si="15"/>
        <v>0</v>
      </c>
      <c r="I63" s="530">
        <f t="shared" si="15"/>
        <v>0</v>
      </c>
      <c r="J63" s="530">
        <f t="shared" si="15"/>
        <v>0</v>
      </c>
      <c r="K63" s="530">
        <f t="shared" si="15"/>
        <v>0</v>
      </c>
      <c r="L63" s="530">
        <f t="shared" si="15"/>
        <v>0</v>
      </c>
      <c r="M63" s="530">
        <f t="shared" si="15"/>
        <v>0</v>
      </c>
      <c r="N63" s="530">
        <f t="shared" si="15"/>
        <v>0</v>
      </c>
      <c r="O63" s="528">
        <f t="shared" si="0"/>
        <v>1732</v>
      </c>
      <c r="P63" s="528">
        <f t="shared" si="1"/>
        <v>0</v>
      </c>
      <c r="Q63" s="528">
        <f>O63-'[1]5.3'!M63</f>
        <v>0</v>
      </c>
    </row>
    <row r="64" spans="1:17" x14ac:dyDescent="0.2">
      <c r="A64" s="529" t="s">
        <v>781</v>
      </c>
      <c r="B64" s="529"/>
      <c r="C64" s="530">
        <f>C60+C63</f>
        <v>93654</v>
      </c>
      <c r="D64" s="530">
        <f t="shared" ref="D64:N64" si="16">D60+D63</f>
        <v>54679</v>
      </c>
      <c r="E64" s="530">
        <f t="shared" si="16"/>
        <v>0</v>
      </c>
      <c r="F64" s="530">
        <f t="shared" si="16"/>
        <v>0</v>
      </c>
      <c r="G64" s="530">
        <f t="shared" si="16"/>
        <v>0</v>
      </c>
      <c r="H64" s="530">
        <f t="shared" si="16"/>
        <v>0</v>
      </c>
      <c r="I64" s="530">
        <f t="shared" si="16"/>
        <v>0</v>
      </c>
      <c r="J64" s="530">
        <f t="shared" si="16"/>
        <v>38975</v>
      </c>
      <c r="K64" s="530">
        <f t="shared" si="16"/>
        <v>0</v>
      </c>
      <c r="L64" s="530">
        <f t="shared" si="16"/>
        <v>0</v>
      </c>
      <c r="M64" s="530">
        <f t="shared" si="16"/>
        <v>0</v>
      </c>
      <c r="N64" s="530">
        <f t="shared" si="16"/>
        <v>0</v>
      </c>
      <c r="O64" s="528">
        <f t="shared" si="0"/>
        <v>93654</v>
      </c>
      <c r="P64" s="528">
        <f t="shared" si="1"/>
        <v>0</v>
      </c>
      <c r="Q64" s="528">
        <f>O64-'[1]5.3'!M64</f>
        <v>0</v>
      </c>
    </row>
    <row r="65" spans="1:17" x14ac:dyDescent="0.2">
      <c r="A65" s="537" t="s">
        <v>794</v>
      </c>
      <c r="B65" s="529" t="s">
        <v>777</v>
      </c>
      <c r="C65" s="530"/>
      <c r="D65" s="530"/>
      <c r="E65" s="530"/>
      <c r="F65" s="530"/>
      <c r="G65" s="530"/>
      <c r="H65" s="530"/>
      <c r="I65" s="530"/>
      <c r="J65" s="530"/>
      <c r="K65" s="530"/>
      <c r="L65" s="530"/>
      <c r="M65" s="530"/>
      <c r="N65" s="530"/>
      <c r="O65" s="528">
        <f t="shared" si="0"/>
        <v>0</v>
      </c>
      <c r="P65" s="528">
        <f t="shared" si="1"/>
        <v>0</v>
      </c>
      <c r="Q65" s="528">
        <f>O65-'[1]5.3'!M65</f>
        <v>0</v>
      </c>
    </row>
    <row r="66" spans="1:17" x14ac:dyDescent="0.2">
      <c r="A66" s="529" t="s">
        <v>778</v>
      </c>
      <c r="B66" s="529"/>
      <c r="C66" s="530">
        <v>0</v>
      </c>
      <c r="D66" s="530"/>
      <c r="E66" s="530"/>
      <c r="F66" s="530"/>
      <c r="G66" s="530"/>
      <c r="H66" s="530"/>
      <c r="I66" s="530"/>
      <c r="J66" s="530"/>
      <c r="K66" s="530"/>
      <c r="L66" s="530"/>
      <c r="M66" s="530"/>
      <c r="N66" s="530"/>
      <c r="O66" s="528">
        <f t="shared" si="0"/>
        <v>0</v>
      </c>
      <c r="P66" s="528">
        <f t="shared" si="1"/>
        <v>0</v>
      </c>
      <c r="Q66" s="528">
        <f>O66-'[1]5.3'!M66</f>
        <v>0</v>
      </c>
    </row>
    <row r="67" spans="1:17" x14ac:dyDescent="0.2">
      <c r="A67" s="529" t="s">
        <v>779</v>
      </c>
      <c r="B67" s="529"/>
      <c r="C67" s="530">
        <v>54416</v>
      </c>
      <c r="D67" s="530">
        <v>43447</v>
      </c>
      <c r="E67" s="530">
        <v>10969</v>
      </c>
      <c r="F67" s="530">
        <v>0</v>
      </c>
      <c r="G67" s="530">
        <v>0</v>
      </c>
      <c r="H67" s="530">
        <v>0</v>
      </c>
      <c r="I67" s="530">
        <v>0</v>
      </c>
      <c r="J67" s="530">
        <v>0</v>
      </c>
      <c r="K67" s="530">
        <v>0</v>
      </c>
      <c r="L67" s="530">
        <v>0</v>
      </c>
      <c r="M67" s="530">
        <v>0</v>
      </c>
      <c r="N67" s="530">
        <v>0</v>
      </c>
      <c r="O67" s="528">
        <f t="shared" si="0"/>
        <v>54416</v>
      </c>
      <c r="P67" s="528">
        <f t="shared" si="1"/>
        <v>0</v>
      </c>
      <c r="Q67" s="528">
        <v>0</v>
      </c>
    </row>
    <row r="68" spans="1:17" x14ac:dyDescent="0.2">
      <c r="A68" s="529" t="s">
        <v>792</v>
      </c>
      <c r="B68" s="529"/>
      <c r="C68" s="530">
        <v>0</v>
      </c>
      <c r="D68" s="530">
        <v>0</v>
      </c>
      <c r="E68" s="530">
        <v>0</v>
      </c>
      <c r="F68" s="530">
        <v>0</v>
      </c>
      <c r="G68" s="530">
        <v>0</v>
      </c>
      <c r="H68" s="530">
        <v>0</v>
      </c>
      <c r="I68" s="530">
        <v>0</v>
      </c>
      <c r="J68" s="530">
        <v>0</v>
      </c>
      <c r="K68" s="530">
        <v>0</v>
      </c>
      <c r="L68" s="530">
        <v>0</v>
      </c>
      <c r="M68" s="530">
        <v>0</v>
      </c>
      <c r="N68" s="530">
        <v>0</v>
      </c>
      <c r="O68" s="528">
        <f t="shared" si="0"/>
        <v>0</v>
      </c>
      <c r="P68" s="528">
        <f t="shared" si="1"/>
        <v>0</v>
      </c>
      <c r="Q68" s="528">
        <f>C68-'[1]5.3'!C68</f>
        <v>0</v>
      </c>
    </row>
    <row r="69" spans="1:17" x14ac:dyDescent="0.2">
      <c r="A69" s="531" t="s">
        <v>781</v>
      </c>
      <c r="B69" s="531"/>
      <c r="C69" s="532">
        <f t="shared" ref="C69:N69" si="17">C67+C68</f>
        <v>54416</v>
      </c>
      <c r="D69" s="532">
        <f t="shared" si="17"/>
        <v>43447</v>
      </c>
      <c r="E69" s="532">
        <f t="shared" si="17"/>
        <v>10969</v>
      </c>
      <c r="F69" s="532">
        <f t="shared" si="17"/>
        <v>0</v>
      </c>
      <c r="G69" s="532">
        <f t="shared" si="17"/>
        <v>0</v>
      </c>
      <c r="H69" s="532">
        <f t="shared" si="17"/>
        <v>0</v>
      </c>
      <c r="I69" s="532">
        <f t="shared" si="17"/>
        <v>0</v>
      </c>
      <c r="J69" s="532">
        <f t="shared" si="17"/>
        <v>0</v>
      </c>
      <c r="K69" s="532">
        <f t="shared" si="17"/>
        <v>0</v>
      </c>
      <c r="L69" s="532">
        <f t="shared" si="17"/>
        <v>0</v>
      </c>
      <c r="M69" s="532">
        <f t="shared" si="17"/>
        <v>0</v>
      </c>
      <c r="N69" s="532">
        <f t="shared" si="17"/>
        <v>0</v>
      </c>
      <c r="O69" s="528">
        <f t="shared" si="0"/>
        <v>54416</v>
      </c>
      <c r="P69" s="528">
        <f t="shared" si="1"/>
        <v>0</v>
      </c>
      <c r="Q69" s="528">
        <f>C69-'[1]5.3'!C69</f>
        <v>0</v>
      </c>
    </row>
    <row r="70" spans="1:17" x14ac:dyDescent="0.2">
      <c r="A70" s="533" t="s">
        <v>795</v>
      </c>
      <c r="B70" s="529" t="s">
        <v>777</v>
      </c>
      <c r="C70" s="530"/>
      <c r="D70" s="530"/>
      <c r="E70" s="530"/>
      <c r="F70" s="530"/>
      <c r="G70" s="530"/>
      <c r="H70" s="530"/>
      <c r="I70" s="530"/>
      <c r="J70" s="530"/>
      <c r="K70" s="530"/>
      <c r="L70" s="530"/>
      <c r="M70" s="530"/>
      <c r="N70" s="530"/>
      <c r="O70" s="528">
        <f t="shared" si="0"/>
        <v>0</v>
      </c>
      <c r="P70" s="528">
        <f t="shared" si="1"/>
        <v>0</v>
      </c>
      <c r="Q70" s="528">
        <f>C70-'[1]5.3'!C70</f>
        <v>0</v>
      </c>
    </row>
    <row r="71" spans="1:17" x14ac:dyDescent="0.2">
      <c r="A71" s="529" t="s">
        <v>778</v>
      </c>
      <c r="B71" s="529"/>
      <c r="C71" s="530">
        <f>SUM(D71:N71)</f>
        <v>72615</v>
      </c>
      <c r="D71" s="530">
        <f>'[1]5.3'!C71-'4.3'!E71-'4.3'!F71-'4.3'!G71-'4.3'!H71-'4.3'!I71-'4.3'!J71-'4.3'!K71-'4.3'!L71-'4.3'!M71-'4.3'!N71</f>
        <v>69373</v>
      </c>
      <c r="E71" s="530"/>
      <c r="F71" s="530"/>
      <c r="G71" s="530"/>
      <c r="H71" s="530"/>
      <c r="I71" s="530"/>
      <c r="J71" s="530">
        <v>3242</v>
      </c>
      <c r="K71" s="530"/>
      <c r="L71" s="530"/>
      <c r="M71" s="530"/>
      <c r="N71" s="530"/>
      <c r="O71" s="528">
        <f t="shared" si="0"/>
        <v>72615</v>
      </c>
      <c r="P71" s="528">
        <f t="shared" si="1"/>
        <v>0</v>
      </c>
      <c r="Q71" s="528">
        <f>C71-'[1]5.3'!C71</f>
        <v>0</v>
      </c>
    </row>
    <row r="72" spans="1:17" x14ac:dyDescent="0.2">
      <c r="A72" s="529" t="s">
        <v>779</v>
      </c>
      <c r="B72" s="529"/>
      <c r="C72" s="530">
        <v>72713</v>
      </c>
      <c r="D72" s="530">
        <v>67876</v>
      </c>
      <c r="E72" s="530">
        <v>0</v>
      </c>
      <c r="F72" s="530">
        <v>0</v>
      </c>
      <c r="G72" s="530">
        <v>0</v>
      </c>
      <c r="H72" s="530">
        <v>0</v>
      </c>
      <c r="I72" s="530">
        <v>0</v>
      </c>
      <c r="J72" s="530">
        <v>3242</v>
      </c>
      <c r="K72" s="530">
        <v>0</v>
      </c>
      <c r="L72" s="530">
        <v>0</v>
      </c>
      <c r="M72" s="530">
        <v>0</v>
      </c>
      <c r="N72" s="530">
        <v>1595</v>
      </c>
      <c r="O72" s="528">
        <f t="shared" si="0"/>
        <v>72713</v>
      </c>
      <c r="P72" s="528">
        <f t="shared" si="1"/>
        <v>0</v>
      </c>
      <c r="Q72" s="528">
        <f>C72-'[1]5.3'!C72</f>
        <v>0</v>
      </c>
    </row>
    <row r="73" spans="1:17" x14ac:dyDescent="0.2">
      <c r="A73" s="529" t="s">
        <v>792</v>
      </c>
      <c r="B73" s="529"/>
      <c r="C73" s="530">
        <v>0</v>
      </c>
      <c r="D73" s="530">
        <v>0</v>
      </c>
      <c r="E73" s="530">
        <v>0</v>
      </c>
      <c r="F73" s="530">
        <v>0</v>
      </c>
      <c r="G73" s="530">
        <v>0</v>
      </c>
      <c r="H73" s="530">
        <v>0</v>
      </c>
      <c r="I73" s="530">
        <v>0</v>
      </c>
      <c r="J73" s="530">
        <v>0</v>
      </c>
      <c r="K73" s="530">
        <v>0</v>
      </c>
      <c r="L73" s="530">
        <v>0</v>
      </c>
      <c r="M73" s="530">
        <v>0</v>
      </c>
      <c r="N73" s="530">
        <v>0</v>
      </c>
      <c r="O73" s="528">
        <f t="shared" si="0"/>
        <v>0</v>
      </c>
      <c r="P73" s="528">
        <f t="shared" si="1"/>
        <v>0</v>
      </c>
      <c r="Q73" s="528">
        <f>C73-'[1]5.3'!C73</f>
        <v>0</v>
      </c>
    </row>
    <row r="74" spans="1:17" x14ac:dyDescent="0.2">
      <c r="A74" s="529" t="s">
        <v>781</v>
      </c>
      <c r="B74" s="531"/>
      <c r="C74" s="532">
        <f>C72+C73</f>
        <v>72713</v>
      </c>
      <c r="D74" s="532">
        <f t="shared" ref="D74:N74" si="18">D72+D73</f>
        <v>67876</v>
      </c>
      <c r="E74" s="532">
        <f t="shared" si="18"/>
        <v>0</v>
      </c>
      <c r="F74" s="532">
        <f t="shared" si="18"/>
        <v>0</v>
      </c>
      <c r="G74" s="532">
        <f t="shared" si="18"/>
        <v>0</v>
      </c>
      <c r="H74" s="532">
        <f t="shared" si="18"/>
        <v>0</v>
      </c>
      <c r="I74" s="532">
        <f t="shared" si="18"/>
        <v>0</v>
      </c>
      <c r="J74" s="532">
        <f t="shared" si="18"/>
        <v>3242</v>
      </c>
      <c r="K74" s="532">
        <f t="shared" si="18"/>
        <v>0</v>
      </c>
      <c r="L74" s="532">
        <f t="shared" si="18"/>
        <v>0</v>
      </c>
      <c r="M74" s="532">
        <f t="shared" si="18"/>
        <v>0</v>
      </c>
      <c r="N74" s="532">
        <f t="shared" si="18"/>
        <v>1595</v>
      </c>
      <c r="O74" s="528">
        <f t="shared" si="0"/>
        <v>72713</v>
      </c>
      <c r="P74" s="528">
        <f t="shared" si="1"/>
        <v>0</v>
      </c>
      <c r="Q74" s="528">
        <f>C74-'[1]5.3'!C74</f>
        <v>0</v>
      </c>
    </row>
    <row r="75" spans="1:17" x14ac:dyDescent="0.2">
      <c r="A75" s="538" t="s">
        <v>796</v>
      </c>
      <c r="B75" s="538"/>
      <c r="C75" s="530"/>
      <c r="D75" s="530"/>
      <c r="E75" s="530"/>
      <c r="F75" s="530"/>
      <c r="G75" s="539"/>
      <c r="H75" s="539"/>
      <c r="I75" s="539"/>
      <c r="J75" s="539"/>
      <c r="K75" s="539"/>
      <c r="L75" s="539"/>
      <c r="M75" s="539"/>
      <c r="N75" s="539"/>
      <c r="O75" s="528">
        <f t="shared" si="0"/>
        <v>0</v>
      </c>
      <c r="P75" s="528">
        <f t="shared" si="1"/>
        <v>0</v>
      </c>
      <c r="Q75" s="528">
        <f>C75-'[1]5.3'!C75</f>
        <v>0</v>
      </c>
    </row>
    <row r="76" spans="1:17" x14ac:dyDescent="0.2">
      <c r="A76" s="529" t="s">
        <v>778</v>
      </c>
      <c r="B76" s="540"/>
      <c r="C76" s="539">
        <f t="shared" ref="C76:N77" si="19">SUM(C81,C87,C92,C97+C102)</f>
        <v>175492</v>
      </c>
      <c r="D76" s="539">
        <f t="shared" si="19"/>
        <v>102807</v>
      </c>
      <c r="E76" s="539">
        <f t="shared" si="19"/>
        <v>5200</v>
      </c>
      <c r="F76" s="539">
        <f t="shared" si="19"/>
        <v>0</v>
      </c>
      <c r="G76" s="539">
        <f t="shared" si="19"/>
        <v>2100</v>
      </c>
      <c r="H76" s="539">
        <f t="shared" si="19"/>
        <v>0</v>
      </c>
      <c r="I76" s="539">
        <f t="shared" si="19"/>
        <v>0</v>
      </c>
      <c r="J76" s="539">
        <f t="shared" si="19"/>
        <v>63285</v>
      </c>
      <c r="K76" s="539">
        <f t="shared" si="19"/>
        <v>0</v>
      </c>
      <c r="L76" s="539">
        <f t="shared" si="19"/>
        <v>0</v>
      </c>
      <c r="M76" s="539">
        <f t="shared" si="19"/>
        <v>0</v>
      </c>
      <c r="N76" s="539">
        <f t="shared" si="19"/>
        <v>2100</v>
      </c>
      <c r="O76" s="528">
        <f t="shared" si="0"/>
        <v>175492</v>
      </c>
      <c r="P76" s="528">
        <f t="shared" si="1"/>
        <v>0</v>
      </c>
      <c r="Q76" s="528">
        <f>C76-'[1]5.3'!C76</f>
        <v>0</v>
      </c>
    </row>
    <row r="77" spans="1:17" x14ac:dyDescent="0.2">
      <c r="A77" s="529" t="s">
        <v>779</v>
      </c>
      <c r="B77" s="540"/>
      <c r="C77" s="539">
        <f t="shared" si="19"/>
        <v>177016</v>
      </c>
      <c r="D77" s="539">
        <f t="shared" si="19"/>
        <v>107021</v>
      </c>
      <c r="E77" s="539">
        <f t="shared" si="19"/>
        <v>5200</v>
      </c>
      <c r="F77" s="539">
        <f t="shared" si="19"/>
        <v>0</v>
      </c>
      <c r="G77" s="539">
        <f t="shared" si="19"/>
        <v>0</v>
      </c>
      <c r="H77" s="539">
        <f t="shared" si="19"/>
        <v>0</v>
      </c>
      <c r="I77" s="539">
        <f t="shared" si="19"/>
        <v>0</v>
      </c>
      <c r="J77" s="539">
        <f t="shared" si="19"/>
        <v>48044</v>
      </c>
      <c r="K77" s="539">
        <f t="shared" si="19"/>
        <v>0</v>
      </c>
      <c r="L77" s="539">
        <f t="shared" si="19"/>
        <v>0</v>
      </c>
      <c r="M77" s="539">
        <f t="shared" si="19"/>
        <v>0</v>
      </c>
      <c r="N77" s="539">
        <f t="shared" si="19"/>
        <v>16751</v>
      </c>
      <c r="O77" s="528">
        <f t="shared" si="0"/>
        <v>177016</v>
      </c>
      <c r="P77" s="528">
        <f t="shared" si="1"/>
        <v>0</v>
      </c>
      <c r="Q77" s="528">
        <f>C77-'[1]5.3'!C77</f>
        <v>0</v>
      </c>
    </row>
    <row r="78" spans="1:17" x14ac:dyDescent="0.2">
      <c r="A78" s="529" t="s">
        <v>792</v>
      </c>
      <c r="B78" s="540"/>
      <c r="C78" s="539">
        <f t="shared" ref="C78:N79" si="20">C84+C89+C94+C99+C104</f>
        <v>0</v>
      </c>
      <c r="D78" s="539">
        <f t="shared" si="20"/>
        <v>17341</v>
      </c>
      <c r="E78" s="539">
        <f t="shared" si="20"/>
        <v>0</v>
      </c>
      <c r="F78" s="539">
        <f t="shared" si="20"/>
        <v>0</v>
      </c>
      <c r="G78" s="539">
        <f t="shared" si="20"/>
        <v>-2100</v>
      </c>
      <c r="H78" s="539">
        <f t="shared" si="20"/>
        <v>0</v>
      </c>
      <c r="I78" s="539">
        <f t="shared" si="20"/>
        <v>0</v>
      </c>
      <c r="J78" s="539">
        <f t="shared" si="20"/>
        <v>-15241</v>
      </c>
      <c r="K78" s="539">
        <f t="shared" si="20"/>
        <v>0</v>
      </c>
      <c r="L78" s="539">
        <f t="shared" si="20"/>
        <v>0</v>
      </c>
      <c r="M78" s="539">
        <f t="shared" si="20"/>
        <v>0</v>
      </c>
      <c r="N78" s="539">
        <f t="shared" si="20"/>
        <v>0</v>
      </c>
      <c r="O78" s="528">
        <f t="shared" ref="O78:O141" si="21">SUM(D78:N78)</f>
        <v>0</v>
      </c>
      <c r="P78" s="528">
        <f t="shared" ref="P78:P141" si="22">O78-C78</f>
        <v>0</v>
      </c>
      <c r="Q78" s="528">
        <f>C78-'[1]5.3'!C78</f>
        <v>0</v>
      </c>
    </row>
    <row r="79" spans="1:17" x14ac:dyDescent="0.2">
      <c r="A79" s="529" t="s">
        <v>781</v>
      </c>
      <c r="B79" s="540"/>
      <c r="C79" s="539">
        <f t="shared" si="20"/>
        <v>177016</v>
      </c>
      <c r="D79" s="539">
        <f t="shared" si="20"/>
        <v>107021</v>
      </c>
      <c r="E79" s="539">
        <f t="shared" si="20"/>
        <v>5200</v>
      </c>
      <c r="F79" s="539">
        <f t="shared" si="20"/>
        <v>0</v>
      </c>
      <c r="G79" s="539">
        <f t="shared" si="20"/>
        <v>0</v>
      </c>
      <c r="H79" s="539">
        <f t="shared" si="20"/>
        <v>0</v>
      </c>
      <c r="I79" s="539">
        <f t="shared" si="20"/>
        <v>0</v>
      </c>
      <c r="J79" s="539">
        <f t="shared" si="20"/>
        <v>48044</v>
      </c>
      <c r="K79" s="539">
        <f t="shared" si="20"/>
        <v>0</v>
      </c>
      <c r="L79" s="539">
        <f t="shared" si="20"/>
        <v>0</v>
      </c>
      <c r="M79" s="539">
        <f t="shared" si="20"/>
        <v>0</v>
      </c>
      <c r="N79" s="539">
        <f t="shared" si="20"/>
        <v>16751</v>
      </c>
      <c r="O79" s="528">
        <f t="shared" si="21"/>
        <v>177016</v>
      </c>
      <c r="P79" s="528">
        <f t="shared" si="22"/>
        <v>0</v>
      </c>
      <c r="Q79" s="528">
        <f>C79-'[1]5.3'!C79</f>
        <v>0</v>
      </c>
    </row>
    <row r="80" spans="1:17" x14ac:dyDescent="0.2">
      <c r="A80" s="541" t="s">
        <v>797</v>
      </c>
      <c r="B80" s="529" t="s">
        <v>790</v>
      </c>
      <c r="C80" s="530"/>
      <c r="D80" s="530"/>
      <c r="E80" s="530"/>
      <c r="F80" s="530"/>
      <c r="G80" s="539"/>
      <c r="H80" s="539"/>
      <c r="I80" s="539"/>
      <c r="J80" s="539"/>
      <c r="K80" s="539"/>
      <c r="L80" s="539"/>
      <c r="M80" s="539"/>
      <c r="N80" s="539"/>
      <c r="O80" s="528">
        <f t="shared" si="21"/>
        <v>0</v>
      </c>
      <c r="P80" s="528">
        <f t="shared" si="22"/>
        <v>0</v>
      </c>
      <c r="Q80" s="528">
        <f>C80-'[1]5.3'!C80</f>
        <v>0</v>
      </c>
    </row>
    <row r="81" spans="1:17" x14ac:dyDescent="0.2">
      <c r="A81" s="529" t="s">
        <v>778</v>
      </c>
      <c r="B81" s="540"/>
      <c r="C81" s="530">
        <f>SUM(D81:N81)</f>
        <v>72434</v>
      </c>
      <c r="D81" s="530">
        <f>'[1]5.3'!C81-'4.3'!E81-'4.3'!F81-'4.3'!G81-'4.3'!H81-'4.3'!I81-'4.3'!J81-'4.3'!K81-'4.3'!L81-'4.3'!M81-'4.3'!N81</f>
        <v>16134</v>
      </c>
      <c r="E81" s="530"/>
      <c r="F81" s="530"/>
      <c r="G81" s="539">
        <v>2100</v>
      </c>
      <c r="H81" s="539"/>
      <c r="I81" s="539"/>
      <c r="J81" s="539">
        <v>52100</v>
      </c>
      <c r="K81" s="539"/>
      <c r="L81" s="539"/>
      <c r="M81" s="539"/>
      <c r="N81" s="539">
        <v>2100</v>
      </c>
      <c r="O81" s="528">
        <f t="shared" si="21"/>
        <v>72434</v>
      </c>
      <c r="P81" s="528">
        <f t="shared" si="22"/>
        <v>0</v>
      </c>
      <c r="Q81" s="528">
        <f>C81-'[1]5.3'!C81</f>
        <v>0</v>
      </c>
    </row>
    <row r="82" spans="1:17" x14ac:dyDescent="0.2">
      <c r="A82" s="529" t="s">
        <v>779</v>
      </c>
      <c r="B82" s="540"/>
      <c r="C82" s="530">
        <v>72434</v>
      </c>
      <c r="D82" s="530">
        <v>16134</v>
      </c>
      <c r="E82" s="530">
        <v>0</v>
      </c>
      <c r="F82" s="530">
        <v>0</v>
      </c>
      <c r="G82" s="539">
        <v>2100</v>
      </c>
      <c r="H82" s="539">
        <v>0</v>
      </c>
      <c r="I82" s="539">
        <v>0</v>
      </c>
      <c r="J82" s="539">
        <v>52100</v>
      </c>
      <c r="K82" s="539">
        <v>0</v>
      </c>
      <c r="L82" s="539">
        <v>0</v>
      </c>
      <c r="M82" s="539">
        <v>0</v>
      </c>
      <c r="N82" s="539">
        <v>2100</v>
      </c>
      <c r="O82" s="528">
        <f t="shared" si="21"/>
        <v>72434</v>
      </c>
      <c r="P82" s="528">
        <f t="shared" si="22"/>
        <v>0</v>
      </c>
      <c r="Q82" s="528">
        <f>C82-'[1]5.3'!C82</f>
        <v>0</v>
      </c>
    </row>
    <row r="83" spans="1:17" x14ac:dyDescent="0.2">
      <c r="A83" s="529" t="s">
        <v>791</v>
      </c>
      <c r="B83" s="540"/>
      <c r="C83" s="530">
        <v>0</v>
      </c>
      <c r="D83" s="530">
        <v>17341</v>
      </c>
      <c r="E83" s="530"/>
      <c r="F83" s="530"/>
      <c r="G83" s="539">
        <v>-2100</v>
      </c>
      <c r="H83" s="539"/>
      <c r="I83" s="539"/>
      <c r="J83" s="539">
        <v>-15241</v>
      </c>
      <c r="K83" s="539"/>
      <c r="L83" s="539"/>
      <c r="M83" s="539"/>
      <c r="N83" s="539"/>
      <c r="O83" s="528">
        <f t="shared" si="21"/>
        <v>0</v>
      </c>
      <c r="P83" s="528">
        <f t="shared" si="22"/>
        <v>0</v>
      </c>
      <c r="Q83" s="528">
        <f>C83-'[1]5.3'!C83</f>
        <v>0</v>
      </c>
    </row>
    <row r="84" spans="1:17" x14ac:dyDescent="0.2">
      <c r="A84" s="529" t="s">
        <v>792</v>
      </c>
      <c r="B84" s="540"/>
      <c r="C84" s="530">
        <f>SUM(C83)</f>
        <v>0</v>
      </c>
      <c r="D84" s="530">
        <f t="shared" ref="D84:N84" si="23">SUM(D83)</f>
        <v>17341</v>
      </c>
      <c r="E84" s="530">
        <f t="shared" si="23"/>
        <v>0</v>
      </c>
      <c r="F84" s="530">
        <f t="shared" si="23"/>
        <v>0</v>
      </c>
      <c r="G84" s="530">
        <f t="shared" si="23"/>
        <v>-2100</v>
      </c>
      <c r="H84" s="530">
        <f t="shared" si="23"/>
        <v>0</v>
      </c>
      <c r="I84" s="530">
        <f t="shared" si="23"/>
        <v>0</v>
      </c>
      <c r="J84" s="530">
        <f t="shared" si="23"/>
        <v>-15241</v>
      </c>
      <c r="K84" s="530">
        <f t="shared" si="23"/>
        <v>0</v>
      </c>
      <c r="L84" s="530">
        <f t="shared" si="23"/>
        <v>0</v>
      </c>
      <c r="M84" s="530">
        <f t="shared" si="23"/>
        <v>0</v>
      </c>
      <c r="N84" s="530">
        <f t="shared" si="23"/>
        <v>0</v>
      </c>
      <c r="O84" s="528">
        <f t="shared" si="21"/>
        <v>0</v>
      </c>
      <c r="P84" s="528">
        <f t="shared" si="22"/>
        <v>0</v>
      </c>
      <c r="Q84" s="528">
        <f>C84-'[1]5.3'!C84</f>
        <v>-72434</v>
      </c>
    </row>
    <row r="85" spans="1:17" x14ac:dyDescent="0.2">
      <c r="A85" s="529" t="s">
        <v>781</v>
      </c>
      <c r="B85" s="540"/>
      <c r="C85" s="530">
        <f t="shared" ref="C85:N85" si="24">C84+C81</f>
        <v>72434</v>
      </c>
      <c r="D85" s="530">
        <f t="shared" si="24"/>
        <v>33475</v>
      </c>
      <c r="E85" s="530">
        <f t="shared" si="24"/>
        <v>0</v>
      </c>
      <c r="F85" s="530">
        <f t="shared" si="24"/>
        <v>0</v>
      </c>
      <c r="G85" s="530">
        <f t="shared" si="24"/>
        <v>0</v>
      </c>
      <c r="H85" s="530">
        <f t="shared" si="24"/>
        <v>0</v>
      </c>
      <c r="I85" s="530">
        <f t="shared" si="24"/>
        <v>0</v>
      </c>
      <c r="J85" s="530">
        <f t="shared" si="24"/>
        <v>36859</v>
      </c>
      <c r="K85" s="530">
        <f t="shared" si="24"/>
        <v>0</v>
      </c>
      <c r="L85" s="530">
        <f t="shared" si="24"/>
        <v>0</v>
      </c>
      <c r="M85" s="530">
        <f t="shared" si="24"/>
        <v>0</v>
      </c>
      <c r="N85" s="530">
        <f t="shared" si="24"/>
        <v>2100</v>
      </c>
      <c r="O85" s="528">
        <f t="shared" si="21"/>
        <v>72434</v>
      </c>
      <c r="P85" s="528">
        <f t="shared" si="22"/>
        <v>0</v>
      </c>
      <c r="Q85" s="528">
        <f>C85-'[1]5.3'!C84</f>
        <v>0</v>
      </c>
    </row>
    <row r="86" spans="1:17" x14ac:dyDescent="0.2">
      <c r="A86" s="541" t="s">
        <v>798</v>
      </c>
      <c r="B86" s="529" t="s">
        <v>777</v>
      </c>
      <c r="C86" s="530"/>
      <c r="D86" s="530"/>
      <c r="E86" s="530"/>
      <c r="F86" s="530"/>
      <c r="G86" s="539"/>
      <c r="H86" s="539"/>
      <c r="I86" s="539"/>
      <c r="J86" s="539"/>
      <c r="K86" s="539"/>
      <c r="L86" s="539"/>
      <c r="M86" s="539"/>
      <c r="N86" s="539"/>
      <c r="O86" s="528">
        <f t="shared" si="21"/>
        <v>0</v>
      </c>
      <c r="P86" s="528">
        <f t="shared" si="22"/>
        <v>0</v>
      </c>
      <c r="Q86" s="528">
        <f>C86-'[1]5.3'!C85</f>
        <v>0</v>
      </c>
    </row>
    <row r="87" spans="1:17" x14ac:dyDescent="0.2">
      <c r="A87" s="529" t="s">
        <v>778</v>
      </c>
      <c r="B87" s="540"/>
      <c r="C87" s="530">
        <f>SUM(D87:N87)</f>
        <v>13520</v>
      </c>
      <c r="D87" s="530">
        <f>'[1]5.3'!C86-'4.3'!E87-'4.3'!F87-'4.3'!G87-'4.3'!H87-'4.3'!I87-'4.3'!J87-'4.3'!K87-'4.3'!L87-'4.3'!M87-'4.3'!N87</f>
        <v>5265</v>
      </c>
      <c r="E87" s="530"/>
      <c r="F87" s="530"/>
      <c r="G87" s="539"/>
      <c r="H87" s="539"/>
      <c r="I87" s="539"/>
      <c r="J87" s="539">
        <v>8255</v>
      </c>
      <c r="K87" s="539"/>
      <c r="L87" s="539"/>
      <c r="M87" s="539"/>
      <c r="N87" s="539"/>
      <c r="O87" s="528">
        <f t="shared" si="21"/>
        <v>13520</v>
      </c>
      <c r="P87" s="528">
        <f t="shared" si="22"/>
        <v>0</v>
      </c>
      <c r="Q87" s="528">
        <f>C87-'[1]5.3'!C86</f>
        <v>0</v>
      </c>
    </row>
    <row r="88" spans="1:17" x14ac:dyDescent="0.2">
      <c r="A88" s="529" t="s">
        <v>779</v>
      </c>
      <c r="B88" s="540"/>
      <c r="C88" s="530">
        <f t="shared" ref="C88:N88" si="25">C84+C87</f>
        <v>13520</v>
      </c>
      <c r="D88" s="530">
        <f t="shared" si="25"/>
        <v>22606</v>
      </c>
      <c r="E88" s="530">
        <f t="shared" si="25"/>
        <v>0</v>
      </c>
      <c r="F88" s="530">
        <f t="shared" si="25"/>
        <v>0</v>
      </c>
      <c r="G88" s="530">
        <f t="shared" si="25"/>
        <v>-2100</v>
      </c>
      <c r="H88" s="530">
        <f t="shared" si="25"/>
        <v>0</v>
      </c>
      <c r="I88" s="530">
        <f t="shared" si="25"/>
        <v>0</v>
      </c>
      <c r="J88" s="530">
        <f t="shared" si="25"/>
        <v>-6986</v>
      </c>
      <c r="K88" s="530">
        <f t="shared" si="25"/>
        <v>0</v>
      </c>
      <c r="L88" s="530">
        <f t="shared" si="25"/>
        <v>0</v>
      </c>
      <c r="M88" s="530">
        <f t="shared" si="25"/>
        <v>0</v>
      </c>
      <c r="N88" s="530">
        <f t="shared" si="25"/>
        <v>0</v>
      </c>
      <c r="O88" s="528">
        <f t="shared" si="21"/>
        <v>13520</v>
      </c>
      <c r="P88" s="528">
        <f t="shared" si="22"/>
        <v>0</v>
      </c>
      <c r="Q88" s="528">
        <f>C88-'[1]5.3'!C87</f>
        <v>0</v>
      </c>
    </row>
    <row r="89" spans="1:17" x14ac:dyDescent="0.2">
      <c r="A89" s="529" t="s">
        <v>792</v>
      </c>
      <c r="B89" s="540"/>
      <c r="C89" s="530">
        <v>0</v>
      </c>
      <c r="D89" s="530"/>
      <c r="E89" s="530"/>
      <c r="F89" s="530"/>
      <c r="G89" s="530"/>
      <c r="H89" s="530"/>
      <c r="I89" s="530"/>
      <c r="J89" s="530"/>
      <c r="K89" s="530"/>
      <c r="L89" s="530"/>
      <c r="M89" s="530"/>
      <c r="N89" s="530"/>
      <c r="O89" s="528">
        <f t="shared" si="21"/>
        <v>0</v>
      </c>
      <c r="P89" s="528">
        <f t="shared" si="22"/>
        <v>0</v>
      </c>
      <c r="Q89" s="528">
        <f>C89-'[1]5.3'!C88</f>
        <v>0</v>
      </c>
    </row>
    <row r="90" spans="1:17" x14ac:dyDescent="0.2">
      <c r="A90" s="529" t="s">
        <v>781</v>
      </c>
      <c r="B90" s="540"/>
      <c r="C90" s="530">
        <f t="shared" ref="C90:N90" si="26">C87+C89</f>
        <v>13520</v>
      </c>
      <c r="D90" s="530">
        <f t="shared" si="26"/>
        <v>5265</v>
      </c>
      <c r="E90" s="530">
        <f t="shared" si="26"/>
        <v>0</v>
      </c>
      <c r="F90" s="530">
        <f t="shared" si="26"/>
        <v>0</v>
      </c>
      <c r="G90" s="530">
        <f t="shared" si="26"/>
        <v>0</v>
      </c>
      <c r="H90" s="530">
        <f t="shared" si="26"/>
        <v>0</v>
      </c>
      <c r="I90" s="530">
        <f t="shared" si="26"/>
        <v>0</v>
      </c>
      <c r="J90" s="530">
        <f t="shared" si="26"/>
        <v>8255</v>
      </c>
      <c r="K90" s="530">
        <f t="shared" si="26"/>
        <v>0</v>
      </c>
      <c r="L90" s="530">
        <f t="shared" si="26"/>
        <v>0</v>
      </c>
      <c r="M90" s="530">
        <f t="shared" si="26"/>
        <v>0</v>
      </c>
      <c r="N90" s="530">
        <f t="shared" si="26"/>
        <v>0</v>
      </c>
      <c r="O90" s="528">
        <f t="shared" si="21"/>
        <v>13520</v>
      </c>
      <c r="P90" s="528">
        <f t="shared" si="22"/>
        <v>0</v>
      </c>
      <c r="Q90" s="528">
        <f>C90-'[1]5.3'!C89</f>
        <v>0</v>
      </c>
    </row>
    <row r="91" spans="1:17" x14ac:dyDescent="0.2">
      <c r="A91" s="541" t="s">
        <v>799</v>
      </c>
      <c r="B91" s="529" t="s">
        <v>777</v>
      </c>
      <c r="C91" s="530"/>
      <c r="D91" s="530"/>
      <c r="E91" s="530"/>
      <c r="F91" s="530"/>
      <c r="G91" s="539"/>
      <c r="H91" s="539"/>
      <c r="I91" s="539"/>
      <c r="J91" s="539"/>
      <c r="K91" s="539"/>
      <c r="L91" s="539"/>
      <c r="M91" s="539"/>
      <c r="N91" s="539"/>
      <c r="O91" s="528">
        <f t="shared" si="21"/>
        <v>0</v>
      </c>
      <c r="P91" s="528">
        <f t="shared" si="22"/>
        <v>0</v>
      </c>
      <c r="Q91" s="528">
        <f>C91-'[1]5.3'!C90</f>
        <v>0</v>
      </c>
    </row>
    <row r="92" spans="1:17" x14ac:dyDescent="0.2">
      <c r="A92" s="529" t="s">
        <v>778</v>
      </c>
      <c r="B92" s="540"/>
      <c r="C92" s="530">
        <f>SUM(D92:N92)</f>
        <v>12607</v>
      </c>
      <c r="D92" s="530">
        <f>'[1]5.3'!C91-'4.3'!E92-'4.3'!F92-'4.3'!G92-'4.3'!H92-'4.3'!I92-'4.3'!J92-'4.3'!K92-'4.3'!L92-'4.3'!M92-'4.3'!N92</f>
        <v>6137</v>
      </c>
      <c r="E92" s="530">
        <v>5200</v>
      </c>
      <c r="F92" s="530"/>
      <c r="G92" s="539"/>
      <c r="H92" s="539"/>
      <c r="I92" s="539"/>
      <c r="J92" s="539">
        <v>1270</v>
      </c>
      <c r="K92" s="539"/>
      <c r="L92" s="539"/>
      <c r="M92" s="539"/>
      <c r="N92" s="539"/>
      <c r="O92" s="528">
        <f t="shared" si="21"/>
        <v>12607</v>
      </c>
      <c r="P92" s="528">
        <f t="shared" si="22"/>
        <v>0</v>
      </c>
      <c r="Q92" s="528">
        <f>C92-'[1]5.3'!C91</f>
        <v>0</v>
      </c>
    </row>
    <row r="93" spans="1:17" x14ac:dyDescent="0.2">
      <c r="A93" s="529" t="s">
        <v>779</v>
      </c>
      <c r="B93" s="540"/>
      <c r="C93" s="530">
        <v>12607</v>
      </c>
      <c r="D93" s="530">
        <v>6137</v>
      </c>
      <c r="E93" s="530">
        <v>5200</v>
      </c>
      <c r="F93" s="530">
        <v>0</v>
      </c>
      <c r="G93" s="539">
        <v>0</v>
      </c>
      <c r="H93" s="539">
        <v>0</v>
      </c>
      <c r="I93" s="539">
        <v>0</v>
      </c>
      <c r="J93" s="539">
        <v>1270</v>
      </c>
      <c r="K93" s="539">
        <v>0</v>
      </c>
      <c r="L93" s="539">
        <v>0</v>
      </c>
      <c r="M93" s="539">
        <v>0</v>
      </c>
      <c r="N93" s="539">
        <v>0</v>
      </c>
      <c r="O93" s="528">
        <f t="shared" si="21"/>
        <v>12607</v>
      </c>
      <c r="P93" s="528">
        <f t="shared" si="22"/>
        <v>0</v>
      </c>
      <c r="Q93" s="528">
        <f>C93-'[1]5.3'!C92</f>
        <v>0</v>
      </c>
    </row>
    <row r="94" spans="1:17" x14ac:dyDescent="0.2">
      <c r="A94" s="529" t="s">
        <v>792</v>
      </c>
      <c r="B94" s="540"/>
      <c r="C94" s="530">
        <v>0</v>
      </c>
      <c r="D94" s="530"/>
      <c r="E94" s="530"/>
      <c r="F94" s="530"/>
      <c r="G94" s="530"/>
      <c r="H94" s="530"/>
      <c r="I94" s="530"/>
      <c r="J94" s="530"/>
      <c r="K94" s="530"/>
      <c r="L94" s="530"/>
      <c r="M94" s="530"/>
      <c r="N94" s="530"/>
      <c r="O94" s="528">
        <f t="shared" si="21"/>
        <v>0</v>
      </c>
      <c r="P94" s="528">
        <f t="shared" si="22"/>
        <v>0</v>
      </c>
      <c r="Q94" s="528">
        <f>C94-'[1]5.3'!C93</f>
        <v>0</v>
      </c>
    </row>
    <row r="95" spans="1:17" x14ac:dyDescent="0.2">
      <c r="A95" s="529" t="s">
        <v>781</v>
      </c>
      <c r="B95" s="540"/>
      <c r="C95" s="530">
        <f t="shared" ref="C95:N95" si="27">C92+C94</f>
        <v>12607</v>
      </c>
      <c r="D95" s="530">
        <f t="shared" si="27"/>
        <v>6137</v>
      </c>
      <c r="E95" s="530">
        <f t="shared" si="27"/>
        <v>5200</v>
      </c>
      <c r="F95" s="530">
        <f t="shared" si="27"/>
        <v>0</v>
      </c>
      <c r="G95" s="530">
        <f t="shared" si="27"/>
        <v>0</v>
      </c>
      <c r="H95" s="530">
        <f t="shared" si="27"/>
        <v>0</v>
      </c>
      <c r="I95" s="530">
        <f t="shared" si="27"/>
        <v>0</v>
      </c>
      <c r="J95" s="530">
        <f t="shared" si="27"/>
        <v>1270</v>
      </c>
      <c r="K95" s="530">
        <f t="shared" si="27"/>
        <v>0</v>
      </c>
      <c r="L95" s="530">
        <f t="shared" si="27"/>
        <v>0</v>
      </c>
      <c r="M95" s="530">
        <f t="shared" si="27"/>
        <v>0</v>
      </c>
      <c r="N95" s="530">
        <f t="shared" si="27"/>
        <v>0</v>
      </c>
      <c r="O95" s="528">
        <f t="shared" si="21"/>
        <v>12607</v>
      </c>
      <c r="P95" s="528">
        <f t="shared" si="22"/>
        <v>0</v>
      </c>
      <c r="Q95" s="528">
        <f>C95-'[1]5.3'!C94</f>
        <v>0</v>
      </c>
    </row>
    <row r="96" spans="1:17" x14ac:dyDescent="0.2">
      <c r="A96" s="541" t="s">
        <v>800</v>
      </c>
      <c r="B96" s="529" t="s">
        <v>777</v>
      </c>
      <c r="C96" s="530"/>
      <c r="D96" s="530"/>
      <c r="E96" s="530"/>
      <c r="F96" s="530"/>
      <c r="G96" s="539"/>
      <c r="H96" s="539"/>
      <c r="I96" s="539"/>
      <c r="J96" s="539"/>
      <c r="K96" s="539"/>
      <c r="L96" s="539"/>
      <c r="M96" s="539"/>
      <c r="N96" s="539"/>
      <c r="O96" s="528">
        <f t="shared" si="21"/>
        <v>0</v>
      </c>
      <c r="P96" s="528">
        <f t="shared" si="22"/>
        <v>0</v>
      </c>
      <c r="Q96" s="528">
        <f>C96-'[1]5.3'!C95</f>
        <v>0</v>
      </c>
    </row>
    <row r="97" spans="1:17" x14ac:dyDescent="0.2">
      <c r="A97" s="529" t="s">
        <v>778</v>
      </c>
      <c r="B97" s="540"/>
      <c r="C97" s="530">
        <f>SUM(D97:N97)</f>
        <v>73829</v>
      </c>
      <c r="D97" s="530">
        <f>'[1]5.3'!C96-'4.3'!E97-'4.3'!F97-'4.3'!G97-'4.3'!H97-'4.3'!I97-'4.3'!J97-'4.3'!K97-'4.3'!L97-'4.3'!M97-'4.3'!N97</f>
        <v>73019</v>
      </c>
      <c r="E97" s="530"/>
      <c r="F97" s="530"/>
      <c r="G97" s="539"/>
      <c r="H97" s="539"/>
      <c r="I97" s="539"/>
      <c r="J97" s="539">
        <v>810</v>
      </c>
      <c r="K97" s="539"/>
      <c r="L97" s="539"/>
      <c r="M97" s="539"/>
      <c r="N97" s="539"/>
      <c r="O97" s="528">
        <f t="shared" si="21"/>
        <v>73829</v>
      </c>
      <c r="P97" s="528">
        <f t="shared" si="22"/>
        <v>0</v>
      </c>
      <c r="Q97" s="528">
        <f>C97-'[1]5.3'!C96</f>
        <v>0</v>
      </c>
    </row>
    <row r="98" spans="1:17" x14ac:dyDescent="0.2">
      <c r="A98" s="529" t="s">
        <v>779</v>
      </c>
      <c r="B98" s="540"/>
      <c r="C98" s="530">
        <v>75353</v>
      </c>
      <c r="D98" s="530">
        <v>59892</v>
      </c>
      <c r="E98" s="530">
        <v>0</v>
      </c>
      <c r="F98" s="530">
        <v>0</v>
      </c>
      <c r="G98" s="539">
        <v>0</v>
      </c>
      <c r="H98" s="539">
        <v>0</v>
      </c>
      <c r="I98" s="539">
        <v>0</v>
      </c>
      <c r="J98" s="539">
        <v>810</v>
      </c>
      <c r="K98" s="539">
        <v>0</v>
      </c>
      <c r="L98" s="539">
        <v>0</v>
      </c>
      <c r="M98" s="539">
        <v>0</v>
      </c>
      <c r="N98" s="539">
        <v>14651</v>
      </c>
      <c r="O98" s="528">
        <f t="shared" si="21"/>
        <v>75353</v>
      </c>
      <c r="P98" s="528">
        <f t="shared" si="22"/>
        <v>0</v>
      </c>
      <c r="Q98" s="528">
        <v>0</v>
      </c>
    </row>
    <row r="99" spans="1:17" x14ac:dyDescent="0.2">
      <c r="A99" s="529" t="s">
        <v>792</v>
      </c>
      <c r="B99" s="540"/>
      <c r="C99" s="530">
        <v>0</v>
      </c>
      <c r="D99" s="530">
        <v>0</v>
      </c>
      <c r="E99" s="530">
        <v>0</v>
      </c>
      <c r="F99" s="530">
        <v>0</v>
      </c>
      <c r="G99" s="530">
        <v>0</v>
      </c>
      <c r="H99" s="530">
        <v>0</v>
      </c>
      <c r="I99" s="530">
        <v>0</v>
      </c>
      <c r="J99" s="530">
        <v>0</v>
      </c>
      <c r="K99" s="530">
        <v>0</v>
      </c>
      <c r="L99" s="530">
        <v>0</v>
      </c>
      <c r="M99" s="530">
        <v>0</v>
      </c>
      <c r="N99" s="530">
        <v>0</v>
      </c>
      <c r="O99" s="528">
        <f t="shared" si="21"/>
        <v>0</v>
      </c>
      <c r="P99" s="528">
        <f t="shared" si="22"/>
        <v>0</v>
      </c>
      <c r="Q99" s="528">
        <f>C99-'[1]5.3'!C98</f>
        <v>0</v>
      </c>
    </row>
    <row r="100" spans="1:17" x14ac:dyDescent="0.2">
      <c r="A100" s="529" t="s">
        <v>781</v>
      </c>
      <c r="B100" s="540"/>
      <c r="C100" s="530">
        <f t="shared" ref="C100:N100" si="28">C98+C99</f>
        <v>75353</v>
      </c>
      <c r="D100" s="530">
        <f t="shared" si="28"/>
        <v>59892</v>
      </c>
      <c r="E100" s="530">
        <f t="shared" si="28"/>
        <v>0</v>
      </c>
      <c r="F100" s="530">
        <f t="shared" si="28"/>
        <v>0</v>
      </c>
      <c r="G100" s="530">
        <f t="shared" si="28"/>
        <v>0</v>
      </c>
      <c r="H100" s="530">
        <f t="shared" si="28"/>
        <v>0</v>
      </c>
      <c r="I100" s="530">
        <f t="shared" si="28"/>
        <v>0</v>
      </c>
      <c r="J100" s="530">
        <f t="shared" si="28"/>
        <v>810</v>
      </c>
      <c r="K100" s="530">
        <f t="shared" si="28"/>
        <v>0</v>
      </c>
      <c r="L100" s="530">
        <f t="shared" si="28"/>
        <v>0</v>
      </c>
      <c r="M100" s="530">
        <f t="shared" si="28"/>
        <v>0</v>
      </c>
      <c r="N100" s="530">
        <f t="shared" si="28"/>
        <v>14651</v>
      </c>
      <c r="O100" s="528">
        <f t="shared" si="21"/>
        <v>75353</v>
      </c>
      <c r="P100" s="528">
        <f t="shared" si="22"/>
        <v>0</v>
      </c>
      <c r="Q100" s="528">
        <f>C100-'[1]5.3'!C99</f>
        <v>0</v>
      </c>
    </row>
    <row r="101" spans="1:17" x14ac:dyDescent="0.2">
      <c r="A101" s="541" t="s">
        <v>801</v>
      </c>
      <c r="B101" s="529" t="s">
        <v>777</v>
      </c>
      <c r="C101" s="530"/>
      <c r="D101" s="530"/>
      <c r="E101" s="530"/>
      <c r="F101" s="530"/>
      <c r="G101" s="539"/>
      <c r="H101" s="539"/>
      <c r="I101" s="539"/>
      <c r="J101" s="539"/>
      <c r="K101" s="539"/>
      <c r="L101" s="539"/>
      <c r="M101" s="539"/>
      <c r="N101" s="539"/>
      <c r="O101" s="528">
        <f t="shared" si="21"/>
        <v>0</v>
      </c>
      <c r="P101" s="528">
        <f t="shared" si="22"/>
        <v>0</v>
      </c>
      <c r="Q101" s="528">
        <f>C101-'[1]5.3'!C100</f>
        <v>0</v>
      </c>
    </row>
    <row r="102" spans="1:17" x14ac:dyDescent="0.2">
      <c r="A102" s="529" t="s">
        <v>778</v>
      </c>
      <c r="B102" s="540"/>
      <c r="C102" s="530">
        <f>SUM(D102:N102)</f>
        <v>3102</v>
      </c>
      <c r="D102" s="530">
        <f>'[1]5.3'!C101-'4.3'!E102-'4.3'!F102-'4.3'!G102-'4.3'!H102-'4.3'!I102-'4.3'!J102-'4.3'!K102-'4.3'!L102-'4.3'!M102-'4.3'!N102</f>
        <v>2252</v>
      </c>
      <c r="E102" s="530"/>
      <c r="F102" s="530"/>
      <c r="G102" s="539"/>
      <c r="H102" s="539"/>
      <c r="I102" s="539"/>
      <c r="J102" s="539">
        <v>850</v>
      </c>
      <c r="K102" s="539"/>
      <c r="L102" s="539"/>
      <c r="M102" s="539"/>
      <c r="N102" s="539"/>
      <c r="O102" s="528">
        <f t="shared" si="21"/>
        <v>3102</v>
      </c>
      <c r="P102" s="528">
        <f t="shared" si="22"/>
        <v>0</v>
      </c>
      <c r="Q102" s="528">
        <f>C102-'[1]5.3'!C101</f>
        <v>0</v>
      </c>
    </row>
    <row r="103" spans="1:17" x14ac:dyDescent="0.2">
      <c r="A103" s="529" t="s">
        <v>779</v>
      </c>
      <c r="B103" s="540"/>
      <c r="C103" s="530">
        <v>3102</v>
      </c>
      <c r="D103" s="530">
        <v>2252</v>
      </c>
      <c r="E103" s="530">
        <v>0</v>
      </c>
      <c r="F103" s="530">
        <v>0</v>
      </c>
      <c r="G103" s="539">
        <v>0</v>
      </c>
      <c r="H103" s="539">
        <v>0</v>
      </c>
      <c r="I103" s="539">
        <v>0</v>
      </c>
      <c r="J103" s="539">
        <v>850</v>
      </c>
      <c r="K103" s="539">
        <v>0</v>
      </c>
      <c r="L103" s="539">
        <v>0</v>
      </c>
      <c r="M103" s="539">
        <v>0</v>
      </c>
      <c r="N103" s="539">
        <v>0</v>
      </c>
      <c r="O103" s="528">
        <f t="shared" si="21"/>
        <v>3102</v>
      </c>
      <c r="P103" s="528">
        <f t="shared" si="22"/>
        <v>0</v>
      </c>
      <c r="Q103" s="528">
        <f>C103-'[1]5.3'!C102</f>
        <v>0</v>
      </c>
    </row>
    <row r="104" spans="1:17" x14ac:dyDescent="0.2">
      <c r="A104" s="529" t="s">
        <v>792</v>
      </c>
      <c r="B104" s="540"/>
      <c r="C104" s="530">
        <v>0</v>
      </c>
      <c r="D104" s="530"/>
      <c r="E104" s="530"/>
      <c r="F104" s="530"/>
      <c r="G104" s="530"/>
      <c r="H104" s="530"/>
      <c r="I104" s="530"/>
      <c r="J104" s="530"/>
      <c r="K104" s="530"/>
      <c r="L104" s="530"/>
      <c r="M104" s="530"/>
      <c r="N104" s="530"/>
      <c r="O104" s="528">
        <f t="shared" si="21"/>
        <v>0</v>
      </c>
      <c r="P104" s="528">
        <f t="shared" si="22"/>
        <v>0</v>
      </c>
      <c r="Q104" s="528">
        <f>C104-'[1]5.3'!C103</f>
        <v>0</v>
      </c>
    </row>
    <row r="105" spans="1:17" s="534" customFormat="1" x14ac:dyDescent="0.2">
      <c r="A105" s="529" t="s">
        <v>781</v>
      </c>
      <c r="B105" s="542"/>
      <c r="C105" s="532">
        <f t="shared" ref="C105:N105" si="29">C102+C104</f>
        <v>3102</v>
      </c>
      <c r="D105" s="532">
        <f t="shared" si="29"/>
        <v>2252</v>
      </c>
      <c r="E105" s="532">
        <f t="shared" si="29"/>
        <v>0</v>
      </c>
      <c r="F105" s="532">
        <f t="shared" si="29"/>
        <v>0</v>
      </c>
      <c r="G105" s="532">
        <f t="shared" si="29"/>
        <v>0</v>
      </c>
      <c r="H105" s="532">
        <f t="shared" si="29"/>
        <v>0</v>
      </c>
      <c r="I105" s="532">
        <f t="shared" si="29"/>
        <v>0</v>
      </c>
      <c r="J105" s="532">
        <f t="shared" si="29"/>
        <v>850</v>
      </c>
      <c r="K105" s="532">
        <f t="shared" si="29"/>
        <v>0</v>
      </c>
      <c r="L105" s="532">
        <f t="shared" si="29"/>
        <v>0</v>
      </c>
      <c r="M105" s="532">
        <f t="shared" si="29"/>
        <v>0</v>
      </c>
      <c r="N105" s="532">
        <f t="shared" si="29"/>
        <v>0</v>
      </c>
      <c r="O105" s="528">
        <f t="shared" si="21"/>
        <v>3102</v>
      </c>
      <c r="P105" s="528">
        <f t="shared" si="22"/>
        <v>0</v>
      </c>
      <c r="Q105" s="528">
        <f>C105-'[1]5.3'!C104</f>
        <v>0</v>
      </c>
    </row>
    <row r="106" spans="1:17" x14ac:dyDescent="0.2">
      <c r="A106" s="543" t="s">
        <v>197</v>
      </c>
      <c r="B106" s="529" t="s">
        <v>777</v>
      </c>
      <c r="C106" s="530"/>
      <c r="D106" s="530"/>
      <c r="E106" s="530"/>
      <c r="F106" s="530"/>
      <c r="G106" s="539"/>
      <c r="H106" s="539"/>
      <c r="I106" s="539"/>
      <c r="J106" s="539"/>
      <c r="K106" s="539"/>
      <c r="L106" s="539"/>
      <c r="M106" s="539"/>
      <c r="N106" s="539"/>
      <c r="O106" s="528">
        <f t="shared" si="21"/>
        <v>0</v>
      </c>
      <c r="P106" s="528">
        <f t="shared" si="22"/>
        <v>0</v>
      </c>
      <c r="Q106" s="528">
        <f>C106-'[1]5.3'!C105</f>
        <v>0</v>
      </c>
    </row>
    <row r="107" spans="1:17" s="534" customFormat="1" x14ac:dyDescent="0.2">
      <c r="A107" s="529" t="s">
        <v>778</v>
      </c>
      <c r="B107" s="540"/>
      <c r="C107" s="530">
        <f>SUM(D107:N107)</f>
        <v>52157</v>
      </c>
      <c r="D107" s="530">
        <f>'[1]5.3'!C106-'4.3'!E107-'4.3'!F107-'4.3'!G107-'4.3'!H107-'4.3'!I107-'4.3'!J107-'4.3'!K107-'4.3'!L107-'4.3'!M107-'4.3'!N107</f>
        <v>48157</v>
      </c>
      <c r="E107" s="530"/>
      <c r="F107" s="530"/>
      <c r="G107" s="539"/>
      <c r="H107" s="539"/>
      <c r="I107" s="539"/>
      <c r="J107" s="539">
        <v>4000</v>
      </c>
      <c r="K107" s="539"/>
      <c r="L107" s="539"/>
      <c r="M107" s="539"/>
      <c r="N107" s="539"/>
      <c r="O107" s="528">
        <f t="shared" si="21"/>
        <v>52157</v>
      </c>
      <c r="P107" s="528">
        <f t="shared" si="22"/>
        <v>0</v>
      </c>
      <c r="Q107" s="528">
        <f>C107-'[1]5.3'!C106</f>
        <v>0</v>
      </c>
    </row>
    <row r="108" spans="1:17" x14ac:dyDescent="0.2">
      <c r="A108" s="529" t="s">
        <v>779</v>
      </c>
      <c r="B108" s="540"/>
      <c r="C108" s="530">
        <v>48042</v>
      </c>
      <c r="D108" s="530">
        <v>42313</v>
      </c>
      <c r="E108" s="530">
        <v>0</v>
      </c>
      <c r="F108" s="530">
        <v>0</v>
      </c>
      <c r="G108" s="539">
        <v>0</v>
      </c>
      <c r="H108" s="539">
        <v>0</v>
      </c>
      <c r="I108" s="539">
        <v>0</v>
      </c>
      <c r="J108" s="539">
        <v>4000</v>
      </c>
      <c r="K108" s="539">
        <v>0</v>
      </c>
      <c r="L108" s="539">
        <v>0</v>
      </c>
      <c r="M108" s="539">
        <v>0</v>
      </c>
      <c r="N108" s="539">
        <v>1729</v>
      </c>
      <c r="O108" s="528">
        <f t="shared" si="21"/>
        <v>48042</v>
      </c>
      <c r="P108" s="528">
        <f t="shared" si="22"/>
        <v>0</v>
      </c>
      <c r="Q108" s="528">
        <v>0</v>
      </c>
    </row>
    <row r="109" spans="1:17" x14ac:dyDescent="0.2">
      <c r="A109" s="529" t="s">
        <v>788</v>
      </c>
      <c r="B109" s="540"/>
      <c r="C109" s="530">
        <v>-15975</v>
      </c>
      <c r="D109" s="530">
        <v>-15975</v>
      </c>
      <c r="E109" s="530"/>
      <c r="F109" s="530"/>
      <c r="G109" s="539"/>
      <c r="H109" s="539"/>
      <c r="I109" s="539"/>
      <c r="J109" s="539"/>
      <c r="K109" s="539"/>
      <c r="L109" s="539"/>
      <c r="M109" s="539"/>
      <c r="N109" s="539"/>
      <c r="O109" s="528">
        <f t="shared" si="21"/>
        <v>-15975</v>
      </c>
      <c r="P109" s="528">
        <f t="shared" si="22"/>
        <v>0</v>
      </c>
      <c r="Q109" s="528"/>
    </row>
    <row r="110" spans="1:17" x14ac:dyDescent="0.2">
      <c r="A110" s="529" t="s">
        <v>792</v>
      </c>
      <c r="B110" s="540"/>
      <c r="C110" s="530">
        <f>SUM(C109)</f>
        <v>-15975</v>
      </c>
      <c r="D110" s="530">
        <f t="shared" ref="D110:N110" si="30">SUM(D109)</f>
        <v>-15975</v>
      </c>
      <c r="E110" s="530">
        <f t="shared" si="30"/>
        <v>0</v>
      </c>
      <c r="F110" s="530">
        <f t="shared" si="30"/>
        <v>0</v>
      </c>
      <c r="G110" s="530">
        <f t="shared" si="30"/>
        <v>0</v>
      </c>
      <c r="H110" s="530">
        <f t="shared" si="30"/>
        <v>0</v>
      </c>
      <c r="I110" s="530">
        <f t="shared" si="30"/>
        <v>0</v>
      </c>
      <c r="J110" s="530">
        <f t="shared" si="30"/>
        <v>0</v>
      </c>
      <c r="K110" s="530">
        <f t="shared" si="30"/>
        <v>0</v>
      </c>
      <c r="L110" s="530">
        <f t="shared" si="30"/>
        <v>0</v>
      </c>
      <c r="M110" s="530">
        <f t="shared" si="30"/>
        <v>0</v>
      </c>
      <c r="N110" s="530">
        <f t="shared" si="30"/>
        <v>0</v>
      </c>
      <c r="O110" s="528">
        <f t="shared" si="21"/>
        <v>-15975</v>
      </c>
      <c r="P110" s="528">
        <f t="shared" si="22"/>
        <v>0</v>
      </c>
      <c r="Q110" s="528">
        <f>C110-'[1]5.3'!C109</f>
        <v>0</v>
      </c>
    </row>
    <row r="111" spans="1:17" x14ac:dyDescent="0.2">
      <c r="A111" s="529" t="s">
        <v>781</v>
      </c>
      <c r="B111" s="542"/>
      <c r="C111" s="532">
        <f>C108+C110</f>
        <v>32067</v>
      </c>
      <c r="D111" s="532">
        <f t="shared" ref="D111:N111" si="31">D108+D110</f>
        <v>26338</v>
      </c>
      <c r="E111" s="532">
        <f t="shared" si="31"/>
        <v>0</v>
      </c>
      <c r="F111" s="532">
        <f t="shared" si="31"/>
        <v>0</v>
      </c>
      <c r="G111" s="532">
        <f t="shared" si="31"/>
        <v>0</v>
      </c>
      <c r="H111" s="532">
        <f t="shared" si="31"/>
        <v>0</v>
      </c>
      <c r="I111" s="532">
        <f t="shared" si="31"/>
        <v>0</v>
      </c>
      <c r="J111" s="532">
        <f t="shared" si="31"/>
        <v>4000</v>
      </c>
      <c r="K111" s="532">
        <f t="shared" si="31"/>
        <v>0</v>
      </c>
      <c r="L111" s="532">
        <f t="shared" si="31"/>
        <v>0</v>
      </c>
      <c r="M111" s="532">
        <f t="shared" si="31"/>
        <v>0</v>
      </c>
      <c r="N111" s="532">
        <f t="shared" si="31"/>
        <v>1729</v>
      </c>
      <c r="O111" s="528">
        <f t="shared" si="21"/>
        <v>32067</v>
      </c>
      <c r="P111" s="528">
        <f t="shared" si="22"/>
        <v>0</v>
      </c>
      <c r="Q111" s="528">
        <f>C111-'[1]5.3'!C110</f>
        <v>0</v>
      </c>
    </row>
    <row r="112" spans="1:17" x14ac:dyDescent="0.2">
      <c r="A112" s="533" t="s">
        <v>802</v>
      </c>
      <c r="B112" s="536"/>
      <c r="C112" s="530"/>
      <c r="D112" s="530"/>
      <c r="E112" s="530"/>
      <c r="F112" s="530"/>
      <c r="G112" s="530"/>
      <c r="H112" s="530"/>
      <c r="I112" s="530"/>
      <c r="J112" s="530"/>
      <c r="K112" s="530"/>
      <c r="L112" s="530"/>
      <c r="M112" s="530"/>
      <c r="N112" s="530"/>
      <c r="O112" s="528">
        <f t="shared" si="21"/>
        <v>0</v>
      </c>
      <c r="P112" s="528">
        <f t="shared" si="22"/>
        <v>0</v>
      </c>
      <c r="Q112" s="528">
        <f>C112-'[1]5.3'!C111</f>
        <v>0</v>
      </c>
    </row>
    <row r="113" spans="1:17" x14ac:dyDescent="0.2">
      <c r="A113" s="529" t="s">
        <v>778</v>
      </c>
      <c r="B113" s="529"/>
      <c r="C113" s="530">
        <f t="shared" ref="C113:N116" si="32">C118+C123+C128</f>
        <v>497820</v>
      </c>
      <c r="D113" s="530">
        <f t="shared" si="32"/>
        <v>404837</v>
      </c>
      <c r="E113" s="530">
        <f t="shared" si="32"/>
        <v>41016</v>
      </c>
      <c r="F113" s="530">
        <f t="shared" si="32"/>
        <v>0</v>
      </c>
      <c r="G113" s="530">
        <f t="shared" si="32"/>
        <v>0</v>
      </c>
      <c r="H113" s="530">
        <f t="shared" si="32"/>
        <v>0</v>
      </c>
      <c r="I113" s="530">
        <f t="shared" si="32"/>
        <v>0</v>
      </c>
      <c r="J113" s="530">
        <f t="shared" si="32"/>
        <v>51967</v>
      </c>
      <c r="K113" s="530">
        <f t="shared" si="32"/>
        <v>0</v>
      </c>
      <c r="L113" s="530">
        <f t="shared" si="32"/>
        <v>0</v>
      </c>
      <c r="M113" s="530">
        <f t="shared" si="32"/>
        <v>0</v>
      </c>
      <c r="N113" s="530">
        <f t="shared" si="32"/>
        <v>0</v>
      </c>
      <c r="O113" s="528">
        <f t="shared" si="21"/>
        <v>497820</v>
      </c>
      <c r="P113" s="528">
        <f t="shared" si="22"/>
        <v>0</v>
      </c>
      <c r="Q113" s="528">
        <f>C113-'[1]5.3'!C112</f>
        <v>0</v>
      </c>
    </row>
    <row r="114" spans="1:17" x14ac:dyDescent="0.2">
      <c r="A114" s="529" t="s">
        <v>779</v>
      </c>
      <c r="B114" s="529"/>
      <c r="C114" s="530">
        <f t="shared" si="32"/>
        <v>518112</v>
      </c>
      <c r="D114" s="530">
        <f t="shared" si="32"/>
        <v>414482</v>
      </c>
      <c r="E114" s="530">
        <f t="shared" si="32"/>
        <v>45575</v>
      </c>
      <c r="F114" s="530">
        <f t="shared" si="32"/>
        <v>0</v>
      </c>
      <c r="G114" s="530">
        <f t="shared" si="32"/>
        <v>0</v>
      </c>
      <c r="H114" s="530">
        <f t="shared" si="32"/>
        <v>0</v>
      </c>
      <c r="I114" s="530">
        <f t="shared" si="32"/>
        <v>0</v>
      </c>
      <c r="J114" s="530">
        <f t="shared" si="32"/>
        <v>52127</v>
      </c>
      <c r="K114" s="530">
        <f t="shared" si="32"/>
        <v>0</v>
      </c>
      <c r="L114" s="530">
        <f t="shared" si="32"/>
        <v>0</v>
      </c>
      <c r="M114" s="530">
        <f t="shared" si="32"/>
        <v>0</v>
      </c>
      <c r="N114" s="530">
        <f t="shared" si="32"/>
        <v>5928</v>
      </c>
      <c r="O114" s="528">
        <f t="shared" si="21"/>
        <v>518112</v>
      </c>
      <c r="P114" s="528">
        <f t="shared" si="22"/>
        <v>0</v>
      </c>
      <c r="Q114" s="528">
        <f>C114-'[1]5.3'!C113</f>
        <v>0</v>
      </c>
    </row>
    <row r="115" spans="1:17" x14ac:dyDescent="0.2">
      <c r="A115" s="529" t="s">
        <v>792</v>
      </c>
      <c r="B115" s="529"/>
      <c r="C115" s="530">
        <f t="shared" si="32"/>
        <v>0</v>
      </c>
      <c r="D115" s="530">
        <f t="shared" si="32"/>
        <v>0</v>
      </c>
      <c r="E115" s="530">
        <f t="shared" si="32"/>
        <v>0</v>
      </c>
      <c r="F115" s="530">
        <f t="shared" si="32"/>
        <v>0</v>
      </c>
      <c r="G115" s="530">
        <f t="shared" si="32"/>
        <v>0</v>
      </c>
      <c r="H115" s="530">
        <f t="shared" si="32"/>
        <v>0</v>
      </c>
      <c r="I115" s="530">
        <f t="shared" si="32"/>
        <v>0</v>
      </c>
      <c r="J115" s="530">
        <f t="shared" si="32"/>
        <v>0</v>
      </c>
      <c r="K115" s="530">
        <f t="shared" si="32"/>
        <v>0</v>
      </c>
      <c r="L115" s="530">
        <f t="shared" si="32"/>
        <v>0</v>
      </c>
      <c r="M115" s="530">
        <f t="shared" si="32"/>
        <v>0</v>
      </c>
      <c r="N115" s="530">
        <f t="shared" si="32"/>
        <v>0</v>
      </c>
      <c r="O115" s="528">
        <f t="shared" si="21"/>
        <v>0</v>
      </c>
      <c r="P115" s="528">
        <f t="shared" si="22"/>
        <v>0</v>
      </c>
      <c r="Q115" s="528">
        <f>C115-'[1]5.3'!C114</f>
        <v>0</v>
      </c>
    </row>
    <row r="116" spans="1:17" x14ac:dyDescent="0.2">
      <c r="A116" s="529" t="s">
        <v>781</v>
      </c>
      <c r="B116" s="529"/>
      <c r="C116" s="530">
        <f t="shared" si="32"/>
        <v>518112</v>
      </c>
      <c r="D116" s="530">
        <f t="shared" si="32"/>
        <v>414482</v>
      </c>
      <c r="E116" s="530">
        <f t="shared" si="32"/>
        <v>45575</v>
      </c>
      <c r="F116" s="530">
        <f t="shared" si="32"/>
        <v>0</v>
      </c>
      <c r="G116" s="530">
        <f t="shared" si="32"/>
        <v>0</v>
      </c>
      <c r="H116" s="530">
        <f t="shared" si="32"/>
        <v>0</v>
      </c>
      <c r="I116" s="530">
        <f t="shared" si="32"/>
        <v>0</v>
      </c>
      <c r="J116" s="530">
        <f t="shared" si="32"/>
        <v>52127</v>
      </c>
      <c r="K116" s="530">
        <f t="shared" si="32"/>
        <v>0</v>
      </c>
      <c r="L116" s="530">
        <f t="shared" si="32"/>
        <v>0</v>
      </c>
      <c r="M116" s="530">
        <f t="shared" si="32"/>
        <v>0</v>
      </c>
      <c r="N116" s="530">
        <f t="shared" si="32"/>
        <v>5928</v>
      </c>
      <c r="O116" s="528">
        <f t="shared" si="21"/>
        <v>518112</v>
      </c>
      <c r="P116" s="528">
        <f t="shared" si="22"/>
        <v>0</v>
      </c>
      <c r="Q116" s="528">
        <f>C116-'[1]5.3'!C115</f>
        <v>0</v>
      </c>
    </row>
    <row r="117" spans="1:17" x14ac:dyDescent="0.2">
      <c r="A117" s="537" t="s">
        <v>803</v>
      </c>
      <c r="B117" s="529" t="s">
        <v>777</v>
      </c>
      <c r="C117" s="530"/>
      <c r="D117" s="530"/>
      <c r="E117" s="530"/>
      <c r="F117" s="530"/>
      <c r="G117" s="530"/>
      <c r="H117" s="530"/>
      <c r="I117" s="530"/>
      <c r="J117" s="530"/>
      <c r="K117" s="530"/>
      <c r="L117" s="530"/>
      <c r="M117" s="530"/>
      <c r="N117" s="530"/>
      <c r="O117" s="528">
        <f t="shared" si="21"/>
        <v>0</v>
      </c>
      <c r="P117" s="528">
        <f t="shared" si="22"/>
        <v>0</v>
      </c>
      <c r="Q117" s="528">
        <f>C117-'[1]5.3'!C116</f>
        <v>0</v>
      </c>
    </row>
    <row r="118" spans="1:17" x14ac:dyDescent="0.2">
      <c r="A118" s="529" t="s">
        <v>778</v>
      </c>
      <c r="B118" s="529"/>
      <c r="C118" s="530">
        <f>SUM(D118:N118)</f>
        <v>47280</v>
      </c>
      <c r="D118" s="530">
        <f>'[1]5.3'!C117-'4.3'!E118-'4.3'!F118-'4.3'!G118-'4.3'!H118-'4.3'!I118-'4.3'!J118-'4.3'!K118-'4.3'!L118-'4.3'!M118-'4.3'!N118</f>
        <v>45100</v>
      </c>
      <c r="E118" s="530">
        <v>2150</v>
      </c>
      <c r="F118" s="530"/>
      <c r="G118" s="530"/>
      <c r="H118" s="530"/>
      <c r="I118" s="530"/>
      <c r="J118" s="530">
        <v>30</v>
      </c>
      <c r="K118" s="530"/>
      <c r="L118" s="530"/>
      <c r="M118" s="530"/>
      <c r="N118" s="530"/>
      <c r="O118" s="528">
        <f t="shared" si="21"/>
        <v>47280</v>
      </c>
      <c r="P118" s="528">
        <f t="shared" si="22"/>
        <v>0</v>
      </c>
      <c r="Q118" s="528">
        <f>C118-'[1]5.3'!C117</f>
        <v>0</v>
      </c>
    </row>
    <row r="119" spans="1:17" x14ac:dyDescent="0.2">
      <c r="A119" s="529" t="s">
        <v>779</v>
      </c>
      <c r="B119" s="529"/>
      <c r="C119" s="530">
        <v>48567</v>
      </c>
      <c r="D119" s="530">
        <v>45200</v>
      </c>
      <c r="E119" s="530">
        <v>2837</v>
      </c>
      <c r="F119" s="530">
        <v>0</v>
      </c>
      <c r="G119" s="530">
        <v>0</v>
      </c>
      <c r="H119" s="530">
        <v>0</v>
      </c>
      <c r="I119" s="530">
        <v>0</v>
      </c>
      <c r="J119" s="530">
        <v>30</v>
      </c>
      <c r="K119" s="530">
        <v>0</v>
      </c>
      <c r="L119" s="530">
        <v>0</v>
      </c>
      <c r="M119" s="530">
        <v>0</v>
      </c>
      <c r="N119" s="530">
        <v>500</v>
      </c>
      <c r="O119" s="528">
        <f t="shared" si="21"/>
        <v>48567</v>
      </c>
      <c r="P119" s="528">
        <f t="shared" si="22"/>
        <v>0</v>
      </c>
      <c r="Q119" s="528">
        <v>0</v>
      </c>
    </row>
    <row r="120" spans="1:17" x14ac:dyDescent="0.2">
      <c r="A120" s="529" t="s">
        <v>792</v>
      </c>
      <c r="B120" s="529"/>
      <c r="C120" s="530">
        <v>0</v>
      </c>
      <c r="D120" s="530">
        <v>0</v>
      </c>
      <c r="E120" s="530">
        <v>0</v>
      </c>
      <c r="F120" s="530">
        <v>0</v>
      </c>
      <c r="G120" s="530">
        <v>0</v>
      </c>
      <c r="H120" s="530">
        <v>0</v>
      </c>
      <c r="I120" s="530">
        <v>0</v>
      </c>
      <c r="J120" s="530">
        <v>0</v>
      </c>
      <c r="K120" s="530">
        <v>0</v>
      </c>
      <c r="L120" s="530">
        <v>0</v>
      </c>
      <c r="M120" s="530">
        <v>0</v>
      </c>
      <c r="N120" s="530">
        <v>0</v>
      </c>
      <c r="O120" s="528">
        <f t="shared" si="21"/>
        <v>0</v>
      </c>
      <c r="P120" s="528">
        <f t="shared" si="22"/>
        <v>0</v>
      </c>
      <c r="Q120" s="528">
        <f>C120-'[1]5.3'!C119</f>
        <v>0</v>
      </c>
    </row>
    <row r="121" spans="1:17" x14ac:dyDescent="0.2">
      <c r="A121" s="529" t="s">
        <v>781</v>
      </c>
      <c r="B121" s="529"/>
      <c r="C121" s="530">
        <f t="shared" ref="C121:N121" si="33">C119+C120</f>
        <v>48567</v>
      </c>
      <c r="D121" s="530">
        <f t="shared" si="33"/>
        <v>45200</v>
      </c>
      <c r="E121" s="530">
        <f t="shared" si="33"/>
        <v>2837</v>
      </c>
      <c r="F121" s="530">
        <f t="shared" si="33"/>
        <v>0</v>
      </c>
      <c r="G121" s="530">
        <f t="shared" si="33"/>
        <v>0</v>
      </c>
      <c r="H121" s="530">
        <f t="shared" si="33"/>
        <v>0</v>
      </c>
      <c r="I121" s="530">
        <f t="shared" si="33"/>
        <v>0</v>
      </c>
      <c r="J121" s="530">
        <f t="shared" si="33"/>
        <v>30</v>
      </c>
      <c r="K121" s="530">
        <f t="shared" si="33"/>
        <v>0</v>
      </c>
      <c r="L121" s="530">
        <f t="shared" si="33"/>
        <v>0</v>
      </c>
      <c r="M121" s="530">
        <f t="shared" si="33"/>
        <v>0</v>
      </c>
      <c r="N121" s="530">
        <f t="shared" si="33"/>
        <v>500</v>
      </c>
      <c r="O121" s="528">
        <f t="shared" si="21"/>
        <v>48567</v>
      </c>
      <c r="P121" s="528">
        <f t="shared" si="22"/>
        <v>0</v>
      </c>
      <c r="Q121" s="528">
        <f>C121-'[1]5.3'!C120</f>
        <v>0</v>
      </c>
    </row>
    <row r="122" spans="1:17" x14ac:dyDescent="0.2">
      <c r="A122" s="537" t="s">
        <v>804</v>
      </c>
      <c r="B122" s="529" t="s">
        <v>777</v>
      </c>
      <c r="C122" s="530"/>
      <c r="D122" s="530"/>
      <c r="E122" s="530"/>
      <c r="F122" s="530"/>
      <c r="G122" s="530"/>
      <c r="H122" s="530"/>
      <c r="I122" s="530"/>
      <c r="J122" s="530"/>
      <c r="K122" s="530"/>
      <c r="L122" s="530"/>
      <c r="M122" s="530"/>
      <c r="N122" s="530"/>
      <c r="O122" s="528">
        <f t="shared" si="21"/>
        <v>0</v>
      </c>
      <c r="P122" s="528">
        <f t="shared" si="22"/>
        <v>0</v>
      </c>
      <c r="Q122" s="528">
        <f>C122-'[1]5.3'!C121</f>
        <v>0</v>
      </c>
    </row>
    <row r="123" spans="1:17" x14ac:dyDescent="0.2">
      <c r="A123" s="529" t="s">
        <v>778</v>
      </c>
      <c r="B123" s="529"/>
      <c r="C123" s="530">
        <f>SUM(D123:N123)</f>
        <v>38876</v>
      </c>
      <c r="D123" s="530">
        <f>'[1]5.3'!C122-'4.3'!E123-'4.3'!F123-'4.3'!G123-'4.3'!H123-'4.3'!I123-'4.3'!J123-'4.3'!K123-'4.3'!L123-'4.3'!M123-'4.3'!N123</f>
        <v>0</v>
      </c>
      <c r="E123" s="530">
        <v>38866</v>
      </c>
      <c r="F123" s="530"/>
      <c r="G123" s="530"/>
      <c r="H123" s="530"/>
      <c r="I123" s="530"/>
      <c r="J123" s="530">
        <v>10</v>
      </c>
      <c r="K123" s="530"/>
      <c r="L123" s="530"/>
      <c r="M123" s="530"/>
      <c r="N123" s="530"/>
      <c r="O123" s="528">
        <f t="shared" si="21"/>
        <v>38876</v>
      </c>
      <c r="P123" s="528">
        <f t="shared" si="22"/>
        <v>0</v>
      </c>
      <c r="Q123" s="528">
        <f>C123-'[1]5.3'!C122</f>
        <v>0</v>
      </c>
    </row>
    <row r="124" spans="1:17" x14ac:dyDescent="0.2">
      <c r="A124" s="529" t="s">
        <v>779</v>
      </c>
      <c r="B124" s="529"/>
      <c r="C124" s="530">
        <v>42748</v>
      </c>
      <c r="D124" s="530">
        <v>0</v>
      </c>
      <c r="E124" s="530">
        <v>42738</v>
      </c>
      <c r="F124" s="530">
        <v>0</v>
      </c>
      <c r="G124" s="530">
        <v>0</v>
      </c>
      <c r="H124" s="530">
        <v>0</v>
      </c>
      <c r="I124" s="530">
        <v>0</v>
      </c>
      <c r="J124" s="530">
        <v>10</v>
      </c>
      <c r="K124" s="530">
        <v>0</v>
      </c>
      <c r="L124" s="530">
        <v>0</v>
      </c>
      <c r="M124" s="530">
        <v>0</v>
      </c>
      <c r="N124" s="530">
        <v>0</v>
      </c>
      <c r="O124" s="528">
        <f t="shared" si="21"/>
        <v>42748</v>
      </c>
      <c r="P124" s="528">
        <f t="shared" si="22"/>
        <v>0</v>
      </c>
      <c r="Q124" s="528">
        <v>0</v>
      </c>
    </row>
    <row r="125" spans="1:17" x14ac:dyDescent="0.2">
      <c r="A125" s="529" t="s">
        <v>792</v>
      </c>
      <c r="B125" s="529"/>
      <c r="C125" s="530">
        <v>0</v>
      </c>
      <c r="D125" s="530">
        <v>0</v>
      </c>
      <c r="E125" s="530">
        <v>0</v>
      </c>
      <c r="F125" s="530">
        <v>0</v>
      </c>
      <c r="G125" s="530">
        <v>0</v>
      </c>
      <c r="H125" s="530">
        <v>0</v>
      </c>
      <c r="I125" s="530">
        <v>0</v>
      </c>
      <c r="J125" s="530">
        <v>0</v>
      </c>
      <c r="K125" s="530">
        <v>0</v>
      </c>
      <c r="L125" s="530">
        <v>0</v>
      </c>
      <c r="M125" s="530">
        <v>0</v>
      </c>
      <c r="N125" s="530">
        <v>0</v>
      </c>
      <c r="O125" s="528">
        <f t="shared" si="21"/>
        <v>0</v>
      </c>
      <c r="P125" s="528">
        <f t="shared" si="22"/>
        <v>0</v>
      </c>
      <c r="Q125" s="528">
        <f>C125-'[1]5.3'!C124</f>
        <v>0</v>
      </c>
    </row>
    <row r="126" spans="1:17" x14ac:dyDescent="0.2">
      <c r="A126" s="529" t="s">
        <v>781</v>
      </c>
      <c r="B126" s="529"/>
      <c r="C126" s="530">
        <f t="shared" ref="C126:N126" si="34">C124+C125</f>
        <v>42748</v>
      </c>
      <c r="D126" s="530">
        <f t="shared" si="34"/>
        <v>0</v>
      </c>
      <c r="E126" s="530">
        <f t="shared" si="34"/>
        <v>42738</v>
      </c>
      <c r="F126" s="530">
        <f t="shared" si="34"/>
        <v>0</v>
      </c>
      <c r="G126" s="530">
        <f t="shared" si="34"/>
        <v>0</v>
      </c>
      <c r="H126" s="530">
        <f t="shared" si="34"/>
        <v>0</v>
      </c>
      <c r="I126" s="530">
        <f t="shared" si="34"/>
        <v>0</v>
      </c>
      <c r="J126" s="530">
        <f t="shared" si="34"/>
        <v>10</v>
      </c>
      <c r="K126" s="530">
        <f t="shared" si="34"/>
        <v>0</v>
      </c>
      <c r="L126" s="530">
        <f t="shared" si="34"/>
        <v>0</v>
      </c>
      <c r="M126" s="530">
        <f t="shared" si="34"/>
        <v>0</v>
      </c>
      <c r="N126" s="530">
        <f t="shared" si="34"/>
        <v>0</v>
      </c>
      <c r="O126" s="528">
        <f t="shared" si="21"/>
        <v>42748</v>
      </c>
      <c r="P126" s="528">
        <f t="shared" si="22"/>
        <v>0</v>
      </c>
      <c r="Q126" s="528">
        <f>C126-'[1]5.3'!C125</f>
        <v>0</v>
      </c>
    </row>
    <row r="127" spans="1:17" x14ac:dyDescent="0.2">
      <c r="A127" s="536" t="s">
        <v>805</v>
      </c>
      <c r="B127" s="536"/>
      <c r="C127" s="530"/>
      <c r="D127" s="530"/>
      <c r="E127" s="530"/>
      <c r="F127" s="530"/>
      <c r="G127" s="544"/>
      <c r="H127" s="544"/>
      <c r="I127" s="544"/>
      <c r="J127" s="544"/>
      <c r="K127" s="544"/>
      <c r="L127" s="544"/>
      <c r="M127" s="544"/>
      <c r="N127" s="544"/>
      <c r="O127" s="528">
        <f t="shared" si="21"/>
        <v>0</v>
      </c>
      <c r="P127" s="528">
        <f t="shared" si="22"/>
        <v>0</v>
      </c>
      <c r="Q127" s="528">
        <f>C127-'[1]5.3'!C126</f>
        <v>0</v>
      </c>
    </row>
    <row r="128" spans="1:17" x14ac:dyDescent="0.2">
      <c r="A128" s="529" t="s">
        <v>778</v>
      </c>
      <c r="B128" s="529"/>
      <c r="C128" s="530">
        <f t="shared" ref="C128:N128" si="35">C133+C138+C143+C148+C153+C158+C163+C168+C173+C183+C188+C193+C203+C213+C218+C223+C233+C238+C243+C248+C208+C228+C178</f>
        <v>411664</v>
      </c>
      <c r="D128" s="530">
        <f t="shared" si="35"/>
        <v>359737</v>
      </c>
      <c r="E128" s="530">
        <f t="shared" si="35"/>
        <v>0</v>
      </c>
      <c r="F128" s="530">
        <f t="shared" si="35"/>
        <v>0</v>
      </c>
      <c r="G128" s="530">
        <f t="shared" si="35"/>
        <v>0</v>
      </c>
      <c r="H128" s="530">
        <f t="shared" si="35"/>
        <v>0</v>
      </c>
      <c r="I128" s="530">
        <f t="shared" si="35"/>
        <v>0</v>
      </c>
      <c r="J128" s="530">
        <f t="shared" si="35"/>
        <v>51927</v>
      </c>
      <c r="K128" s="530">
        <f t="shared" si="35"/>
        <v>0</v>
      </c>
      <c r="L128" s="530">
        <f t="shared" si="35"/>
        <v>0</v>
      </c>
      <c r="M128" s="530">
        <f t="shared" si="35"/>
        <v>0</v>
      </c>
      <c r="N128" s="530">
        <f t="shared" si="35"/>
        <v>0</v>
      </c>
      <c r="O128" s="528">
        <f t="shared" si="21"/>
        <v>411664</v>
      </c>
      <c r="P128" s="528">
        <f t="shared" si="22"/>
        <v>0</v>
      </c>
      <c r="Q128" s="528">
        <f>C128-'[1]5.3'!C127</f>
        <v>0</v>
      </c>
    </row>
    <row r="129" spans="1:17" x14ac:dyDescent="0.2">
      <c r="A129" s="529" t="s">
        <v>779</v>
      </c>
      <c r="B129" s="529"/>
      <c r="C129" s="530">
        <f t="shared" ref="C129:N129" si="36">C134+C139+C144+C149+C154+C159+C164+C169+C174+C184+C189+C194+C204+C214+C219+C224+C234+C239+C244+C249+C209+C229+C179+C199</f>
        <v>426797</v>
      </c>
      <c r="D129" s="530">
        <f t="shared" si="36"/>
        <v>369282</v>
      </c>
      <c r="E129" s="530">
        <f t="shared" si="36"/>
        <v>0</v>
      </c>
      <c r="F129" s="530">
        <f t="shared" si="36"/>
        <v>0</v>
      </c>
      <c r="G129" s="530">
        <f t="shared" si="36"/>
        <v>0</v>
      </c>
      <c r="H129" s="530">
        <f t="shared" si="36"/>
        <v>0</v>
      </c>
      <c r="I129" s="530">
        <f t="shared" si="36"/>
        <v>0</v>
      </c>
      <c r="J129" s="530">
        <f t="shared" si="36"/>
        <v>52087</v>
      </c>
      <c r="K129" s="530">
        <f t="shared" si="36"/>
        <v>0</v>
      </c>
      <c r="L129" s="530">
        <f t="shared" si="36"/>
        <v>0</v>
      </c>
      <c r="M129" s="530">
        <f t="shared" si="36"/>
        <v>0</v>
      </c>
      <c r="N129" s="530">
        <f t="shared" si="36"/>
        <v>5428</v>
      </c>
      <c r="O129" s="528">
        <f t="shared" si="21"/>
        <v>426797</v>
      </c>
      <c r="P129" s="528">
        <f t="shared" si="22"/>
        <v>0</v>
      </c>
      <c r="Q129" s="528">
        <f>C129-'[1]5.3'!C128</f>
        <v>0</v>
      </c>
    </row>
    <row r="130" spans="1:17" x14ac:dyDescent="0.2">
      <c r="A130" s="529" t="s">
        <v>792</v>
      </c>
      <c r="B130" s="529"/>
      <c r="C130" s="530">
        <f t="shared" ref="C130:N131" si="37">C135+C140+C145+C150+C155+C160+C165+C170+C175+C180+C185+C190+C195+C200+C205+C210+C215+C220+C225+C230+C235+C240+C245+C250</f>
        <v>0</v>
      </c>
      <c r="D130" s="530">
        <f t="shared" si="37"/>
        <v>0</v>
      </c>
      <c r="E130" s="530">
        <f t="shared" si="37"/>
        <v>0</v>
      </c>
      <c r="F130" s="530">
        <f t="shared" si="37"/>
        <v>0</v>
      </c>
      <c r="G130" s="530">
        <f t="shared" si="37"/>
        <v>0</v>
      </c>
      <c r="H130" s="530">
        <f t="shared" si="37"/>
        <v>0</v>
      </c>
      <c r="I130" s="530">
        <f t="shared" si="37"/>
        <v>0</v>
      </c>
      <c r="J130" s="530">
        <f t="shared" si="37"/>
        <v>0</v>
      </c>
      <c r="K130" s="530">
        <f t="shared" si="37"/>
        <v>0</v>
      </c>
      <c r="L130" s="530">
        <f t="shared" si="37"/>
        <v>0</v>
      </c>
      <c r="M130" s="530">
        <f t="shared" si="37"/>
        <v>0</v>
      </c>
      <c r="N130" s="530">
        <f t="shared" si="37"/>
        <v>0</v>
      </c>
      <c r="O130" s="528">
        <f t="shared" si="21"/>
        <v>0</v>
      </c>
      <c r="P130" s="528">
        <f t="shared" si="22"/>
        <v>0</v>
      </c>
      <c r="Q130" s="528">
        <f>C130-'[1]5.3'!C129</f>
        <v>0</v>
      </c>
    </row>
    <row r="131" spans="1:17" x14ac:dyDescent="0.2">
      <c r="A131" s="529" t="s">
        <v>781</v>
      </c>
      <c r="B131" s="529"/>
      <c r="C131" s="530">
        <f t="shared" si="37"/>
        <v>426797</v>
      </c>
      <c r="D131" s="530">
        <f t="shared" si="37"/>
        <v>369282</v>
      </c>
      <c r="E131" s="530">
        <f t="shared" si="37"/>
        <v>0</v>
      </c>
      <c r="F131" s="530">
        <f t="shared" si="37"/>
        <v>0</v>
      </c>
      <c r="G131" s="530">
        <f t="shared" si="37"/>
        <v>0</v>
      </c>
      <c r="H131" s="530">
        <f t="shared" si="37"/>
        <v>0</v>
      </c>
      <c r="I131" s="530">
        <f t="shared" si="37"/>
        <v>0</v>
      </c>
      <c r="J131" s="530">
        <f t="shared" si="37"/>
        <v>52087</v>
      </c>
      <c r="K131" s="530">
        <f t="shared" si="37"/>
        <v>0</v>
      </c>
      <c r="L131" s="530">
        <f t="shared" si="37"/>
        <v>0</v>
      </c>
      <c r="M131" s="530">
        <f t="shared" si="37"/>
        <v>0</v>
      </c>
      <c r="N131" s="530">
        <f t="shared" si="37"/>
        <v>5428</v>
      </c>
      <c r="O131" s="528">
        <f t="shared" si="21"/>
        <v>426797</v>
      </c>
      <c r="P131" s="528">
        <f t="shared" si="22"/>
        <v>0</v>
      </c>
      <c r="Q131" s="528">
        <f>C131-'[1]5.3'!C130</f>
        <v>0</v>
      </c>
    </row>
    <row r="132" spans="1:17" x14ac:dyDescent="0.2">
      <c r="A132" s="545" t="s">
        <v>806</v>
      </c>
      <c r="B132" s="529" t="s">
        <v>777</v>
      </c>
      <c r="C132" s="530"/>
      <c r="D132" s="530"/>
      <c r="E132" s="544"/>
      <c r="F132" s="544"/>
      <c r="G132" s="544"/>
      <c r="H132" s="544"/>
      <c r="I132" s="544"/>
      <c r="J132" s="544"/>
      <c r="K132" s="544"/>
      <c r="L132" s="544"/>
      <c r="M132" s="544"/>
      <c r="N132" s="544"/>
      <c r="O132" s="528">
        <f t="shared" si="21"/>
        <v>0</v>
      </c>
      <c r="P132" s="528">
        <f t="shared" si="22"/>
        <v>0</v>
      </c>
      <c r="Q132" s="528">
        <f>C132-'[1]5.3'!C131</f>
        <v>0</v>
      </c>
    </row>
    <row r="133" spans="1:17" x14ac:dyDescent="0.2">
      <c r="A133" s="529" t="s">
        <v>778</v>
      </c>
      <c r="B133" s="529"/>
      <c r="C133" s="530">
        <f>SUM(D133:N133)</f>
        <v>39897</v>
      </c>
      <c r="D133" s="530">
        <f>'[1]5.3'!C132-'4.3'!E133-'4.3'!F133-'4.3'!G133-'4.3'!H133-'4.3'!I133-'4.3'!J133-'4.3'!K133-'4.3'!L133-'4.3'!M133-'4.3'!N133</f>
        <v>39897</v>
      </c>
      <c r="E133" s="530"/>
      <c r="F133" s="530"/>
      <c r="G133" s="544"/>
      <c r="H133" s="544"/>
      <c r="I133" s="544"/>
      <c r="J133" s="544"/>
      <c r="K133" s="544"/>
      <c r="L133" s="544"/>
      <c r="M133" s="544"/>
      <c r="N133" s="544"/>
      <c r="O133" s="528">
        <f t="shared" si="21"/>
        <v>39897</v>
      </c>
      <c r="P133" s="528">
        <f t="shared" si="22"/>
        <v>0</v>
      </c>
      <c r="Q133" s="528">
        <f>C133-'[1]5.3'!C132</f>
        <v>0</v>
      </c>
    </row>
    <row r="134" spans="1:17" x14ac:dyDescent="0.2">
      <c r="A134" s="529" t="s">
        <v>779</v>
      </c>
      <c r="B134" s="529"/>
      <c r="C134" s="530">
        <v>41097</v>
      </c>
      <c r="D134" s="530">
        <v>40397</v>
      </c>
      <c r="E134" s="530">
        <v>0</v>
      </c>
      <c r="F134" s="530">
        <v>0</v>
      </c>
      <c r="G134" s="544">
        <v>0</v>
      </c>
      <c r="H134" s="544">
        <v>0</v>
      </c>
      <c r="I134" s="544">
        <v>0</v>
      </c>
      <c r="J134" s="544">
        <v>0</v>
      </c>
      <c r="K134" s="544">
        <v>0</v>
      </c>
      <c r="L134" s="544">
        <v>0</v>
      </c>
      <c r="M134" s="544">
        <v>0</v>
      </c>
      <c r="N134" s="544">
        <v>700</v>
      </c>
      <c r="O134" s="528">
        <f t="shared" si="21"/>
        <v>41097</v>
      </c>
      <c r="P134" s="528">
        <f t="shared" si="22"/>
        <v>0</v>
      </c>
      <c r="Q134" s="528">
        <v>0</v>
      </c>
    </row>
    <row r="135" spans="1:17" x14ac:dyDescent="0.2">
      <c r="A135" s="529" t="s">
        <v>792</v>
      </c>
      <c r="B135" s="529"/>
      <c r="C135" s="530">
        <v>0</v>
      </c>
      <c r="D135" s="530">
        <v>0</v>
      </c>
      <c r="E135" s="530">
        <v>0</v>
      </c>
      <c r="F135" s="530">
        <v>0</v>
      </c>
      <c r="G135" s="530">
        <v>0</v>
      </c>
      <c r="H135" s="530">
        <v>0</v>
      </c>
      <c r="I135" s="530">
        <v>0</v>
      </c>
      <c r="J135" s="530">
        <v>0</v>
      </c>
      <c r="K135" s="530">
        <v>0</v>
      </c>
      <c r="L135" s="530">
        <v>0</v>
      </c>
      <c r="M135" s="530">
        <v>0</v>
      </c>
      <c r="N135" s="530">
        <v>0</v>
      </c>
      <c r="O135" s="528">
        <f t="shared" si="21"/>
        <v>0</v>
      </c>
      <c r="P135" s="528">
        <f t="shared" si="22"/>
        <v>0</v>
      </c>
      <c r="Q135" s="528">
        <f>C135-'[1]5.3'!C134</f>
        <v>0</v>
      </c>
    </row>
    <row r="136" spans="1:17" x14ac:dyDescent="0.2">
      <c r="A136" s="529" t="s">
        <v>781</v>
      </c>
      <c r="B136" s="529"/>
      <c r="C136" s="530">
        <f t="shared" ref="C136:N136" si="38">C134+C135</f>
        <v>41097</v>
      </c>
      <c r="D136" s="530">
        <f t="shared" si="38"/>
        <v>40397</v>
      </c>
      <c r="E136" s="530">
        <f t="shared" si="38"/>
        <v>0</v>
      </c>
      <c r="F136" s="530">
        <f t="shared" si="38"/>
        <v>0</v>
      </c>
      <c r="G136" s="530">
        <f t="shared" si="38"/>
        <v>0</v>
      </c>
      <c r="H136" s="530">
        <f t="shared" si="38"/>
        <v>0</v>
      </c>
      <c r="I136" s="530">
        <f t="shared" si="38"/>
        <v>0</v>
      </c>
      <c r="J136" s="530">
        <f t="shared" si="38"/>
        <v>0</v>
      </c>
      <c r="K136" s="530">
        <f t="shared" si="38"/>
        <v>0</v>
      </c>
      <c r="L136" s="530">
        <f t="shared" si="38"/>
        <v>0</v>
      </c>
      <c r="M136" s="530">
        <f t="shared" si="38"/>
        <v>0</v>
      </c>
      <c r="N136" s="530">
        <f t="shared" si="38"/>
        <v>700</v>
      </c>
      <c r="O136" s="528">
        <f t="shared" si="21"/>
        <v>41097</v>
      </c>
      <c r="P136" s="528">
        <f t="shared" si="22"/>
        <v>0</v>
      </c>
      <c r="Q136" s="528">
        <f>C136-'[1]5.3'!C135</f>
        <v>0</v>
      </c>
    </row>
    <row r="137" spans="1:17" x14ac:dyDescent="0.2">
      <c r="A137" s="545" t="s">
        <v>807</v>
      </c>
      <c r="B137" s="529" t="s">
        <v>777</v>
      </c>
      <c r="C137" s="530"/>
      <c r="D137" s="530"/>
      <c r="E137" s="544"/>
      <c r="F137" s="544"/>
      <c r="G137" s="544"/>
      <c r="H137" s="544"/>
      <c r="I137" s="544"/>
      <c r="J137" s="544"/>
      <c r="K137" s="544"/>
      <c r="L137" s="544"/>
      <c r="M137" s="544"/>
      <c r="N137" s="544"/>
      <c r="O137" s="528">
        <f t="shared" si="21"/>
        <v>0</v>
      </c>
      <c r="P137" s="528">
        <f t="shared" si="22"/>
        <v>0</v>
      </c>
      <c r="Q137" s="528">
        <f>C137-'[1]5.3'!C136</f>
        <v>0</v>
      </c>
    </row>
    <row r="138" spans="1:17" x14ac:dyDescent="0.2">
      <c r="A138" s="529" t="s">
        <v>778</v>
      </c>
      <c r="B138" s="529"/>
      <c r="C138" s="530">
        <f>SUM(D138:N138)</f>
        <v>9970</v>
      </c>
      <c r="D138" s="530">
        <f>'[1]5.3'!C137-'4.3'!E138-'4.3'!F138-'4.3'!G138-'4.3'!H138-'4.3'!I138-'4.3'!J138-'4.3'!K138-'4.3'!L138-'4.3'!M138-'4.3'!N138</f>
        <v>9970</v>
      </c>
      <c r="E138" s="530"/>
      <c r="F138" s="530"/>
      <c r="G138" s="544"/>
      <c r="H138" s="544"/>
      <c r="I138" s="544"/>
      <c r="J138" s="544"/>
      <c r="K138" s="544"/>
      <c r="L138" s="544"/>
      <c r="M138" s="544"/>
      <c r="N138" s="544"/>
      <c r="O138" s="528">
        <f t="shared" si="21"/>
        <v>9970</v>
      </c>
      <c r="P138" s="528">
        <f t="shared" si="22"/>
        <v>0</v>
      </c>
      <c r="Q138" s="528">
        <f>C138-'[1]5.3'!C137</f>
        <v>0</v>
      </c>
    </row>
    <row r="139" spans="1:17" x14ac:dyDescent="0.2">
      <c r="A139" s="529" t="s">
        <v>779</v>
      </c>
      <c r="B139" s="529"/>
      <c r="C139" s="530">
        <v>10270</v>
      </c>
      <c r="D139" s="530">
        <v>10070</v>
      </c>
      <c r="E139" s="530">
        <v>0</v>
      </c>
      <c r="F139" s="530">
        <v>0</v>
      </c>
      <c r="G139" s="544">
        <v>0</v>
      </c>
      <c r="H139" s="544">
        <v>0</v>
      </c>
      <c r="I139" s="544">
        <v>0</v>
      </c>
      <c r="J139" s="544">
        <v>0</v>
      </c>
      <c r="K139" s="544">
        <v>0</v>
      </c>
      <c r="L139" s="544">
        <v>0</v>
      </c>
      <c r="M139" s="544">
        <v>0</v>
      </c>
      <c r="N139" s="544">
        <v>200</v>
      </c>
      <c r="O139" s="528">
        <f t="shared" si="21"/>
        <v>10270</v>
      </c>
      <c r="P139" s="528">
        <f t="shared" si="22"/>
        <v>0</v>
      </c>
      <c r="Q139" s="528">
        <v>0</v>
      </c>
    </row>
    <row r="140" spans="1:17" x14ac:dyDescent="0.2">
      <c r="A140" s="529" t="s">
        <v>792</v>
      </c>
      <c r="B140" s="529"/>
      <c r="C140" s="530">
        <v>0</v>
      </c>
      <c r="D140" s="530">
        <v>0</v>
      </c>
      <c r="E140" s="530">
        <v>0</v>
      </c>
      <c r="F140" s="530">
        <v>0</v>
      </c>
      <c r="G140" s="530">
        <v>0</v>
      </c>
      <c r="H140" s="530">
        <v>0</v>
      </c>
      <c r="I140" s="530">
        <v>0</v>
      </c>
      <c r="J140" s="530">
        <v>0</v>
      </c>
      <c r="K140" s="530">
        <v>0</v>
      </c>
      <c r="L140" s="530">
        <v>0</v>
      </c>
      <c r="M140" s="530">
        <v>0</v>
      </c>
      <c r="N140" s="530">
        <v>0</v>
      </c>
      <c r="O140" s="528">
        <f t="shared" si="21"/>
        <v>0</v>
      </c>
      <c r="P140" s="528">
        <f t="shared" si="22"/>
        <v>0</v>
      </c>
      <c r="Q140" s="528">
        <f>C140-'[1]5.3'!C139</f>
        <v>0</v>
      </c>
    </row>
    <row r="141" spans="1:17" x14ac:dyDescent="0.2">
      <c r="A141" s="529" t="s">
        <v>781</v>
      </c>
      <c r="B141" s="529"/>
      <c r="C141" s="530">
        <f t="shared" ref="C141:N141" si="39">C139+C140</f>
        <v>10270</v>
      </c>
      <c r="D141" s="530">
        <f t="shared" si="39"/>
        <v>10070</v>
      </c>
      <c r="E141" s="530">
        <f t="shared" si="39"/>
        <v>0</v>
      </c>
      <c r="F141" s="530">
        <f t="shared" si="39"/>
        <v>0</v>
      </c>
      <c r="G141" s="530">
        <f t="shared" si="39"/>
        <v>0</v>
      </c>
      <c r="H141" s="530">
        <f t="shared" si="39"/>
        <v>0</v>
      </c>
      <c r="I141" s="530">
        <f t="shared" si="39"/>
        <v>0</v>
      </c>
      <c r="J141" s="530">
        <f t="shared" si="39"/>
        <v>0</v>
      </c>
      <c r="K141" s="530">
        <f t="shared" si="39"/>
        <v>0</v>
      </c>
      <c r="L141" s="530">
        <f t="shared" si="39"/>
        <v>0</v>
      </c>
      <c r="M141" s="530">
        <f t="shared" si="39"/>
        <v>0</v>
      </c>
      <c r="N141" s="530">
        <f t="shared" si="39"/>
        <v>200</v>
      </c>
      <c r="O141" s="528">
        <f t="shared" si="21"/>
        <v>10270</v>
      </c>
      <c r="P141" s="528">
        <f t="shared" si="22"/>
        <v>0</v>
      </c>
      <c r="Q141" s="528">
        <f>C141-'[1]5.3'!C140</f>
        <v>0</v>
      </c>
    </row>
    <row r="142" spans="1:17" x14ac:dyDescent="0.2">
      <c r="A142" s="545" t="s">
        <v>808</v>
      </c>
      <c r="B142" s="529" t="s">
        <v>777</v>
      </c>
      <c r="C142" s="530"/>
      <c r="D142" s="530"/>
      <c r="E142" s="544"/>
      <c r="F142" s="544"/>
      <c r="G142" s="544"/>
      <c r="H142" s="544"/>
      <c r="I142" s="544"/>
      <c r="J142" s="544"/>
      <c r="K142" s="544"/>
      <c r="L142" s="544"/>
      <c r="M142" s="544"/>
      <c r="N142" s="544"/>
      <c r="O142" s="528">
        <f t="shared" ref="O142:O205" si="40">SUM(D142:N142)</f>
        <v>0</v>
      </c>
      <c r="P142" s="528">
        <f t="shared" ref="P142:P205" si="41">O142-C142</f>
        <v>0</v>
      </c>
      <c r="Q142" s="528">
        <f>C142-'[1]5.3'!C141</f>
        <v>0</v>
      </c>
    </row>
    <row r="143" spans="1:17" x14ac:dyDescent="0.2">
      <c r="A143" s="529" t="s">
        <v>778</v>
      </c>
      <c r="B143" s="529"/>
      <c r="C143" s="530">
        <f>SUM(D143:N143)</f>
        <v>11422</v>
      </c>
      <c r="D143" s="530">
        <f>'[1]5.3'!C142-'4.3'!E143-'4.3'!F143-'4.3'!G143-'4.3'!H143-'4.3'!I143-'4.3'!J143-'4.3'!K143-'4.3'!L143-'4.3'!M143-'4.3'!N143</f>
        <v>11422</v>
      </c>
      <c r="E143" s="530"/>
      <c r="F143" s="530"/>
      <c r="G143" s="544"/>
      <c r="H143" s="544"/>
      <c r="I143" s="544"/>
      <c r="J143" s="544"/>
      <c r="K143" s="544"/>
      <c r="L143" s="544"/>
      <c r="M143" s="544"/>
      <c r="N143" s="544"/>
      <c r="O143" s="528">
        <f t="shared" si="40"/>
        <v>11422</v>
      </c>
      <c r="P143" s="528">
        <f t="shared" si="41"/>
        <v>0</v>
      </c>
      <c r="Q143" s="528">
        <f>C143-'[1]5.3'!C142</f>
        <v>0</v>
      </c>
    </row>
    <row r="144" spans="1:17" x14ac:dyDescent="0.2">
      <c r="A144" s="529" t="s">
        <v>779</v>
      </c>
      <c r="B144" s="529"/>
      <c r="C144" s="530">
        <v>12469</v>
      </c>
      <c r="D144" s="530">
        <v>12069</v>
      </c>
      <c r="E144" s="530">
        <v>0</v>
      </c>
      <c r="F144" s="530">
        <v>0</v>
      </c>
      <c r="G144" s="544">
        <v>0</v>
      </c>
      <c r="H144" s="544">
        <v>0</v>
      </c>
      <c r="I144" s="544">
        <v>0</v>
      </c>
      <c r="J144" s="544">
        <v>0</v>
      </c>
      <c r="K144" s="544">
        <v>0</v>
      </c>
      <c r="L144" s="544">
        <v>0</v>
      </c>
      <c r="M144" s="544">
        <v>0</v>
      </c>
      <c r="N144" s="544">
        <v>400</v>
      </c>
      <c r="O144" s="528">
        <f t="shared" si="40"/>
        <v>12469</v>
      </c>
      <c r="P144" s="528">
        <f t="shared" si="41"/>
        <v>0</v>
      </c>
      <c r="Q144" s="528">
        <v>0</v>
      </c>
    </row>
    <row r="145" spans="1:17" x14ac:dyDescent="0.2">
      <c r="A145" s="529" t="s">
        <v>792</v>
      </c>
      <c r="B145" s="529"/>
      <c r="C145" s="530">
        <v>0</v>
      </c>
      <c r="D145" s="530">
        <v>0</v>
      </c>
      <c r="E145" s="530">
        <v>0</v>
      </c>
      <c r="F145" s="530">
        <v>0</v>
      </c>
      <c r="G145" s="530">
        <v>0</v>
      </c>
      <c r="H145" s="530">
        <v>0</v>
      </c>
      <c r="I145" s="530">
        <v>0</v>
      </c>
      <c r="J145" s="530">
        <v>0</v>
      </c>
      <c r="K145" s="530">
        <v>0</v>
      </c>
      <c r="L145" s="530">
        <v>0</v>
      </c>
      <c r="M145" s="530">
        <v>0</v>
      </c>
      <c r="N145" s="530">
        <v>0</v>
      </c>
      <c r="O145" s="528">
        <f t="shared" si="40"/>
        <v>0</v>
      </c>
      <c r="P145" s="528">
        <f t="shared" si="41"/>
        <v>0</v>
      </c>
      <c r="Q145" s="528">
        <f>C145-'[1]5.3'!C144</f>
        <v>0</v>
      </c>
    </row>
    <row r="146" spans="1:17" x14ac:dyDescent="0.2">
      <c r="A146" s="529" t="s">
        <v>781</v>
      </c>
      <c r="B146" s="529"/>
      <c r="C146" s="530">
        <f t="shared" ref="C146:N146" si="42">C144+C145</f>
        <v>12469</v>
      </c>
      <c r="D146" s="530">
        <f t="shared" si="42"/>
        <v>12069</v>
      </c>
      <c r="E146" s="530">
        <f t="shared" si="42"/>
        <v>0</v>
      </c>
      <c r="F146" s="530">
        <f t="shared" si="42"/>
        <v>0</v>
      </c>
      <c r="G146" s="530">
        <f t="shared" si="42"/>
        <v>0</v>
      </c>
      <c r="H146" s="530">
        <f t="shared" si="42"/>
        <v>0</v>
      </c>
      <c r="I146" s="530">
        <f t="shared" si="42"/>
        <v>0</v>
      </c>
      <c r="J146" s="530">
        <f t="shared" si="42"/>
        <v>0</v>
      </c>
      <c r="K146" s="530">
        <f t="shared" si="42"/>
        <v>0</v>
      </c>
      <c r="L146" s="530">
        <f t="shared" si="42"/>
        <v>0</v>
      </c>
      <c r="M146" s="530">
        <f t="shared" si="42"/>
        <v>0</v>
      </c>
      <c r="N146" s="530">
        <f t="shared" si="42"/>
        <v>400</v>
      </c>
      <c r="O146" s="528">
        <f t="shared" si="40"/>
        <v>12469</v>
      </c>
      <c r="P146" s="528">
        <f t="shared" si="41"/>
        <v>0</v>
      </c>
      <c r="Q146" s="528">
        <f>C146-'[1]5.3'!C145</f>
        <v>0</v>
      </c>
    </row>
    <row r="147" spans="1:17" x14ac:dyDescent="0.2">
      <c r="A147" s="545" t="s">
        <v>809</v>
      </c>
      <c r="B147" s="529" t="s">
        <v>777</v>
      </c>
      <c r="C147" s="530"/>
      <c r="D147" s="530"/>
      <c r="E147" s="544"/>
      <c r="F147" s="544"/>
      <c r="G147" s="544"/>
      <c r="H147" s="544"/>
      <c r="I147" s="544"/>
      <c r="J147" s="544"/>
      <c r="K147" s="544"/>
      <c r="L147" s="544"/>
      <c r="M147" s="544"/>
      <c r="N147" s="544"/>
      <c r="O147" s="528">
        <f t="shared" si="40"/>
        <v>0</v>
      </c>
      <c r="P147" s="528">
        <f t="shared" si="41"/>
        <v>0</v>
      </c>
      <c r="Q147" s="528">
        <f>C147-'[1]5.3'!C146</f>
        <v>0</v>
      </c>
    </row>
    <row r="148" spans="1:17" x14ac:dyDescent="0.2">
      <c r="A148" s="529" t="s">
        <v>778</v>
      </c>
      <c r="B148" s="529"/>
      <c r="C148" s="530">
        <f>SUM(D148:N148)</f>
        <v>10013</v>
      </c>
      <c r="D148" s="530">
        <f>'[1]5.3'!C147-'4.3'!E148-'4.3'!F148-'4.3'!G148-'4.3'!H148-'4.3'!I148-'4.3'!J148-'4.3'!K148-'4.3'!L148-'4.3'!M148-'4.3'!N148</f>
        <v>10013</v>
      </c>
      <c r="E148" s="530"/>
      <c r="F148" s="530"/>
      <c r="G148" s="544"/>
      <c r="H148" s="544"/>
      <c r="I148" s="544"/>
      <c r="J148" s="544"/>
      <c r="K148" s="544"/>
      <c r="L148" s="544"/>
      <c r="M148" s="544"/>
      <c r="N148" s="544"/>
      <c r="O148" s="528">
        <f t="shared" si="40"/>
        <v>10013</v>
      </c>
      <c r="P148" s="528">
        <f t="shared" si="41"/>
        <v>0</v>
      </c>
      <c r="Q148" s="528">
        <f>C148-'[1]5.3'!C147</f>
        <v>0</v>
      </c>
    </row>
    <row r="149" spans="1:17" x14ac:dyDescent="0.2">
      <c r="A149" s="529" t="s">
        <v>779</v>
      </c>
      <c r="B149" s="529"/>
      <c r="C149" s="530">
        <v>10796</v>
      </c>
      <c r="D149" s="530">
        <v>10496</v>
      </c>
      <c r="E149" s="530">
        <v>0</v>
      </c>
      <c r="F149" s="530">
        <v>0</v>
      </c>
      <c r="G149" s="544">
        <v>0</v>
      </c>
      <c r="H149" s="544">
        <v>0</v>
      </c>
      <c r="I149" s="544">
        <v>0</v>
      </c>
      <c r="J149" s="544">
        <v>0</v>
      </c>
      <c r="K149" s="544">
        <v>0</v>
      </c>
      <c r="L149" s="544">
        <v>0</v>
      </c>
      <c r="M149" s="544">
        <v>0</v>
      </c>
      <c r="N149" s="544">
        <v>300</v>
      </c>
      <c r="O149" s="528">
        <f t="shared" si="40"/>
        <v>10796</v>
      </c>
      <c r="P149" s="528">
        <f t="shared" si="41"/>
        <v>0</v>
      </c>
      <c r="Q149" s="528">
        <v>0</v>
      </c>
    </row>
    <row r="150" spans="1:17" x14ac:dyDescent="0.2">
      <c r="A150" s="529" t="s">
        <v>792</v>
      </c>
      <c r="B150" s="529"/>
      <c r="C150" s="530">
        <v>0</v>
      </c>
      <c r="D150" s="530">
        <v>0</v>
      </c>
      <c r="E150" s="530">
        <v>0</v>
      </c>
      <c r="F150" s="530">
        <v>0</v>
      </c>
      <c r="G150" s="530">
        <v>0</v>
      </c>
      <c r="H150" s="530">
        <v>0</v>
      </c>
      <c r="I150" s="530">
        <v>0</v>
      </c>
      <c r="J150" s="530">
        <v>0</v>
      </c>
      <c r="K150" s="530">
        <v>0</v>
      </c>
      <c r="L150" s="530">
        <v>0</v>
      </c>
      <c r="M150" s="530">
        <v>0</v>
      </c>
      <c r="N150" s="530">
        <v>0</v>
      </c>
      <c r="O150" s="528">
        <f t="shared" si="40"/>
        <v>0</v>
      </c>
      <c r="P150" s="528">
        <f t="shared" si="41"/>
        <v>0</v>
      </c>
      <c r="Q150" s="528">
        <f>C150-'[1]5.3'!C149</f>
        <v>0</v>
      </c>
    </row>
    <row r="151" spans="1:17" x14ac:dyDescent="0.2">
      <c r="A151" s="529" t="s">
        <v>781</v>
      </c>
      <c r="B151" s="529"/>
      <c r="C151" s="530">
        <f t="shared" ref="C151:N151" si="43">C149+C150</f>
        <v>10796</v>
      </c>
      <c r="D151" s="530">
        <f t="shared" si="43"/>
        <v>10496</v>
      </c>
      <c r="E151" s="530">
        <f t="shared" si="43"/>
        <v>0</v>
      </c>
      <c r="F151" s="530">
        <f t="shared" si="43"/>
        <v>0</v>
      </c>
      <c r="G151" s="530">
        <f t="shared" si="43"/>
        <v>0</v>
      </c>
      <c r="H151" s="530">
        <f t="shared" si="43"/>
        <v>0</v>
      </c>
      <c r="I151" s="530">
        <f t="shared" si="43"/>
        <v>0</v>
      </c>
      <c r="J151" s="530">
        <f t="shared" si="43"/>
        <v>0</v>
      </c>
      <c r="K151" s="530">
        <f t="shared" si="43"/>
        <v>0</v>
      </c>
      <c r="L151" s="530">
        <f t="shared" si="43"/>
        <v>0</v>
      </c>
      <c r="M151" s="530">
        <f t="shared" si="43"/>
        <v>0</v>
      </c>
      <c r="N151" s="530">
        <f t="shared" si="43"/>
        <v>300</v>
      </c>
      <c r="O151" s="528">
        <f t="shared" si="40"/>
        <v>10796</v>
      </c>
      <c r="P151" s="528">
        <f t="shared" si="41"/>
        <v>0</v>
      </c>
      <c r="Q151" s="528">
        <f>C151-'[1]5.3'!C150</f>
        <v>0</v>
      </c>
    </row>
    <row r="152" spans="1:17" x14ac:dyDescent="0.2">
      <c r="A152" s="545" t="s">
        <v>810</v>
      </c>
      <c r="B152" s="529" t="s">
        <v>777</v>
      </c>
      <c r="C152" s="530"/>
      <c r="D152" s="530"/>
      <c r="E152" s="544"/>
      <c r="F152" s="544"/>
      <c r="G152" s="544"/>
      <c r="H152" s="544"/>
      <c r="I152" s="544"/>
      <c r="J152" s="544"/>
      <c r="K152" s="544"/>
      <c r="L152" s="544"/>
      <c r="M152" s="544"/>
      <c r="N152" s="544"/>
      <c r="O152" s="528">
        <f t="shared" si="40"/>
        <v>0</v>
      </c>
      <c r="P152" s="528">
        <f t="shared" si="41"/>
        <v>0</v>
      </c>
      <c r="Q152" s="528">
        <f>C152-'[1]5.3'!C151</f>
        <v>0</v>
      </c>
    </row>
    <row r="153" spans="1:17" x14ac:dyDescent="0.2">
      <c r="A153" s="529" t="s">
        <v>778</v>
      </c>
      <c r="B153" s="529"/>
      <c r="C153" s="530">
        <f>SUM(D153:N153)</f>
        <v>13100</v>
      </c>
      <c r="D153" s="530">
        <f>'[1]5.3'!C152-'4.3'!E153-'4.3'!F153-'4.3'!G153-'4.3'!H153-'4.3'!I153-'4.3'!J153-'4.3'!K153-'4.3'!L153-'4.3'!M153-'4.3'!N153</f>
        <v>13100</v>
      </c>
      <c r="E153" s="530"/>
      <c r="F153" s="530"/>
      <c r="G153" s="544"/>
      <c r="H153" s="544"/>
      <c r="I153" s="544"/>
      <c r="J153" s="544"/>
      <c r="K153" s="544"/>
      <c r="L153" s="544"/>
      <c r="M153" s="544"/>
      <c r="N153" s="544"/>
      <c r="O153" s="528">
        <f t="shared" si="40"/>
        <v>13100</v>
      </c>
      <c r="P153" s="528">
        <f t="shared" si="41"/>
        <v>0</v>
      </c>
      <c r="Q153" s="528">
        <f>C153-'[1]5.3'!C152</f>
        <v>0</v>
      </c>
    </row>
    <row r="154" spans="1:17" x14ac:dyDescent="0.2">
      <c r="A154" s="529" t="s">
        <v>779</v>
      </c>
      <c r="B154" s="529"/>
      <c r="C154" s="530">
        <v>14337</v>
      </c>
      <c r="D154" s="530">
        <v>13937</v>
      </c>
      <c r="E154" s="530">
        <v>0</v>
      </c>
      <c r="F154" s="530">
        <v>0</v>
      </c>
      <c r="G154" s="544">
        <v>0</v>
      </c>
      <c r="H154" s="544">
        <v>0</v>
      </c>
      <c r="I154" s="544">
        <v>0</v>
      </c>
      <c r="J154" s="544">
        <v>0</v>
      </c>
      <c r="K154" s="544">
        <v>0</v>
      </c>
      <c r="L154" s="544">
        <v>0</v>
      </c>
      <c r="M154" s="544">
        <v>0</v>
      </c>
      <c r="N154" s="544">
        <v>400</v>
      </c>
      <c r="O154" s="528">
        <f t="shared" si="40"/>
        <v>14337</v>
      </c>
      <c r="P154" s="528">
        <f t="shared" si="41"/>
        <v>0</v>
      </c>
      <c r="Q154" s="528">
        <v>0</v>
      </c>
    </row>
    <row r="155" spans="1:17" x14ac:dyDescent="0.2">
      <c r="A155" s="529" t="s">
        <v>792</v>
      </c>
      <c r="B155" s="529"/>
      <c r="C155" s="530">
        <v>0</v>
      </c>
      <c r="D155" s="530">
        <v>0</v>
      </c>
      <c r="E155" s="530">
        <v>0</v>
      </c>
      <c r="F155" s="530">
        <v>0</v>
      </c>
      <c r="G155" s="530">
        <v>0</v>
      </c>
      <c r="H155" s="530">
        <v>0</v>
      </c>
      <c r="I155" s="530">
        <v>0</v>
      </c>
      <c r="J155" s="530">
        <v>0</v>
      </c>
      <c r="K155" s="530">
        <v>0</v>
      </c>
      <c r="L155" s="530">
        <v>0</v>
      </c>
      <c r="M155" s="530">
        <v>0</v>
      </c>
      <c r="N155" s="530">
        <v>0</v>
      </c>
      <c r="O155" s="528">
        <f t="shared" si="40"/>
        <v>0</v>
      </c>
      <c r="P155" s="528">
        <f t="shared" si="41"/>
        <v>0</v>
      </c>
      <c r="Q155" s="528">
        <f>C155-'[1]5.3'!C154</f>
        <v>0</v>
      </c>
    </row>
    <row r="156" spans="1:17" x14ac:dyDescent="0.2">
      <c r="A156" s="529" t="s">
        <v>781</v>
      </c>
      <c r="B156" s="529"/>
      <c r="C156" s="530">
        <f t="shared" ref="C156:N156" si="44">C154+C155</f>
        <v>14337</v>
      </c>
      <c r="D156" s="530">
        <f t="shared" si="44"/>
        <v>13937</v>
      </c>
      <c r="E156" s="530">
        <f t="shared" si="44"/>
        <v>0</v>
      </c>
      <c r="F156" s="530">
        <f t="shared" si="44"/>
        <v>0</v>
      </c>
      <c r="G156" s="530">
        <f t="shared" si="44"/>
        <v>0</v>
      </c>
      <c r="H156" s="530">
        <f t="shared" si="44"/>
        <v>0</v>
      </c>
      <c r="I156" s="530">
        <f t="shared" si="44"/>
        <v>0</v>
      </c>
      <c r="J156" s="530">
        <f t="shared" si="44"/>
        <v>0</v>
      </c>
      <c r="K156" s="530">
        <f t="shared" si="44"/>
        <v>0</v>
      </c>
      <c r="L156" s="530">
        <f t="shared" si="44"/>
        <v>0</v>
      </c>
      <c r="M156" s="530">
        <f t="shared" si="44"/>
        <v>0</v>
      </c>
      <c r="N156" s="530">
        <f t="shared" si="44"/>
        <v>400</v>
      </c>
      <c r="O156" s="528">
        <f t="shared" si="40"/>
        <v>14337</v>
      </c>
      <c r="P156" s="528">
        <f t="shared" si="41"/>
        <v>0</v>
      </c>
      <c r="Q156" s="528">
        <f>C156-'[1]5.3'!C155</f>
        <v>0</v>
      </c>
    </row>
    <row r="157" spans="1:17" x14ac:dyDescent="0.2">
      <c r="A157" s="545" t="s">
        <v>811</v>
      </c>
      <c r="B157" s="529" t="s">
        <v>777</v>
      </c>
      <c r="C157" s="530"/>
      <c r="D157" s="530"/>
      <c r="E157" s="544"/>
      <c r="F157" s="544"/>
      <c r="G157" s="544"/>
      <c r="H157" s="544"/>
      <c r="I157" s="544"/>
      <c r="J157" s="544"/>
      <c r="K157" s="544"/>
      <c r="L157" s="544"/>
      <c r="M157" s="544"/>
      <c r="N157" s="544"/>
      <c r="O157" s="528">
        <f t="shared" si="40"/>
        <v>0</v>
      </c>
      <c r="P157" s="528">
        <f t="shared" si="41"/>
        <v>0</v>
      </c>
      <c r="Q157" s="528">
        <f>C157-'[1]5.3'!C156</f>
        <v>0</v>
      </c>
    </row>
    <row r="158" spans="1:17" x14ac:dyDescent="0.2">
      <c r="A158" s="529" t="s">
        <v>778</v>
      </c>
      <c r="B158" s="529"/>
      <c r="C158" s="530">
        <f>SUM(D158:N158)</f>
        <v>28904</v>
      </c>
      <c r="D158" s="530">
        <f>'[1]5.3'!C157-'4.3'!E158-'4.3'!F158-'4.3'!G158-'4.3'!H158-'4.3'!I158-'4.3'!J158-'4.3'!K158-'4.3'!L158-'4.3'!M158-'4.3'!N158</f>
        <v>18250</v>
      </c>
      <c r="E158" s="530"/>
      <c r="F158" s="530"/>
      <c r="G158" s="544"/>
      <c r="H158" s="544"/>
      <c r="I158" s="544"/>
      <c r="J158" s="544">
        <v>10654</v>
      </c>
      <c r="K158" s="544"/>
      <c r="L158" s="544"/>
      <c r="M158" s="544"/>
      <c r="N158" s="544"/>
      <c r="O158" s="528">
        <f t="shared" si="40"/>
        <v>28904</v>
      </c>
      <c r="P158" s="528">
        <f t="shared" si="41"/>
        <v>0</v>
      </c>
      <c r="Q158" s="528">
        <f>C158-'[1]5.3'!C157</f>
        <v>0</v>
      </c>
    </row>
    <row r="159" spans="1:17" x14ac:dyDescent="0.2">
      <c r="A159" s="529" t="s">
        <v>779</v>
      </c>
      <c r="B159" s="529"/>
      <c r="C159" s="530">
        <v>26554</v>
      </c>
      <c r="D159" s="530">
        <v>15900</v>
      </c>
      <c r="E159" s="530">
        <v>0</v>
      </c>
      <c r="F159" s="530">
        <v>0</v>
      </c>
      <c r="G159" s="544">
        <v>0</v>
      </c>
      <c r="H159" s="544">
        <v>0</v>
      </c>
      <c r="I159" s="544">
        <v>0</v>
      </c>
      <c r="J159" s="544">
        <v>10654</v>
      </c>
      <c r="K159" s="544">
        <v>0</v>
      </c>
      <c r="L159" s="544">
        <v>0</v>
      </c>
      <c r="M159" s="544">
        <v>0</v>
      </c>
      <c r="N159" s="544">
        <v>0</v>
      </c>
      <c r="O159" s="528">
        <f t="shared" si="40"/>
        <v>26554</v>
      </c>
      <c r="P159" s="528">
        <f t="shared" si="41"/>
        <v>0</v>
      </c>
      <c r="Q159" s="528">
        <v>0</v>
      </c>
    </row>
    <row r="160" spans="1:17" x14ac:dyDescent="0.2">
      <c r="A160" s="529" t="s">
        <v>792</v>
      </c>
      <c r="B160" s="529"/>
      <c r="C160" s="530">
        <v>0</v>
      </c>
      <c r="D160" s="530">
        <v>0</v>
      </c>
      <c r="E160" s="530">
        <v>0</v>
      </c>
      <c r="F160" s="530">
        <v>0</v>
      </c>
      <c r="G160" s="530">
        <v>0</v>
      </c>
      <c r="H160" s="530">
        <v>0</v>
      </c>
      <c r="I160" s="530">
        <v>0</v>
      </c>
      <c r="J160" s="530">
        <v>0</v>
      </c>
      <c r="K160" s="530">
        <v>0</v>
      </c>
      <c r="L160" s="530">
        <v>0</v>
      </c>
      <c r="M160" s="530">
        <v>0</v>
      </c>
      <c r="N160" s="530">
        <v>0</v>
      </c>
      <c r="O160" s="528">
        <f t="shared" si="40"/>
        <v>0</v>
      </c>
      <c r="P160" s="528">
        <f t="shared" si="41"/>
        <v>0</v>
      </c>
      <c r="Q160" s="528">
        <f>C160-'[1]5.3'!C159</f>
        <v>0</v>
      </c>
    </row>
    <row r="161" spans="1:17" x14ac:dyDescent="0.2">
      <c r="A161" s="529" t="s">
        <v>781</v>
      </c>
      <c r="B161" s="529"/>
      <c r="C161" s="530">
        <f t="shared" ref="C161:N161" si="45">C159+C160</f>
        <v>26554</v>
      </c>
      <c r="D161" s="530">
        <f t="shared" si="45"/>
        <v>15900</v>
      </c>
      <c r="E161" s="530">
        <f t="shared" si="45"/>
        <v>0</v>
      </c>
      <c r="F161" s="530">
        <f t="shared" si="45"/>
        <v>0</v>
      </c>
      <c r="G161" s="530">
        <f t="shared" si="45"/>
        <v>0</v>
      </c>
      <c r="H161" s="530">
        <f t="shared" si="45"/>
        <v>0</v>
      </c>
      <c r="I161" s="530">
        <f t="shared" si="45"/>
        <v>0</v>
      </c>
      <c r="J161" s="530">
        <f t="shared" si="45"/>
        <v>10654</v>
      </c>
      <c r="K161" s="530">
        <f t="shared" si="45"/>
        <v>0</v>
      </c>
      <c r="L161" s="530">
        <f t="shared" si="45"/>
        <v>0</v>
      </c>
      <c r="M161" s="530">
        <f t="shared" si="45"/>
        <v>0</v>
      </c>
      <c r="N161" s="530">
        <f t="shared" si="45"/>
        <v>0</v>
      </c>
      <c r="O161" s="528">
        <f t="shared" si="40"/>
        <v>26554</v>
      </c>
      <c r="P161" s="528">
        <f t="shared" si="41"/>
        <v>0</v>
      </c>
      <c r="Q161" s="528">
        <f>C161-'[1]5.3'!C160</f>
        <v>0</v>
      </c>
    </row>
    <row r="162" spans="1:17" x14ac:dyDescent="0.2">
      <c r="A162" s="545" t="s">
        <v>812</v>
      </c>
      <c r="B162" s="529" t="s">
        <v>777</v>
      </c>
      <c r="C162" s="530"/>
      <c r="D162" s="530"/>
      <c r="E162" s="544"/>
      <c r="F162" s="544"/>
      <c r="G162" s="544"/>
      <c r="H162" s="544"/>
      <c r="I162" s="544"/>
      <c r="J162" s="544"/>
      <c r="K162" s="544"/>
      <c r="L162" s="544"/>
      <c r="M162" s="544"/>
      <c r="N162" s="544"/>
      <c r="O162" s="528">
        <f t="shared" si="40"/>
        <v>0</v>
      </c>
      <c r="P162" s="528">
        <f t="shared" si="41"/>
        <v>0</v>
      </c>
      <c r="Q162" s="528">
        <f>C162-'[1]5.3'!C161</f>
        <v>0</v>
      </c>
    </row>
    <row r="163" spans="1:17" x14ac:dyDescent="0.2">
      <c r="A163" s="529" t="s">
        <v>778</v>
      </c>
      <c r="B163" s="529"/>
      <c r="C163" s="530">
        <f>SUM(D163:N163)</f>
        <v>24304</v>
      </c>
      <c r="D163" s="530">
        <f>'[1]5.3'!C162-'4.3'!E163-'4.3'!F163-'4.3'!G163-'4.3'!H163-'4.3'!I163-'4.3'!J163-'4.3'!K163-'4.3'!L163-'4.3'!M163-'4.3'!N163</f>
        <v>10958</v>
      </c>
      <c r="E163" s="530"/>
      <c r="F163" s="530"/>
      <c r="G163" s="544"/>
      <c r="H163" s="544"/>
      <c r="I163" s="544"/>
      <c r="J163" s="544">
        <v>13346</v>
      </c>
      <c r="K163" s="544"/>
      <c r="L163" s="544"/>
      <c r="M163" s="544"/>
      <c r="N163" s="544"/>
      <c r="O163" s="528">
        <f t="shared" si="40"/>
        <v>24304</v>
      </c>
      <c r="P163" s="528">
        <f t="shared" si="41"/>
        <v>0</v>
      </c>
      <c r="Q163" s="528">
        <f>C163-'[1]5.3'!C162</f>
        <v>0</v>
      </c>
    </row>
    <row r="164" spans="1:17" x14ac:dyDescent="0.2">
      <c r="A164" s="529" t="s">
        <v>779</v>
      </c>
      <c r="B164" s="529"/>
      <c r="C164" s="530">
        <v>22114</v>
      </c>
      <c r="D164" s="530">
        <v>8768</v>
      </c>
      <c r="E164" s="530">
        <v>0</v>
      </c>
      <c r="F164" s="530">
        <v>0</v>
      </c>
      <c r="G164" s="544">
        <v>0</v>
      </c>
      <c r="H164" s="544">
        <v>0</v>
      </c>
      <c r="I164" s="544">
        <v>0</v>
      </c>
      <c r="J164" s="544">
        <v>13346</v>
      </c>
      <c r="K164" s="544">
        <v>0</v>
      </c>
      <c r="L164" s="544">
        <v>0</v>
      </c>
      <c r="M164" s="544">
        <v>0</v>
      </c>
      <c r="N164" s="544">
        <v>0</v>
      </c>
      <c r="O164" s="528">
        <f t="shared" si="40"/>
        <v>22114</v>
      </c>
      <c r="P164" s="528">
        <f t="shared" si="41"/>
        <v>0</v>
      </c>
      <c r="Q164" s="528">
        <v>0</v>
      </c>
    </row>
    <row r="165" spans="1:17" x14ac:dyDescent="0.2">
      <c r="A165" s="529" t="s">
        <v>792</v>
      </c>
      <c r="B165" s="529"/>
      <c r="C165" s="530">
        <v>0</v>
      </c>
      <c r="D165" s="530">
        <v>0</v>
      </c>
      <c r="E165" s="530">
        <v>0</v>
      </c>
      <c r="F165" s="530">
        <v>0</v>
      </c>
      <c r="G165" s="530">
        <v>0</v>
      </c>
      <c r="H165" s="530">
        <v>0</v>
      </c>
      <c r="I165" s="530">
        <v>0</v>
      </c>
      <c r="J165" s="530">
        <v>0</v>
      </c>
      <c r="K165" s="530">
        <v>0</v>
      </c>
      <c r="L165" s="530">
        <v>0</v>
      </c>
      <c r="M165" s="530">
        <v>0</v>
      </c>
      <c r="N165" s="530">
        <v>0</v>
      </c>
      <c r="O165" s="528">
        <f t="shared" si="40"/>
        <v>0</v>
      </c>
      <c r="P165" s="528">
        <f t="shared" si="41"/>
        <v>0</v>
      </c>
      <c r="Q165" s="528">
        <f>C165-'[1]5.3'!C164</f>
        <v>0</v>
      </c>
    </row>
    <row r="166" spans="1:17" x14ac:dyDescent="0.2">
      <c r="A166" s="529" t="s">
        <v>781</v>
      </c>
      <c r="B166" s="529"/>
      <c r="C166" s="530">
        <f t="shared" ref="C166:N166" si="46">C164+C165</f>
        <v>22114</v>
      </c>
      <c r="D166" s="530">
        <f t="shared" si="46"/>
        <v>8768</v>
      </c>
      <c r="E166" s="530">
        <f t="shared" si="46"/>
        <v>0</v>
      </c>
      <c r="F166" s="530">
        <f t="shared" si="46"/>
        <v>0</v>
      </c>
      <c r="G166" s="530">
        <f t="shared" si="46"/>
        <v>0</v>
      </c>
      <c r="H166" s="530">
        <f t="shared" si="46"/>
        <v>0</v>
      </c>
      <c r="I166" s="530">
        <f t="shared" si="46"/>
        <v>0</v>
      </c>
      <c r="J166" s="530">
        <f t="shared" si="46"/>
        <v>13346</v>
      </c>
      <c r="K166" s="530">
        <f t="shared" si="46"/>
        <v>0</v>
      </c>
      <c r="L166" s="530">
        <f t="shared" si="46"/>
        <v>0</v>
      </c>
      <c r="M166" s="530">
        <f t="shared" si="46"/>
        <v>0</v>
      </c>
      <c r="N166" s="530">
        <f t="shared" si="46"/>
        <v>0</v>
      </c>
      <c r="O166" s="528">
        <f t="shared" si="40"/>
        <v>22114</v>
      </c>
      <c r="P166" s="528">
        <f t="shared" si="41"/>
        <v>0</v>
      </c>
      <c r="Q166" s="528">
        <f>C166-'[1]5.3'!C165</f>
        <v>0</v>
      </c>
    </row>
    <row r="167" spans="1:17" x14ac:dyDescent="0.2">
      <c r="A167" s="545" t="s">
        <v>813</v>
      </c>
      <c r="B167" s="529" t="s">
        <v>777</v>
      </c>
      <c r="C167" s="530"/>
      <c r="D167" s="530"/>
      <c r="E167" s="544"/>
      <c r="F167" s="544"/>
      <c r="G167" s="544"/>
      <c r="H167" s="544"/>
      <c r="I167" s="544"/>
      <c r="J167" s="544"/>
      <c r="K167" s="544"/>
      <c r="L167" s="544"/>
      <c r="M167" s="544"/>
      <c r="N167" s="544"/>
      <c r="O167" s="528">
        <f t="shared" si="40"/>
        <v>0</v>
      </c>
      <c r="P167" s="528">
        <f t="shared" si="41"/>
        <v>0</v>
      </c>
      <c r="Q167" s="528">
        <f>C167-'[1]5.3'!C166</f>
        <v>0</v>
      </c>
    </row>
    <row r="168" spans="1:17" x14ac:dyDescent="0.2">
      <c r="A168" s="529" t="s">
        <v>778</v>
      </c>
      <c r="B168" s="529"/>
      <c r="C168" s="530">
        <f>SUM(D168:N168)</f>
        <v>44793</v>
      </c>
      <c r="D168" s="530">
        <f>'[1]5.3'!C167-'4.3'!E168-'4.3'!F168-'4.3'!G168-'4.3'!H168-'4.3'!I168-'4.3'!J168-'4.3'!K168-'4.3'!L168-'4.3'!M168-'4.3'!N168</f>
        <v>20901</v>
      </c>
      <c r="E168" s="530"/>
      <c r="F168" s="530"/>
      <c r="G168" s="544"/>
      <c r="H168" s="544"/>
      <c r="I168" s="544"/>
      <c r="J168" s="544">
        <v>23892</v>
      </c>
      <c r="K168" s="544"/>
      <c r="L168" s="544"/>
      <c r="M168" s="544"/>
      <c r="N168" s="544"/>
      <c r="O168" s="528">
        <f t="shared" si="40"/>
        <v>44793</v>
      </c>
      <c r="P168" s="528">
        <f t="shared" si="41"/>
        <v>0</v>
      </c>
      <c r="Q168" s="528">
        <f>C168-'[1]5.3'!C167</f>
        <v>0</v>
      </c>
    </row>
    <row r="169" spans="1:17" x14ac:dyDescent="0.2">
      <c r="A169" s="529" t="s">
        <v>779</v>
      </c>
      <c r="B169" s="529"/>
      <c r="C169" s="530">
        <v>40733</v>
      </c>
      <c r="D169" s="530">
        <v>16841</v>
      </c>
      <c r="E169" s="530">
        <v>0</v>
      </c>
      <c r="F169" s="530">
        <v>0</v>
      </c>
      <c r="G169" s="544">
        <v>0</v>
      </c>
      <c r="H169" s="544">
        <v>0</v>
      </c>
      <c r="I169" s="544">
        <v>0</v>
      </c>
      <c r="J169" s="544">
        <v>23892</v>
      </c>
      <c r="K169" s="544">
        <v>0</v>
      </c>
      <c r="L169" s="544">
        <v>0</v>
      </c>
      <c r="M169" s="544">
        <v>0</v>
      </c>
      <c r="N169" s="544">
        <v>0</v>
      </c>
      <c r="O169" s="528">
        <f t="shared" si="40"/>
        <v>40733</v>
      </c>
      <c r="P169" s="528">
        <f t="shared" si="41"/>
        <v>0</v>
      </c>
      <c r="Q169" s="528">
        <v>0</v>
      </c>
    </row>
    <row r="170" spans="1:17" x14ac:dyDescent="0.2">
      <c r="A170" s="529" t="s">
        <v>792</v>
      </c>
      <c r="B170" s="529"/>
      <c r="C170" s="530">
        <v>0</v>
      </c>
      <c r="D170" s="530">
        <v>0</v>
      </c>
      <c r="E170" s="530">
        <v>0</v>
      </c>
      <c r="F170" s="530">
        <v>0</v>
      </c>
      <c r="G170" s="530">
        <v>0</v>
      </c>
      <c r="H170" s="530">
        <v>0</v>
      </c>
      <c r="I170" s="530">
        <v>0</v>
      </c>
      <c r="J170" s="530">
        <v>0</v>
      </c>
      <c r="K170" s="530">
        <v>0</v>
      </c>
      <c r="L170" s="530">
        <v>0</v>
      </c>
      <c r="M170" s="530">
        <v>0</v>
      </c>
      <c r="N170" s="530">
        <v>0</v>
      </c>
      <c r="O170" s="528">
        <f t="shared" si="40"/>
        <v>0</v>
      </c>
      <c r="P170" s="528">
        <f t="shared" si="41"/>
        <v>0</v>
      </c>
      <c r="Q170" s="528">
        <f>C170-'[1]5.3'!C169</f>
        <v>0</v>
      </c>
    </row>
    <row r="171" spans="1:17" x14ac:dyDescent="0.2">
      <c r="A171" s="529" t="s">
        <v>781</v>
      </c>
      <c r="B171" s="529"/>
      <c r="C171" s="530">
        <f t="shared" ref="C171:N171" si="47">C169+C170</f>
        <v>40733</v>
      </c>
      <c r="D171" s="530">
        <f t="shared" si="47"/>
        <v>16841</v>
      </c>
      <c r="E171" s="530">
        <f t="shared" si="47"/>
        <v>0</v>
      </c>
      <c r="F171" s="530">
        <f t="shared" si="47"/>
        <v>0</v>
      </c>
      <c r="G171" s="530">
        <f t="shared" si="47"/>
        <v>0</v>
      </c>
      <c r="H171" s="530">
        <f t="shared" si="47"/>
        <v>0</v>
      </c>
      <c r="I171" s="530">
        <f t="shared" si="47"/>
        <v>0</v>
      </c>
      <c r="J171" s="530">
        <f t="shared" si="47"/>
        <v>23892</v>
      </c>
      <c r="K171" s="530">
        <f t="shared" si="47"/>
        <v>0</v>
      </c>
      <c r="L171" s="530">
        <f t="shared" si="47"/>
        <v>0</v>
      </c>
      <c r="M171" s="530">
        <f t="shared" si="47"/>
        <v>0</v>
      </c>
      <c r="N171" s="530">
        <f t="shared" si="47"/>
        <v>0</v>
      </c>
      <c r="O171" s="528">
        <f t="shared" si="40"/>
        <v>40733</v>
      </c>
      <c r="P171" s="528">
        <f t="shared" si="41"/>
        <v>0</v>
      </c>
      <c r="Q171" s="528">
        <f>C171-'[1]5.3'!C170</f>
        <v>0</v>
      </c>
    </row>
    <row r="172" spans="1:17" x14ac:dyDescent="0.2">
      <c r="A172" s="545" t="s">
        <v>814</v>
      </c>
      <c r="B172" s="545"/>
      <c r="C172" s="530"/>
      <c r="D172" s="530"/>
      <c r="E172" s="544"/>
      <c r="F172" s="544"/>
      <c r="G172" s="544"/>
      <c r="H172" s="544"/>
      <c r="I172" s="544"/>
      <c r="J172" s="544"/>
      <c r="K172" s="544"/>
      <c r="L172" s="544"/>
      <c r="M172" s="544"/>
      <c r="N172" s="544"/>
      <c r="O172" s="528">
        <f t="shared" si="40"/>
        <v>0</v>
      </c>
      <c r="P172" s="528">
        <f t="shared" si="41"/>
        <v>0</v>
      </c>
      <c r="Q172" s="528">
        <f>C172-'[1]5.3'!C171</f>
        <v>0</v>
      </c>
    </row>
    <row r="173" spans="1:17" x14ac:dyDescent="0.2">
      <c r="A173" s="529" t="s">
        <v>778</v>
      </c>
      <c r="B173" s="529" t="s">
        <v>777</v>
      </c>
      <c r="C173" s="530">
        <f>SUM(D173:N173)</f>
        <v>6908</v>
      </c>
      <c r="D173" s="530">
        <f>'[1]5.3'!C172-'4.3'!E173-'4.3'!F173-'4.3'!G173-'4.3'!H173-'4.3'!I173-'4.3'!J173-'4.3'!K173-'4.3'!L173-'4.3'!M173-'4.3'!N173</f>
        <v>6908</v>
      </c>
      <c r="E173" s="530"/>
      <c r="F173" s="530"/>
      <c r="G173" s="544"/>
      <c r="H173" s="544"/>
      <c r="I173" s="544"/>
      <c r="J173" s="544"/>
      <c r="K173" s="544"/>
      <c r="L173" s="544"/>
      <c r="M173" s="544"/>
      <c r="N173" s="544"/>
      <c r="O173" s="528">
        <f t="shared" si="40"/>
        <v>6908</v>
      </c>
      <c r="P173" s="528">
        <f t="shared" si="41"/>
        <v>0</v>
      </c>
      <c r="Q173" s="528">
        <f>C173-'[1]5.3'!C172</f>
        <v>0</v>
      </c>
    </row>
    <row r="174" spans="1:17" x14ac:dyDescent="0.2">
      <c r="A174" s="529" t="s">
        <v>779</v>
      </c>
      <c r="B174" s="529"/>
      <c r="C174" s="530">
        <v>7158</v>
      </c>
      <c r="D174" s="530">
        <v>7008</v>
      </c>
      <c r="E174" s="530">
        <v>0</v>
      </c>
      <c r="F174" s="530">
        <v>0</v>
      </c>
      <c r="G174" s="544">
        <v>0</v>
      </c>
      <c r="H174" s="544">
        <v>0</v>
      </c>
      <c r="I174" s="544">
        <v>0</v>
      </c>
      <c r="J174" s="544">
        <v>0</v>
      </c>
      <c r="K174" s="544">
        <v>0</v>
      </c>
      <c r="L174" s="544">
        <v>0</v>
      </c>
      <c r="M174" s="544">
        <v>0</v>
      </c>
      <c r="N174" s="544">
        <v>150</v>
      </c>
      <c r="O174" s="528">
        <f t="shared" si="40"/>
        <v>7158</v>
      </c>
      <c r="P174" s="528">
        <f t="shared" si="41"/>
        <v>0</v>
      </c>
      <c r="Q174" s="528">
        <v>0</v>
      </c>
    </row>
    <row r="175" spans="1:17" x14ac:dyDescent="0.2">
      <c r="A175" s="529" t="s">
        <v>792</v>
      </c>
      <c r="B175" s="529"/>
      <c r="C175" s="530">
        <v>0</v>
      </c>
      <c r="D175" s="530">
        <v>0</v>
      </c>
      <c r="E175" s="530">
        <v>0</v>
      </c>
      <c r="F175" s="530">
        <v>0</v>
      </c>
      <c r="G175" s="530">
        <v>0</v>
      </c>
      <c r="H175" s="530">
        <v>0</v>
      </c>
      <c r="I175" s="530">
        <v>0</v>
      </c>
      <c r="J175" s="530">
        <v>0</v>
      </c>
      <c r="K175" s="530">
        <v>0</v>
      </c>
      <c r="L175" s="530">
        <v>0</v>
      </c>
      <c r="M175" s="530">
        <v>0</v>
      </c>
      <c r="N175" s="530">
        <v>0</v>
      </c>
      <c r="O175" s="528">
        <f t="shared" si="40"/>
        <v>0</v>
      </c>
      <c r="P175" s="528">
        <f t="shared" si="41"/>
        <v>0</v>
      </c>
      <c r="Q175" s="528">
        <f>C175-'[1]5.3'!C174</f>
        <v>0</v>
      </c>
    </row>
    <row r="176" spans="1:17" x14ac:dyDescent="0.2">
      <c r="A176" s="529" t="s">
        <v>781</v>
      </c>
      <c r="B176" s="529"/>
      <c r="C176" s="530">
        <f t="shared" ref="C176:N176" si="48">C174+C175</f>
        <v>7158</v>
      </c>
      <c r="D176" s="530">
        <f t="shared" si="48"/>
        <v>7008</v>
      </c>
      <c r="E176" s="530">
        <f t="shared" si="48"/>
        <v>0</v>
      </c>
      <c r="F176" s="530">
        <f t="shared" si="48"/>
        <v>0</v>
      </c>
      <c r="G176" s="530">
        <f t="shared" si="48"/>
        <v>0</v>
      </c>
      <c r="H176" s="530">
        <f t="shared" si="48"/>
        <v>0</v>
      </c>
      <c r="I176" s="530">
        <f t="shared" si="48"/>
        <v>0</v>
      </c>
      <c r="J176" s="530">
        <f t="shared" si="48"/>
        <v>0</v>
      </c>
      <c r="K176" s="530">
        <f t="shared" si="48"/>
        <v>0</v>
      </c>
      <c r="L176" s="530">
        <f t="shared" si="48"/>
        <v>0</v>
      </c>
      <c r="M176" s="530">
        <f t="shared" si="48"/>
        <v>0</v>
      </c>
      <c r="N176" s="530">
        <f t="shared" si="48"/>
        <v>150</v>
      </c>
      <c r="O176" s="528">
        <f t="shared" si="40"/>
        <v>7158</v>
      </c>
      <c r="P176" s="528">
        <f t="shared" si="41"/>
        <v>0</v>
      </c>
      <c r="Q176" s="528">
        <f>C176-'[1]5.3'!C175</f>
        <v>0</v>
      </c>
    </row>
    <row r="177" spans="1:17" x14ac:dyDescent="0.2">
      <c r="A177" s="545" t="s">
        <v>815</v>
      </c>
      <c r="B177" s="545"/>
      <c r="C177" s="530"/>
      <c r="D177" s="530"/>
      <c r="E177" s="544"/>
      <c r="F177" s="544"/>
      <c r="G177" s="544"/>
      <c r="H177" s="544"/>
      <c r="I177" s="544"/>
      <c r="J177" s="544"/>
      <c r="K177" s="544"/>
      <c r="L177" s="544"/>
      <c r="M177" s="544"/>
      <c r="N177" s="544"/>
      <c r="O177" s="528">
        <f t="shared" si="40"/>
        <v>0</v>
      </c>
      <c r="P177" s="528">
        <f t="shared" si="41"/>
        <v>0</v>
      </c>
      <c r="Q177" s="528">
        <f>C177-'[1]5.3'!C176</f>
        <v>0</v>
      </c>
    </row>
    <row r="178" spans="1:17" x14ac:dyDescent="0.2">
      <c r="A178" s="529" t="s">
        <v>778</v>
      </c>
      <c r="B178" s="529" t="s">
        <v>777</v>
      </c>
      <c r="C178" s="530">
        <f>SUM(D178:N178)</f>
        <v>9448</v>
      </c>
      <c r="D178" s="530">
        <f>'[1]5.3'!C177-'4.3'!E178-'4.3'!F178-'4.3'!G178-'4.3'!H178-'4.3'!I178-'4.3'!J178-'4.3'!K178-'4.3'!L178-'4.3'!M178-'4.3'!N178</f>
        <v>9448</v>
      </c>
      <c r="E178" s="530"/>
      <c r="F178" s="530"/>
      <c r="G178" s="544"/>
      <c r="H178" s="544"/>
      <c r="I178" s="544"/>
      <c r="J178" s="544"/>
      <c r="K178" s="544"/>
      <c r="L178" s="544"/>
      <c r="M178" s="544"/>
      <c r="N178" s="544"/>
      <c r="O178" s="528">
        <f t="shared" si="40"/>
        <v>9448</v>
      </c>
      <c r="P178" s="528">
        <f t="shared" si="41"/>
        <v>0</v>
      </c>
      <c r="Q178" s="528">
        <f>C178-'[1]5.3'!C177</f>
        <v>0</v>
      </c>
    </row>
    <row r="179" spans="1:17" x14ac:dyDescent="0.2">
      <c r="A179" s="529" t="s">
        <v>779</v>
      </c>
      <c r="B179" s="529"/>
      <c r="C179" s="530">
        <v>9748</v>
      </c>
      <c r="D179" s="530">
        <v>9548</v>
      </c>
      <c r="E179" s="530">
        <v>0</v>
      </c>
      <c r="F179" s="530">
        <v>0</v>
      </c>
      <c r="G179" s="544">
        <v>0</v>
      </c>
      <c r="H179" s="544">
        <v>0</v>
      </c>
      <c r="I179" s="544">
        <v>0</v>
      </c>
      <c r="J179" s="544">
        <v>0</v>
      </c>
      <c r="K179" s="544">
        <v>0</v>
      </c>
      <c r="L179" s="544">
        <v>0</v>
      </c>
      <c r="M179" s="544">
        <v>0</v>
      </c>
      <c r="N179" s="544">
        <v>200</v>
      </c>
      <c r="O179" s="528">
        <f t="shared" si="40"/>
        <v>9748</v>
      </c>
      <c r="P179" s="528">
        <f t="shared" si="41"/>
        <v>0</v>
      </c>
      <c r="Q179" s="528">
        <v>0</v>
      </c>
    </row>
    <row r="180" spans="1:17" x14ac:dyDescent="0.2">
      <c r="A180" s="529" t="s">
        <v>792</v>
      </c>
      <c r="B180" s="529"/>
      <c r="C180" s="530">
        <v>0</v>
      </c>
      <c r="D180" s="530">
        <v>0</v>
      </c>
      <c r="E180" s="530">
        <v>0</v>
      </c>
      <c r="F180" s="530">
        <v>0</v>
      </c>
      <c r="G180" s="530">
        <v>0</v>
      </c>
      <c r="H180" s="530">
        <v>0</v>
      </c>
      <c r="I180" s="530">
        <v>0</v>
      </c>
      <c r="J180" s="530">
        <v>0</v>
      </c>
      <c r="K180" s="530">
        <v>0</v>
      </c>
      <c r="L180" s="530">
        <v>0</v>
      </c>
      <c r="M180" s="530">
        <v>0</v>
      </c>
      <c r="N180" s="530">
        <v>0</v>
      </c>
      <c r="O180" s="528">
        <f t="shared" si="40"/>
        <v>0</v>
      </c>
      <c r="P180" s="528">
        <f t="shared" si="41"/>
        <v>0</v>
      </c>
      <c r="Q180" s="528">
        <f>C180-'[1]5.3'!C179</f>
        <v>0</v>
      </c>
    </row>
    <row r="181" spans="1:17" x14ac:dyDescent="0.2">
      <c r="A181" s="529" t="s">
        <v>781</v>
      </c>
      <c r="B181" s="529"/>
      <c r="C181" s="530">
        <f t="shared" ref="C181:N181" si="49">C179+C180</f>
        <v>9748</v>
      </c>
      <c r="D181" s="530">
        <f t="shared" si="49"/>
        <v>9548</v>
      </c>
      <c r="E181" s="530">
        <f t="shared" si="49"/>
        <v>0</v>
      </c>
      <c r="F181" s="530">
        <f t="shared" si="49"/>
        <v>0</v>
      </c>
      <c r="G181" s="530">
        <f t="shared" si="49"/>
        <v>0</v>
      </c>
      <c r="H181" s="530">
        <f t="shared" si="49"/>
        <v>0</v>
      </c>
      <c r="I181" s="530">
        <f t="shared" si="49"/>
        <v>0</v>
      </c>
      <c r="J181" s="530">
        <f t="shared" si="49"/>
        <v>0</v>
      </c>
      <c r="K181" s="530">
        <f t="shared" si="49"/>
        <v>0</v>
      </c>
      <c r="L181" s="530">
        <f t="shared" si="49"/>
        <v>0</v>
      </c>
      <c r="M181" s="530">
        <f t="shared" si="49"/>
        <v>0</v>
      </c>
      <c r="N181" s="530">
        <f t="shared" si="49"/>
        <v>200</v>
      </c>
      <c r="O181" s="528">
        <f t="shared" si="40"/>
        <v>9748</v>
      </c>
      <c r="P181" s="528">
        <f t="shared" si="41"/>
        <v>0</v>
      </c>
      <c r="Q181" s="528">
        <f>C181-'[1]5.3'!C180</f>
        <v>0</v>
      </c>
    </row>
    <row r="182" spans="1:17" x14ac:dyDescent="0.2">
      <c r="A182" s="545" t="s">
        <v>816</v>
      </c>
      <c r="B182" s="529" t="s">
        <v>777</v>
      </c>
      <c r="C182" s="530"/>
      <c r="D182" s="530"/>
      <c r="E182" s="544"/>
      <c r="F182" s="544"/>
      <c r="G182" s="544"/>
      <c r="H182" s="544"/>
      <c r="I182" s="544"/>
      <c r="J182" s="544"/>
      <c r="K182" s="544"/>
      <c r="L182" s="544"/>
      <c r="M182" s="544"/>
      <c r="N182" s="544"/>
      <c r="O182" s="528">
        <f t="shared" si="40"/>
        <v>0</v>
      </c>
      <c r="P182" s="528">
        <f t="shared" si="41"/>
        <v>0</v>
      </c>
      <c r="Q182" s="528">
        <f>C182-'[1]5.3'!C181</f>
        <v>0</v>
      </c>
    </row>
    <row r="183" spans="1:17" x14ac:dyDescent="0.2">
      <c r="A183" s="529" t="s">
        <v>778</v>
      </c>
      <c r="B183" s="529"/>
      <c r="C183" s="530">
        <f>SUM(D183:N183)</f>
        <v>11917</v>
      </c>
      <c r="D183" s="530">
        <f>'[1]5.3'!C182-'4.3'!E183-'4.3'!F183-'4.3'!G183-'4.3'!H183-'4.3'!I183-'4.3'!J183-'4.3'!K183-'4.3'!L183-'4.3'!M183-'4.3'!N183</f>
        <v>11917</v>
      </c>
      <c r="E183" s="530"/>
      <c r="F183" s="530"/>
      <c r="G183" s="544"/>
      <c r="H183" s="544"/>
      <c r="I183" s="544"/>
      <c r="J183" s="544"/>
      <c r="K183" s="544"/>
      <c r="L183" s="544"/>
      <c r="M183" s="544"/>
      <c r="N183" s="544"/>
      <c r="O183" s="528">
        <f t="shared" si="40"/>
        <v>11917</v>
      </c>
      <c r="P183" s="528">
        <f t="shared" si="41"/>
        <v>0</v>
      </c>
      <c r="Q183" s="528">
        <f>C183-'[1]5.3'!C182</f>
        <v>0</v>
      </c>
    </row>
    <row r="184" spans="1:17" x14ac:dyDescent="0.2">
      <c r="A184" s="529" t="s">
        <v>779</v>
      </c>
      <c r="B184" s="529"/>
      <c r="C184" s="530">
        <v>12717</v>
      </c>
      <c r="D184" s="530">
        <v>12417</v>
      </c>
      <c r="E184" s="530">
        <v>0</v>
      </c>
      <c r="F184" s="530">
        <v>0</v>
      </c>
      <c r="G184" s="544">
        <v>0</v>
      </c>
      <c r="H184" s="544">
        <v>0</v>
      </c>
      <c r="I184" s="544">
        <v>0</v>
      </c>
      <c r="J184" s="544">
        <v>0</v>
      </c>
      <c r="K184" s="544">
        <v>0</v>
      </c>
      <c r="L184" s="544">
        <v>0</v>
      </c>
      <c r="M184" s="544">
        <v>0</v>
      </c>
      <c r="N184" s="544">
        <v>300</v>
      </c>
      <c r="O184" s="528">
        <f t="shared" si="40"/>
        <v>12717</v>
      </c>
      <c r="P184" s="528">
        <f t="shared" si="41"/>
        <v>0</v>
      </c>
      <c r="Q184" s="528">
        <v>0</v>
      </c>
    </row>
    <row r="185" spans="1:17" x14ac:dyDescent="0.2">
      <c r="A185" s="529" t="s">
        <v>792</v>
      </c>
      <c r="B185" s="529"/>
      <c r="C185" s="530">
        <v>0</v>
      </c>
      <c r="D185" s="530">
        <v>0</v>
      </c>
      <c r="E185" s="530">
        <v>0</v>
      </c>
      <c r="F185" s="530">
        <v>0</v>
      </c>
      <c r="G185" s="530">
        <v>0</v>
      </c>
      <c r="H185" s="530">
        <v>0</v>
      </c>
      <c r="I185" s="530">
        <v>0</v>
      </c>
      <c r="J185" s="530">
        <v>0</v>
      </c>
      <c r="K185" s="530">
        <v>0</v>
      </c>
      <c r="L185" s="530">
        <v>0</v>
      </c>
      <c r="M185" s="530">
        <v>0</v>
      </c>
      <c r="N185" s="530">
        <v>0</v>
      </c>
      <c r="O185" s="528">
        <f t="shared" si="40"/>
        <v>0</v>
      </c>
      <c r="P185" s="528">
        <f t="shared" si="41"/>
        <v>0</v>
      </c>
      <c r="Q185" s="528">
        <f>C185-'[1]5.3'!C184</f>
        <v>0</v>
      </c>
    </row>
    <row r="186" spans="1:17" x14ac:dyDescent="0.2">
      <c r="A186" s="529" t="s">
        <v>781</v>
      </c>
      <c r="B186" s="529"/>
      <c r="C186" s="530">
        <f t="shared" ref="C186:N186" si="50">C184+C185</f>
        <v>12717</v>
      </c>
      <c r="D186" s="530">
        <f t="shared" si="50"/>
        <v>12417</v>
      </c>
      <c r="E186" s="530">
        <f t="shared" si="50"/>
        <v>0</v>
      </c>
      <c r="F186" s="530">
        <f t="shared" si="50"/>
        <v>0</v>
      </c>
      <c r="G186" s="530">
        <f t="shared" si="50"/>
        <v>0</v>
      </c>
      <c r="H186" s="530">
        <f t="shared" si="50"/>
        <v>0</v>
      </c>
      <c r="I186" s="530">
        <f t="shared" si="50"/>
        <v>0</v>
      </c>
      <c r="J186" s="530">
        <f t="shared" si="50"/>
        <v>0</v>
      </c>
      <c r="K186" s="530">
        <f t="shared" si="50"/>
        <v>0</v>
      </c>
      <c r="L186" s="530">
        <f t="shared" si="50"/>
        <v>0</v>
      </c>
      <c r="M186" s="530">
        <f t="shared" si="50"/>
        <v>0</v>
      </c>
      <c r="N186" s="530">
        <f t="shared" si="50"/>
        <v>300</v>
      </c>
      <c r="O186" s="528">
        <f t="shared" si="40"/>
        <v>12717</v>
      </c>
      <c r="P186" s="528">
        <f t="shared" si="41"/>
        <v>0</v>
      </c>
      <c r="Q186" s="528">
        <f>C186-'[1]5.3'!C185</f>
        <v>0</v>
      </c>
    </row>
    <row r="187" spans="1:17" x14ac:dyDescent="0.2">
      <c r="A187" s="545" t="s">
        <v>817</v>
      </c>
      <c r="B187" s="529" t="s">
        <v>790</v>
      </c>
      <c r="C187" s="530"/>
      <c r="D187" s="530"/>
      <c r="E187" s="544"/>
      <c r="F187" s="544"/>
      <c r="G187" s="544"/>
      <c r="H187" s="544"/>
      <c r="I187" s="544"/>
      <c r="J187" s="544"/>
      <c r="K187" s="544"/>
      <c r="L187" s="544"/>
      <c r="M187" s="544"/>
      <c r="N187" s="544"/>
      <c r="O187" s="528">
        <f t="shared" si="40"/>
        <v>0</v>
      </c>
      <c r="P187" s="528">
        <f t="shared" si="41"/>
        <v>0</v>
      </c>
      <c r="Q187" s="528">
        <f>C187-'[1]5.3'!C186</f>
        <v>0</v>
      </c>
    </row>
    <row r="188" spans="1:17" x14ac:dyDescent="0.2">
      <c r="A188" s="529" t="s">
        <v>778</v>
      </c>
      <c r="B188" s="529"/>
      <c r="C188" s="530">
        <f>SUM(D188:N188)</f>
        <v>34841</v>
      </c>
      <c r="D188" s="530">
        <f>'[1]5.3'!C187-'4.3'!E188-'4.3'!F188-'4.3'!G188-'4.3'!H188-'4.3'!I188-'4.3'!J188-'4.3'!K188-'4.3'!L188-'4.3'!M188-'4.3'!N188</f>
        <v>34841</v>
      </c>
      <c r="E188" s="530"/>
      <c r="F188" s="530"/>
      <c r="G188" s="544"/>
      <c r="H188" s="544"/>
      <c r="I188" s="544"/>
      <c r="J188" s="544"/>
      <c r="K188" s="544"/>
      <c r="L188" s="544"/>
      <c r="M188" s="544"/>
      <c r="N188" s="544"/>
      <c r="O188" s="528">
        <f t="shared" si="40"/>
        <v>34841</v>
      </c>
      <c r="P188" s="528">
        <f t="shared" si="41"/>
        <v>0</v>
      </c>
      <c r="Q188" s="528">
        <f>C188-'[1]5.3'!C187</f>
        <v>0</v>
      </c>
    </row>
    <row r="189" spans="1:17" x14ac:dyDescent="0.2">
      <c r="A189" s="529" t="s">
        <v>779</v>
      </c>
      <c r="B189" s="529"/>
      <c r="C189" s="530">
        <v>36441</v>
      </c>
      <c r="D189" s="530">
        <v>35741</v>
      </c>
      <c r="E189" s="530">
        <v>0</v>
      </c>
      <c r="F189" s="530">
        <v>0</v>
      </c>
      <c r="G189" s="544">
        <v>0</v>
      </c>
      <c r="H189" s="544">
        <v>0</v>
      </c>
      <c r="I189" s="544">
        <v>0</v>
      </c>
      <c r="J189" s="544">
        <v>0</v>
      </c>
      <c r="K189" s="544">
        <v>0</v>
      </c>
      <c r="L189" s="544">
        <v>0</v>
      </c>
      <c r="M189" s="544">
        <v>0</v>
      </c>
      <c r="N189" s="544">
        <v>700</v>
      </c>
      <c r="O189" s="528">
        <f t="shared" si="40"/>
        <v>36441</v>
      </c>
      <c r="P189" s="528">
        <f t="shared" si="41"/>
        <v>0</v>
      </c>
      <c r="Q189" s="528">
        <v>0</v>
      </c>
    </row>
    <row r="190" spans="1:17" x14ac:dyDescent="0.2">
      <c r="A190" s="529" t="s">
        <v>792</v>
      </c>
      <c r="B190" s="529"/>
      <c r="C190" s="530">
        <v>0</v>
      </c>
      <c r="D190" s="530">
        <v>0</v>
      </c>
      <c r="E190" s="530">
        <v>0</v>
      </c>
      <c r="F190" s="530">
        <v>0</v>
      </c>
      <c r="G190" s="530">
        <v>0</v>
      </c>
      <c r="H190" s="530">
        <v>0</v>
      </c>
      <c r="I190" s="530">
        <v>0</v>
      </c>
      <c r="J190" s="530">
        <v>0</v>
      </c>
      <c r="K190" s="530">
        <v>0</v>
      </c>
      <c r="L190" s="530">
        <v>0</v>
      </c>
      <c r="M190" s="530">
        <v>0</v>
      </c>
      <c r="N190" s="530">
        <v>0</v>
      </c>
      <c r="O190" s="528">
        <f t="shared" si="40"/>
        <v>0</v>
      </c>
      <c r="P190" s="528">
        <f t="shared" si="41"/>
        <v>0</v>
      </c>
      <c r="Q190" s="528">
        <f>C190-'[1]5.3'!C189</f>
        <v>0</v>
      </c>
    </row>
    <row r="191" spans="1:17" x14ac:dyDescent="0.2">
      <c r="A191" s="529" t="s">
        <v>781</v>
      </c>
      <c r="B191" s="529"/>
      <c r="C191" s="530">
        <f t="shared" ref="C191:N191" si="51">C189+C190</f>
        <v>36441</v>
      </c>
      <c r="D191" s="530">
        <f t="shared" si="51"/>
        <v>35741</v>
      </c>
      <c r="E191" s="530">
        <f t="shared" si="51"/>
        <v>0</v>
      </c>
      <c r="F191" s="530">
        <f t="shared" si="51"/>
        <v>0</v>
      </c>
      <c r="G191" s="530">
        <f t="shared" si="51"/>
        <v>0</v>
      </c>
      <c r="H191" s="530">
        <f t="shared" si="51"/>
        <v>0</v>
      </c>
      <c r="I191" s="530">
        <f t="shared" si="51"/>
        <v>0</v>
      </c>
      <c r="J191" s="530">
        <f t="shared" si="51"/>
        <v>0</v>
      </c>
      <c r="K191" s="530">
        <f t="shared" si="51"/>
        <v>0</v>
      </c>
      <c r="L191" s="530">
        <f t="shared" si="51"/>
        <v>0</v>
      </c>
      <c r="M191" s="530">
        <f t="shared" si="51"/>
        <v>0</v>
      </c>
      <c r="N191" s="530">
        <f t="shared" si="51"/>
        <v>700</v>
      </c>
      <c r="O191" s="528">
        <f t="shared" si="40"/>
        <v>36441</v>
      </c>
      <c r="P191" s="528">
        <f t="shared" si="41"/>
        <v>0</v>
      </c>
      <c r="Q191" s="528">
        <f>C191-'[1]5.3'!C190</f>
        <v>0</v>
      </c>
    </row>
    <row r="192" spans="1:17" x14ac:dyDescent="0.2">
      <c r="A192" s="545" t="s">
        <v>818</v>
      </c>
      <c r="B192" s="529" t="s">
        <v>790</v>
      </c>
      <c r="C192" s="530"/>
      <c r="D192" s="530"/>
      <c r="E192" s="544"/>
      <c r="F192" s="544"/>
      <c r="G192" s="544"/>
      <c r="H192" s="544"/>
      <c r="I192" s="544"/>
      <c r="J192" s="544"/>
      <c r="K192" s="544"/>
      <c r="L192" s="544"/>
      <c r="M192" s="544"/>
      <c r="N192" s="544"/>
      <c r="O192" s="528">
        <f t="shared" si="40"/>
        <v>0</v>
      </c>
      <c r="P192" s="528">
        <f t="shared" si="41"/>
        <v>0</v>
      </c>
      <c r="Q192" s="528">
        <f>C192-'[1]5.3'!C191</f>
        <v>0</v>
      </c>
    </row>
    <row r="193" spans="1:17" x14ac:dyDescent="0.2">
      <c r="A193" s="529" t="s">
        <v>778</v>
      </c>
      <c r="B193" s="529"/>
      <c r="C193" s="530">
        <f>SUM(D193:N193)</f>
        <v>16029</v>
      </c>
      <c r="D193" s="530">
        <f>'[1]5.3'!C192-'4.3'!E193-'4.3'!F193-'4.3'!G193-'4.3'!H193-'4.3'!I193-'4.3'!J193-'4.3'!K193-'4.3'!L193-'4.3'!M193-'4.3'!N193</f>
        <v>16029</v>
      </c>
      <c r="E193" s="530"/>
      <c r="F193" s="530"/>
      <c r="G193" s="544"/>
      <c r="H193" s="544"/>
      <c r="I193" s="544"/>
      <c r="J193" s="544"/>
      <c r="K193" s="544"/>
      <c r="L193" s="544"/>
      <c r="M193" s="544"/>
      <c r="N193" s="544"/>
      <c r="O193" s="528">
        <f t="shared" si="40"/>
        <v>16029</v>
      </c>
      <c r="P193" s="528">
        <f t="shared" si="41"/>
        <v>0</v>
      </c>
      <c r="Q193" s="528">
        <f>C193-'[1]5.3'!C192</f>
        <v>0</v>
      </c>
    </row>
    <row r="194" spans="1:17" x14ac:dyDescent="0.2">
      <c r="A194" s="529" t="s">
        <v>779</v>
      </c>
      <c r="B194" s="529"/>
      <c r="C194" s="530">
        <v>17329</v>
      </c>
      <c r="D194" s="530">
        <v>16729</v>
      </c>
      <c r="E194" s="530">
        <v>0</v>
      </c>
      <c r="F194" s="530">
        <v>0</v>
      </c>
      <c r="G194" s="544">
        <v>0</v>
      </c>
      <c r="H194" s="544">
        <v>0</v>
      </c>
      <c r="I194" s="544">
        <v>0</v>
      </c>
      <c r="J194" s="544">
        <v>0</v>
      </c>
      <c r="K194" s="544">
        <v>0</v>
      </c>
      <c r="L194" s="544">
        <v>0</v>
      </c>
      <c r="M194" s="544">
        <v>0</v>
      </c>
      <c r="N194" s="544">
        <v>600</v>
      </c>
      <c r="O194" s="528">
        <f t="shared" si="40"/>
        <v>17329</v>
      </c>
      <c r="P194" s="528">
        <f t="shared" si="41"/>
        <v>0</v>
      </c>
      <c r="Q194" s="528">
        <v>0</v>
      </c>
    </row>
    <row r="195" spans="1:17" x14ac:dyDescent="0.2">
      <c r="A195" s="529" t="s">
        <v>792</v>
      </c>
      <c r="B195" s="529"/>
      <c r="C195" s="530">
        <v>0</v>
      </c>
      <c r="D195" s="530">
        <v>0</v>
      </c>
      <c r="E195" s="530">
        <v>0</v>
      </c>
      <c r="F195" s="530">
        <v>0</v>
      </c>
      <c r="G195" s="530">
        <v>0</v>
      </c>
      <c r="H195" s="530">
        <v>0</v>
      </c>
      <c r="I195" s="530">
        <v>0</v>
      </c>
      <c r="J195" s="530">
        <v>0</v>
      </c>
      <c r="K195" s="530">
        <v>0</v>
      </c>
      <c r="L195" s="530">
        <v>0</v>
      </c>
      <c r="M195" s="530">
        <v>0</v>
      </c>
      <c r="N195" s="530">
        <v>0</v>
      </c>
      <c r="O195" s="528">
        <f t="shared" si="40"/>
        <v>0</v>
      </c>
      <c r="P195" s="528">
        <f t="shared" si="41"/>
        <v>0</v>
      </c>
      <c r="Q195" s="528">
        <f>C195-'[1]5.3'!C194</f>
        <v>0</v>
      </c>
    </row>
    <row r="196" spans="1:17" x14ac:dyDescent="0.2">
      <c r="A196" s="529" t="s">
        <v>781</v>
      </c>
      <c r="B196" s="529"/>
      <c r="C196" s="530">
        <f t="shared" ref="C196:N196" si="52">C194+C195</f>
        <v>17329</v>
      </c>
      <c r="D196" s="530">
        <f t="shared" si="52"/>
        <v>16729</v>
      </c>
      <c r="E196" s="530">
        <f t="shared" si="52"/>
        <v>0</v>
      </c>
      <c r="F196" s="530">
        <f t="shared" si="52"/>
        <v>0</v>
      </c>
      <c r="G196" s="530">
        <f t="shared" si="52"/>
        <v>0</v>
      </c>
      <c r="H196" s="530">
        <f t="shared" si="52"/>
        <v>0</v>
      </c>
      <c r="I196" s="530">
        <f t="shared" si="52"/>
        <v>0</v>
      </c>
      <c r="J196" s="530">
        <f t="shared" si="52"/>
        <v>0</v>
      </c>
      <c r="K196" s="530">
        <f t="shared" si="52"/>
        <v>0</v>
      </c>
      <c r="L196" s="530">
        <f t="shared" si="52"/>
        <v>0</v>
      </c>
      <c r="M196" s="530">
        <f t="shared" si="52"/>
        <v>0</v>
      </c>
      <c r="N196" s="530">
        <f t="shared" si="52"/>
        <v>600</v>
      </c>
      <c r="O196" s="528">
        <f t="shared" si="40"/>
        <v>17329</v>
      </c>
      <c r="P196" s="528">
        <f t="shared" si="41"/>
        <v>0</v>
      </c>
      <c r="Q196" s="528">
        <f>C196-'[1]5.3'!C195</f>
        <v>0</v>
      </c>
    </row>
    <row r="197" spans="1:17" x14ac:dyDescent="0.2">
      <c r="A197" s="545" t="s">
        <v>819</v>
      </c>
      <c r="B197" s="529"/>
      <c r="C197" s="530"/>
      <c r="D197" s="530"/>
      <c r="E197" s="530"/>
      <c r="F197" s="530"/>
      <c r="G197" s="544"/>
      <c r="H197" s="544"/>
      <c r="I197" s="544"/>
      <c r="J197" s="544"/>
      <c r="K197" s="544"/>
      <c r="L197" s="544"/>
      <c r="M197" s="544"/>
      <c r="N197" s="544"/>
      <c r="O197" s="528">
        <f t="shared" si="40"/>
        <v>0</v>
      </c>
      <c r="P197" s="528">
        <f t="shared" si="41"/>
        <v>0</v>
      </c>
      <c r="Q197" s="528">
        <f>C197-'[1]5.3'!C196</f>
        <v>0</v>
      </c>
    </row>
    <row r="198" spans="1:17" x14ac:dyDescent="0.2">
      <c r="A198" s="529" t="s">
        <v>778</v>
      </c>
      <c r="B198" s="529" t="s">
        <v>777</v>
      </c>
      <c r="C198" s="530"/>
      <c r="D198" s="530"/>
      <c r="E198" s="530"/>
      <c r="F198" s="530"/>
      <c r="G198" s="544"/>
      <c r="H198" s="544"/>
      <c r="I198" s="544"/>
      <c r="J198" s="544"/>
      <c r="K198" s="544"/>
      <c r="L198" s="544"/>
      <c r="M198" s="544"/>
      <c r="N198" s="544"/>
      <c r="O198" s="528">
        <f t="shared" si="40"/>
        <v>0</v>
      </c>
      <c r="P198" s="528">
        <f t="shared" si="41"/>
        <v>0</v>
      </c>
      <c r="Q198" s="528">
        <f>C198-'[1]5.3'!C197</f>
        <v>0</v>
      </c>
    </row>
    <row r="199" spans="1:17" x14ac:dyDescent="0.2">
      <c r="A199" s="529" t="s">
        <v>779</v>
      </c>
      <c r="B199" s="529"/>
      <c r="C199" s="530">
        <v>250</v>
      </c>
      <c r="D199" s="530">
        <v>100</v>
      </c>
      <c r="E199" s="530">
        <v>0</v>
      </c>
      <c r="F199" s="530">
        <v>0</v>
      </c>
      <c r="G199" s="544">
        <v>0</v>
      </c>
      <c r="H199" s="544">
        <v>0</v>
      </c>
      <c r="I199" s="544">
        <v>0</v>
      </c>
      <c r="J199" s="544">
        <v>0</v>
      </c>
      <c r="K199" s="544">
        <v>0</v>
      </c>
      <c r="L199" s="544">
        <v>0</v>
      </c>
      <c r="M199" s="544">
        <v>0</v>
      </c>
      <c r="N199" s="544">
        <v>150</v>
      </c>
      <c r="O199" s="528">
        <f t="shared" si="40"/>
        <v>250</v>
      </c>
      <c r="P199" s="528">
        <f t="shared" si="41"/>
        <v>0</v>
      </c>
      <c r="Q199" s="528">
        <v>0</v>
      </c>
    </row>
    <row r="200" spans="1:17" x14ac:dyDescent="0.2">
      <c r="A200" s="529" t="s">
        <v>792</v>
      </c>
      <c r="B200" s="529"/>
      <c r="C200" s="530">
        <v>0</v>
      </c>
      <c r="D200" s="530">
        <v>0</v>
      </c>
      <c r="E200" s="530">
        <v>0</v>
      </c>
      <c r="F200" s="530">
        <v>0</v>
      </c>
      <c r="G200" s="530">
        <v>0</v>
      </c>
      <c r="H200" s="530">
        <v>0</v>
      </c>
      <c r="I200" s="530">
        <v>0</v>
      </c>
      <c r="J200" s="530">
        <v>0</v>
      </c>
      <c r="K200" s="530">
        <v>0</v>
      </c>
      <c r="L200" s="530">
        <v>0</v>
      </c>
      <c r="M200" s="530">
        <v>0</v>
      </c>
      <c r="N200" s="530">
        <v>0</v>
      </c>
      <c r="O200" s="528">
        <f t="shared" si="40"/>
        <v>0</v>
      </c>
      <c r="P200" s="528">
        <f t="shared" si="41"/>
        <v>0</v>
      </c>
      <c r="Q200" s="528">
        <f>C200-'[1]5.3'!C199</f>
        <v>0</v>
      </c>
    </row>
    <row r="201" spans="1:17" x14ac:dyDescent="0.2">
      <c r="A201" s="529" t="s">
        <v>781</v>
      </c>
      <c r="B201" s="529"/>
      <c r="C201" s="530">
        <f t="shared" ref="C201:N201" si="53">C199+C200</f>
        <v>250</v>
      </c>
      <c r="D201" s="530">
        <f t="shared" si="53"/>
        <v>100</v>
      </c>
      <c r="E201" s="530">
        <f t="shared" si="53"/>
        <v>0</v>
      </c>
      <c r="F201" s="530">
        <f t="shared" si="53"/>
        <v>0</v>
      </c>
      <c r="G201" s="530">
        <f t="shared" si="53"/>
        <v>0</v>
      </c>
      <c r="H201" s="530">
        <f t="shared" si="53"/>
        <v>0</v>
      </c>
      <c r="I201" s="530">
        <f t="shared" si="53"/>
        <v>0</v>
      </c>
      <c r="J201" s="530">
        <f t="shared" si="53"/>
        <v>0</v>
      </c>
      <c r="K201" s="530">
        <f t="shared" si="53"/>
        <v>0</v>
      </c>
      <c r="L201" s="530">
        <f t="shared" si="53"/>
        <v>0</v>
      </c>
      <c r="M201" s="530">
        <f t="shared" si="53"/>
        <v>0</v>
      </c>
      <c r="N201" s="530">
        <f t="shared" si="53"/>
        <v>150</v>
      </c>
      <c r="O201" s="528">
        <f t="shared" si="40"/>
        <v>250</v>
      </c>
      <c r="P201" s="528">
        <f t="shared" si="41"/>
        <v>0</v>
      </c>
      <c r="Q201" s="528">
        <f>C201-'[1]5.3'!C200</f>
        <v>0</v>
      </c>
    </row>
    <row r="202" spans="1:17" x14ac:dyDescent="0.2">
      <c r="A202" s="545" t="s">
        <v>820</v>
      </c>
      <c r="B202" s="529" t="s">
        <v>777</v>
      </c>
      <c r="C202" s="530"/>
      <c r="D202" s="530"/>
      <c r="E202" s="530"/>
      <c r="F202" s="530"/>
      <c r="G202" s="544"/>
      <c r="H202" s="544"/>
      <c r="I202" s="544"/>
      <c r="J202" s="544"/>
      <c r="K202" s="544"/>
      <c r="L202" s="544"/>
      <c r="M202" s="544"/>
      <c r="N202" s="544"/>
      <c r="O202" s="528">
        <f t="shared" si="40"/>
        <v>0</v>
      </c>
      <c r="P202" s="528">
        <f t="shared" si="41"/>
        <v>0</v>
      </c>
      <c r="Q202" s="528">
        <f>C202-'[1]5.3'!C201</f>
        <v>0</v>
      </c>
    </row>
    <row r="203" spans="1:17" x14ac:dyDescent="0.2">
      <c r="A203" s="529" t="s">
        <v>778</v>
      </c>
      <c r="B203" s="529"/>
      <c r="C203" s="530">
        <f>SUM(D203:N203)</f>
        <v>33845</v>
      </c>
      <c r="D203" s="530">
        <f>'[1]5.3'!C202-'4.3'!E203-'4.3'!F203-'4.3'!G203-'4.3'!H203-'4.3'!I203-'4.3'!J203-'4.3'!K203-'4.3'!L203-'4.3'!M203-'4.3'!N203</f>
        <v>33845</v>
      </c>
      <c r="E203" s="530"/>
      <c r="F203" s="530"/>
      <c r="G203" s="544"/>
      <c r="H203" s="544"/>
      <c r="I203" s="544"/>
      <c r="J203" s="544"/>
      <c r="K203" s="544"/>
      <c r="L203" s="544"/>
      <c r="M203" s="544"/>
      <c r="N203" s="544"/>
      <c r="O203" s="528">
        <f t="shared" si="40"/>
        <v>33845</v>
      </c>
      <c r="P203" s="528">
        <f t="shared" si="41"/>
        <v>0</v>
      </c>
      <c r="Q203" s="528">
        <f>C203-'[1]5.3'!C202</f>
        <v>0</v>
      </c>
    </row>
    <row r="204" spans="1:17" x14ac:dyDescent="0.2">
      <c r="A204" s="529" t="s">
        <v>779</v>
      </c>
      <c r="B204" s="529"/>
      <c r="C204" s="530">
        <v>36860</v>
      </c>
      <c r="D204" s="530">
        <v>36610</v>
      </c>
      <c r="E204" s="530">
        <v>0</v>
      </c>
      <c r="F204" s="530">
        <v>0</v>
      </c>
      <c r="G204" s="544">
        <v>0</v>
      </c>
      <c r="H204" s="544">
        <v>0</v>
      </c>
      <c r="I204" s="544">
        <v>0</v>
      </c>
      <c r="J204" s="544">
        <v>0</v>
      </c>
      <c r="K204" s="544">
        <v>0</v>
      </c>
      <c r="L204" s="544">
        <v>0</v>
      </c>
      <c r="M204" s="544">
        <v>0</v>
      </c>
      <c r="N204" s="544">
        <v>250</v>
      </c>
      <c r="O204" s="528">
        <f t="shared" si="40"/>
        <v>36860</v>
      </c>
      <c r="P204" s="528">
        <f t="shared" si="41"/>
        <v>0</v>
      </c>
      <c r="Q204" s="528">
        <v>0</v>
      </c>
    </row>
    <row r="205" spans="1:17" x14ac:dyDescent="0.2">
      <c r="A205" s="529" t="s">
        <v>792</v>
      </c>
      <c r="B205" s="529"/>
      <c r="C205" s="530">
        <v>0</v>
      </c>
      <c r="D205" s="530">
        <v>0</v>
      </c>
      <c r="E205" s="530">
        <v>0</v>
      </c>
      <c r="F205" s="530">
        <v>0</v>
      </c>
      <c r="G205" s="530">
        <v>0</v>
      </c>
      <c r="H205" s="530">
        <v>0</v>
      </c>
      <c r="I205" s="530">
        <v>0</v>
      </c>
      <c r="J205" s="530">
        <v>0</v>
      </c>
      <c r="K205" s="530">
        <v>0</v>
      </c>
      <c r="L205" s="530">
        <v>0</v>
      </c>
      <c r="M205" s="530">
        <v>0</v>
      </c>
      <c r="N205" s="530">
        <v>0</v>
      </c>
      <c r="O205" s="528">
        <f t="shared" si="40"/>
        <v>0</v>
      </c>
      <c r="P205" s="528">
        <f t="shared" si="41"/>
        <v>0</v>
      </c>
      <c r="Q205" s="528">
        <f>C205-'[1]5.3'!C204</f>
        <v>0</v>
      </c>
    </row>
    <row r="206" spans="1:17" x14ac:dyDescent="0.2">
      <c r="A206" s="529" t="s">
        <v>781</v>
      </c>
      <c r="B206" s="529"/>
      <c r="C206" s="530">
        <f t="shared" ref="C206:N206" si="54">C204+C205</f>
        <v>36860</v>
      </c>
      <c r="D206" s="530">
        <f t="shared" si="54"/>
        <v>36610</v>
      </c>
      <c r="E206" s="530">
        <f t="shared" si="54"/>
        <v>0</v>
      </c>
      <c r="F206" s="530">
        <f t="shared" si="54"/>
        <v>0</v>
      </c>
      <c r="G206" s="530">
        <f t="shared" si="54"/>
        <v>0</v>
      </c>
      <c r="H206" s="530">
        <f t="shared" si="54"/>
        <v>0</v>
      </c>
      <c r="I206" s="530">
        <f t="shared" si="54"/>
        <v>0</v>
      </c>
      <c r="J206" s="530">
        <f t="shared" si="54"/>
        <v>0</v>
      </c>
      <c r="K206" s="530">
        <f t="shared" si="54"/>
        <v>0</v>
      </c>
      <c r="L206" s="530">
        <f t="shared" si="54"/>
        <v>0</v>
      </c>
      <c r="M206" s="530">
        <f t="shared" si="54"/>
        <v>0</v>
      </c>
      <c r="N206" s="530">
        <f t="shared" si="54"/>
        <v>250</v>
      </c>
      <c r="O206" s="528">
        <f t="shared" ref="O206:O267" si="55">SUM(D206:N206)</f>
        <v>36860</v>
      </c>
      <c r="P206" s="528">
        <f t="shared" ref="P206:P269" si="56">O206-C206</f>
        <v>0</v>
      </c>
      <c r="Q206" s="528">
        <f>C206-'[1]5.3'!C205</f>
        <v>0</v>
      </c>
    </row>
    <row r="207" spans="1:17" x14ac:dyDescent="0.2">
      <c r="A207" s="545" t="s">
        <v>821</v>
      </c>
      <c r="B207" s="529" t="s">
        <v>777</v>
      </c>
      <c r="C207" s="530"/>
      <c r="D207" s="530"/>
      <c r="E207" s="530"/>
      <c r="F207" s="530"/>
      <c r="G207" s="544"/>
      <c r="H207" s="544"/>
      <c r="I207" s="544"/>
      <c r="J207" s="544"/>
      <c r="K207" s="544"/>
      <c r="L207" s="544"/>
      <c r="M207" s="544"/>
      <c r="N207" s="544"/>
      <c r="O207" s="528">
        <f t="shared" si="55"/>
        <v>0</v>
      </c>
      <c r="P207" s="528">
        <f t="shared" si="56"/>
        <v>0</v>
      </c>
      <c r="Q207" s="528">
        <f>C207-'[1]5.3'!C206</f>
        <v>0</v>
      </c>
    </row>
    <row r="208" spans="1:17" x14ac:dyDescent="0.2">
      <c r="A208" s="529" t="s">
        <v>778</v>
      </c>
      <c r="B208" s="529"/>
      <c r="C208" s="530">
        <f>SUM(D208:N208)</f>
        <v>3998</v>
      </c>
      <c r="D208" s="530">
        <f>'[1]5.3'!C207-'4.3'!E208-'4.3'!F208-'4.3'!G208-'4.3'!H208-'4.3'!I208-'4.3'!J208-'4.3'!K208-'4.3'!L208-'4.3'!M208-'4.3'!N208</f>
        <v>3038</v>
      </c>
      <c r="E208" s="530"/>
      <c r="F208" s="530"/>
      <c r="G208" s="544"/>
      <c r="H208" s="544"/>
      <c r="I208" s="544"/>
      <c r="J208" s="544">
        <v>960</v>
      </c>
      <c r="K208" s="544"/>
      <c r="L208" s="544"/>
      <c r="M208" s="544"/>
      <c r="N208" s="544"/>
      <c r="O208" s="528">
        <f t="shared" si="55"/>
        <v>3998</v>
      </c>
      <c r="P208" s="528">
        <f t="shared" si="56"/>
        <v>0</v>
      </c>
      <c r="Q208" s="528">
        <f>C208-'[1]5.3'!C207</f>
        <v>0</v>
      </c>
    </row>
    <row r="209" spans="1:17" x14ac:dyDescent="0.2">
      <c r="A209" s="529" t="s">
        <v>779</v>
      </c>
      <c r="B209" s="529"/>
      <c r="C209" s="530">
        <v>4436</v>
      </c>
      <c r="D209" s="530">
        <v>3038</v>
      </c>
      <c r="E209" s="530">
        <v>0</v>
      </c>
      <c r="F209" s="530">
        <v>0</v>
      </c>
      <c r="G209" s="544">
        <v>0</v>
      </c>
      <c r="H209" s="544">
        <v>0</v>
      </c>
      <c r="I209" s="544">
        <v>0</v>
      </c>
      <c r="J209" s="544">
        <v>1120</v>
      </c>
      <c r="K209" s="544">
        <v>0</v>
      </c>
      <c r="L209" s="544">
        <v>0</v>
      </c>
      <c r="M209" s="544">
        <v>0</v>
      </c>
      <c r="N209" s="544">
        <v>278</v>
      </c>
      <c r="O209" s="528">
        <f t="shared" si="55"/>
        <v>4436</v>
      </c>
      <c r="P209" s="528">
        <f t="shared" si="56"/>
        <v>0</v>
      </c>
      <c r="Q209" s="528">
        <v>0</v>
      </c>
    </row>
    <row r="210" spans="1:17" x14ac:dyDescent="0.2">
      <c r="A210" s="529" t="s">
        <v>792</v>
      </c>
      <c r="B210" s="529"/>
      <c r="C210" s="530">
        <v>0</v>
      </c>
      <c r="D210" s="530">
        <v>0</v>
      </c>
      <c r="E210" s="530">
        <v>0</v>
      </c>
      <c r="F210" s="530">
        <v>0</v>
      </c>
      <c r="G210" s="530">
        <v>0</v>
      </c>
      <c r="H210" s="530">
        <v>0</v>
      </c>
      <c r="I210" s="530">
        <v>0</v>
      </c>
      <c r="J210" s="530">
        <v>0</v>
      </c>
      <c r="K210" s="530">
        <v>0</v>
      </c>
      <c r="L210" s="530">
        <v>0</v>
      </c>
      <c r="M210" s="530">
        <v>0</v>
      </c>
      <c r="N210" s="530">
        <v>0</v>
      </c>
      <c r="O210" s="528">
        <f t="shared" si="55"/>
        <v>0</v>
      </c>
      <c r="P210" s="528">
        <f t="shared" si="56"/>
        <v>0</v>
      </c>
      <c r="Q210" s="528">
        <f>C210-'[1]5.3'!C209</f>
        <v>0</v>
      </c>
    </row>
    <row r="211" spans="1:17" x14ac:dyDescent="0.2">
      <c r="A211" s="529" t="s">
        <v>781</v>
      </c>
      <c r="B211" s="529"/>
      <c r="C211" s="530">
        <f t="shared" ref="C211:N211" si="57">C209+C210</f>
        <v>4436</v>
      </c>
      <c r="D211" s="530">
        <f t="shared" si="57"/>
        <v>3038</v>
      </c>
      <c r="E211" s="530">
        <f t="shared" si="57"/>
        <v>0</v>
      </c>
      <c r="F211" s="530">
        <f t="shared" si="57"/>
        <v>0</v>
      </c>
      <c r="G211" s="530">
        <f t="shared" si="57"/>
        <v>0</v>
      </c>
      <c r="H211" s="530">
        <f t="shared" si="57"/>
        <v>0</v>
      </c>
      <c r="I211" s="530">
        <f t="shared" si="57"/>
        <v>0</v>
      </c>
      <c r="J211" s="530">
        <f t="shared" si="57"/>
        <v>1120</v>
      </c>
      <c r="K211" s="530">
        <f t="shared" si="57"/>
        <v>0</v>
      </c>
      <c r="L211" s="530">
        <f t="shared" si="57"/>
        <v>0</v>
      </c>
      <c r="M211" s="530">
        <f t="shared" si="57"/>
        <v>0</v>
      </c>
      <c r="N211" s="530">
        <f t="shared" si="57"/>
        <v>278</v>
      </c>
      <c r="O211" s="528">
        <f t="shared" si="55"/>
        <v>4436</v>
      </c>
      <c r="P211" s="528">
        <f t="shared" si="56"/>
        <v>0</v>
      </c>
      <c r="Q211" s="528">
        <f>C211-'[1]5.3'!C210</f>
        <v>0</v>
      </c>
    </row>
    <row r="212" spans="1:17" x14ac:dyDescent="0.2">
      <c r="A212" s="545" t="s">
        <v>822</v>
      </c>
      <c r="B212" s="529" t="s">
        <v>777</v>
      </c>
      <c r="C212" s="530"/>
      <c r="D212" s="530"/>
      <c r="E212" s="544"/>
      <c r="F212" s="544"/>
      <c r="G212" s="544"/>
      <c r="H212" s="544"/>
      <c r="I212" s="544"/>
      <c r="J212" s="544"/>
      <c r="K212" s="544"/>
      <c r="L212" s="544"/>
      <c r="M212" s="544"/>
      <c r="N212" s="544"/>
      <c r="O212" s="528">
        <f t="shared" si="55"/>
        <v>0</v>
      </c>
      <c r="P212" s="528">
        <f t="shared" si="56"/>
        <v>0</v>
      </c>
      <c r="Q212" s="528">
        <f>C212-'[1]5.3'!C211</f>
        <v>0</v>
      </c>
    </row>
    <row r="213" spans="1:17" x14ac:dyDescent="0.2">
      <c r="A213" s="529" t="s">
        <v>778</v>
      </c>
      <c r="B213" s="529"/>
      <c r="C213" s="530">
        <f>SUM(D213:N213)</f>
        <v>1938</v>
      </c>
      <c r="D213" s="530">
        <f>'[1]5.3'!C212-'4.3'!E213-'4.3'!F213-'4.3'!G213-'4.3'!H213-'4.3'!I213-'4.3'!J213-'4.3'!K213-'4.3'!L213-'4.3'!M213-'4.3'!N213</f>
        <v>895</v>
      </c>
      <c r="E213" s="530"/>
      <c r="F213" s="530"/>
      <c r="G213" s="544"/>
      <c r="H213" s="544"/>
      <c r="I213" s="544"/>
      <c r="J213" s="544">
        <v>1043</v>
      </c>
      <c r="K213" s="544"/>
      <c r="L213" s="544"/>
      <c r="M213" s="544"/>
      <c r="N213" s="544"/>
      <c r="O213" s="528">
        <f t="shared" si="55"/>
        <v>1938</v>
      </c>
      <c r="P213" s="528">
        <f t="shared" si="56"/>
        <v>0</v>
      </c>
      <c r="Q213" s="528">
        <f>C213-'[1]5.3'!C212</f>
        <v>0</v>
      </c>
    </row>
    <row r="214" spans="1:17" x14ac:dyDescent="0.2">
      <c r="A214" s="529" t="s">
        <v>779</v>
      </c>
      <c r="B214" s="529"/>
      <c r="C214" s="530">
        <v>1988</v>
      </c>
      <c r="D214" s="530">
        <v>945</v>
      </c>
      <c r="E214" s="530">
        <v>0</v>
      </c>
      <c r="F214" s="530">
        <v>0</v>
      </c>
      <c r="G214" s="544">
        <v>0</v>
      </c>
      <c r="H214" s="544">
        <v>0</v>
      </c>
      <c r="I214" s="544">
        <v>0</v>
      </c>
      <c r="J214" s="544">
        <v>1043</v>
      </c>
      <c r="K214" s="544">
        <v>0</v>
      </c>
      <c r="L214" s="544">
        <v>0</v>
      </c>
      <c r="M214" s="544">
        <v>0</v>
      </c>
      <c r="N214" s="544">
        <v>0</v>
      </c>
      <c r="O214" s="528">
        <f t="shared" si="55"/>
        <v>1988</v>
      </c>
      <c r="P214" s="528">
        <f t="shared" si="56"/>
        <v>0</v>
      </c>
      <c r="Q214" s="528">
        <v>0</v>
      </c>
    </row>
    <row r="215" spans="1:17" x14ac:dyDescent="0.2">
      <c r="A215" s="529" t="s">
        <v>792</v>
      </c>
      <c r="B215" s="529"/>
      <c r="C215" s="530">
        <v>0</v>
      </c>
      <c r="D215" s="530">
        <v>0</v>
      </c>
      <c r="E215" s="530">
        <v>0</v>
      </c>
      <c r="F215" s="530">
        <v>0</v>
      </c>
      <c r="G215" s="530">
        <v>0</v>
      </c>
      <c r="H215" s="530">
        <v>0</v>
      </c>
      <c r="I215" s="530">
        <v>0</v>
      </c>
      <c r="J215" s="530">
        <v>0</v>
      </c>
      <c r="K215" s="530">
        <v>0</v>
      </c>
      <c r="L215" s="530">
        <v>0</v>
      </c>
      <c r="M215" s="530">
        <v>0</v>
      </c>
      <c r="N215" s="530">
        <v>0</v>
      </c>
      <c r="O215" s="528">
        <f t="shared" si="55"/>
        <v>0</v>
      </c>
      <c r="P215" s="528">
        <f t="shared" si="56"/>
        <v>0</v>
      </c>
      <c r="Q215" s="528">
        <f>C215-'[1]5.3'!C214</f>
        <v>0</v>
      </c>
    </row>
    <row r="216" spans="1:17" x14ac:dyDescent="0.2">
      <c r="A216" s="529" t="s">
        <v>781</v>
      </c>
      <c r="B216" s="529"/>
      <c r="C216" s="530">
        <f t="shared" ref="C216:N216" si="58">C214+C215</f>
        <v>1988</v>
      </c>
      <c r="D216" s="530">
        <f t="shared" si="58"/>
        <v>945</v>
      </c>
      <c r="E216" s="530">
        <f t="shared" si="58"/>
        <v>0</v>
      </c>
      <c r="F216" s="530">
        <f t="shared" si="58"/>
        <v>0</v>
      </c>
      <c r="G216" s="530">
        <f t="shared" si="58"/>
        <v>0</v>
      </c>
      <c r="H216" s="530">
        <f t="shared" si="58"/>
        <v>0</v>
      </c>
      <c r="I216" s="530">
        <f t="shared" si="58"/>
        <v>0</v>
      </c>
      <c r="J216" s="530">
        <f t="shared" si="58"/>
        <v>1043</v>
      </c>
      <c r="K216" s="530">
        <f t="shared" si="58"/>
        <v>0</v>
      </c>
      <c r="L216" s="530">
        <f t="shared" si="58"/>
        <v>0</v>
      </c>
      <c r="M216" s="530">
        <f t="shared" si="58"/>
        <v>0</v>
      </c>
      <c r="N216" s="530">
        <f t="shared" si="58"/>
        <v>0</v>
      </c>
      <c r="O216" s="528">
        <f t="shared" si="55"/>
        <v>1988</v>
      </c>
      <c r="P216" s="528">
        <f t="shared" si="56"/>
        <v>0</v>
      </c>
      <c r="Q216" s="528">
        <f>C216-'[1]5.3'!C215</f>
        <v>0</v>
      </c>
    </row>
    <row r="217" spans="1:17" x14ac:dyDescent="0.2">
      <c r="A217" s="545" t="s">
        <v>823</v>
      </c>
      <c r="B217" s="529" t="s">
        <v>790</v>
      </c>
      <c r="C217" s="530"/>
      <c r="D217" s="530"/>
      <c r="E217" s="544"/>
      <c r="F217" s="544"/>
      <c r="G217" s="544"/>
      <c r="H217" s="544"/>
      <c r="I217" s="544"/>
      <c r="J217" s="544"/>
      <c r="K217" s="544"/>
      <c r="L217" s="544"/>
      <c r="M217" s="544"/>
      <c r="N217" s="544"/>
      <c r="O217" s="528">
        <f t="shared" si="55"/>
        <v>0</v>
      </c>
      <c r="P217" s="528">
        <f t="shared" si="56"/>
        <v>0</v>
      </c>
      <c r="Q217" s="528">
        <f>C217-'[1]5.3'!C216</f>
        <v>0</v>
      </c>
    </row>
    <row r="218" spans="1:17" x14ac:dyDescent="0.2">
      <c r="A218" s="529" t="s">
        <v>778</v>
      </c>
      <c r="B218" s="529"/>
      <c r="C218" s="530">
        <f>SUM(D218:N218)</f>
        <v>59565</v>
      </c>
      <c r="D218" s="530">
        <f>'[1]5.3'!C217-'4.3'!E218-'4.3'!F218-'4.3'!G218-'4.3'!H218-'4.3'!I218-'4.3'!J218-'4.3'!K218-'4.3'!L218-'4.3'!M218-'4.3'!N218</f>
        <v>59565</v>
      </c>
      <c r="E218" s="530"/>
      <c r="F218" s="530"/>
      <c r="G218" s="544"/>
      <c r="H218" s="544"/>
      <c r="I218" s="544"/>
      <c r="J218" s="544"/>
      <c r="K218" s="544"/>
      <c r="L218" s="544"/>
      <c r="M218" s="544"/>
      <c r="N218" s="544"/>
      <c r="O218" s="528">
        <f t="shared" si="55"/>
        <v>59565</v>
      </c>
      <c r="P218" s="528">
        <f t="shared" si="56"/>
        <v>0</v>
      </c>
      <c r="Q218" s="528">
        <f>C218-'[1]5.3'!C217</f>
        <v>0</v>
      </c>
    </row>
    <row r="219" spans="1:17" x14ac:dyDescent="0.2">
      <c r="A219" s="529" t="s">
        <v>779</v>
      </c>
      <c r="B219" s="529"/>
      <c r="C219" s="530">
        <v>68865</v>
      </c>
      <c r="D219" s="530">
        <v>68365</v>
      </c>
      <c r="E219" s="530">
        <v>0</v>
      </c>
      <c r="F219" s="530">
        <v>0</v>
      </c>
      <c r="G219" s="544">
        <v>0</v>
      </c>
      <c r="H219" s="544">
        <v>0</v>
      </c>
      <c r="I219" s="544">
        <v>0</v>
      </c>
      <c r="J219" s="544">
        <v>0</v>
      </c>
      <c r="K219" s="544">
        <v>0</v>
      </c>
      <c r="L219" s="544">
        <v>0</v>
      </c>
      <c r="M219" s="544">
        <v>0</v>
      </c>
      <c r="N219" s="544">
        <v>500</v>
      </c>
      <c r="O219" s="528">
        <f t="shared" si="55"/>
        <v>68865</v>
      </c>
      <c r="P219" s="528">
        <f t="shared" si="56"/>
        <v>0</v>
      </c>
      <c r="Q219" s="528">
        <v>0</v>
      </c>
    </row>
    <row r="220" spans="1:17" x14ac:dyDescent="0.2">
      <c r="A220" s="529" t="s">
        <v>792</v>
      </c>
      <c r="B220" s="529"/>
      <c r="C220" s="530">
        <v>0</v>
      </c>
      <c r="D220" s="530">
        <v>0</v>
      </c>
      <c r="E220" s="530">
        <v>0</v>
      </c>
      <c r="F220" s="530">
        <v>0</v>
      </c>
      <c r="G220" s="530">
        <v>0</v>
      </c>
      <c r="H220" s="530">
        <v>0</v>
      </c>
      <c r="I220" s="530">
        <v>0</v>
      </c>
      <c r="J220" s="530">
        <v>0</v>
      </c>
      <c r="K220" s="530">
        <v>0</v>
      </c>
      <c r="L220" s="530">
        <v>0</v>
      </c>
      <c r="M220" s="530">
        <v>0</v>
      </c>
      <c r="N220" s="530">
        <v>0</v>
      </c>
      <c r="O220" s="528">
        <f t="shared" si="55"/>
        <v>0</v>
      </c>
      <c r="P220" s="528">
        <f t="shared" si="56"/>
        <v>0</v>
      </c>
      <c r="Q220" s="528">
        <f>C220-'[1]5.3'!C219</f>
        <v>0</v>
      </c>
    </row>
    <row r="221" spans="1:17" x14ac:dyDescent="0.2">
      <c r="A221" s="529" t="s">
        <v>781</v>
      </c>
      <c r="B221" s="529"/>
      <c r="C221" s="530">
        <f t="shared" ref="C221:N221" si="59">C219+C220</f>
        <v>68865</v>
      </c>
      <c r="D221" s="530">
        <f t="shared" si="59"/>
        <v>68365</v>
      </c>
      <c r="E221" s="530">
        <f t="shared" si="59"/>
        <v>0</v>
      </c>
      <c r="F221" s="530">
        <f t="shared" si="59"/>
        <v>0</v>
      </c>
      <c r="G221" s="530">
        <f t="shared" si="59"/>
        <v>0</v>
      </c>
      <c r="H221" s="530">
        <f t="shared" si="59"/>
        <v>0</v>
      </c>
      <c r="I221" s="530">
        <f t="shared" si="59"/>
        <v>0</v>
      </c>
      <c r="J221" s="530">
        <f t="shared" si="59"/>
        <v>0</v>
      </c>
      <c r="K221" s="530">
        <f t="shared" si="59"/>
        <v>0</v>
      </c>
      <c r="L221" s="530">
        <f t="shared" si="59"/>
        <v>0</v>
      </c>
      <c r="M221" s="530">
        <f t="shared" si="59"/>
        <v>0</v>
      </c>
      <c r="N221" s="530">
        <f t="shared" si="59"/>
        <v>500</v>
      </c>
      <c r="O221" s="528">
        <f t="shared" si="55"/>
        <v>68865</v>
      </c>
      <c r="P221" s="528">
        <f t="shared" si="56"/>
        <v>0</v>
      </c>
      <c r="Q221" s="528">
        <f>C221-'[1]5.3'!C220</f>
        <v>0</v>
      </c>
    </row>
    <row r="222" spans="1:17" x14ac:dyDescent="0.2">
      <c r="A222" s="545" t="s">
        <v>824</v>
      </c>
      <c r="B222" s="529" t="s">
        <v>777</v>
      </c>
      <c r="C222" s="530"/>
      <c r="D222" s="530"/>
      <c r="E222" s="544"/>
      <c r="F222" s="544"/>
      <c r="G222" s="544"/>
      <c r="H222" s="544"/>
      <c r="I222" s="544"/>
      <c r="J222" s="544"/>
      <c r="K222" s="544"/>
      <c r="L222" s="544"/>
      <c r="M222" s="544"/>
      <c r="N222" s="544"/>
      <c r="O222" s="528">
        <f t="shared" si="55"/>
        <v>0</v>
      </c>
      <c r="P222" s="528">
        <f t="shared" si="56"/>
        <v>0</v>
      </c>
      <c r="Q222" s="528">
        <f>C222-'[1]5.3'!C221</f>
        <v>0</v>
      </c>
    </row>
    <row r="223" spans="1:17" x14ac:dyDescent="0.2">
      <c r="A223" s="529" t="s">
        <v>778</v>
      </c>
      <c r="B223" s="529"/>
      <c r="C223" s="530">
        <f>SUM(D223:N223)</f>
        <v>19591</v>
      </c>
      <c r="D223" s="530">
        <f>'[1]5.3'!C222-'4.3'!E223-'4.3'!F223-'4.3'!G223-'4.3'!H223-'4.3'!I223-'4.3'!J223-'4.3'!K223-'4.3'!L223-'4.3'!M223-'4.3'!N223</f>
        <v>19591</v>
      </c>
      <c r="E223" s="530"/>
      <c r="F223" s="530"/>
      <c r="G223" s="544"/>
      <c r="H223" s="544"/>
      <c r="I223" s="544"/>
      <c r="J223" s="544"/>
      <c r="K223" s="544"/>
      <c r="L223" s="544"/>
      <c r="M223" s="544"/>
      <c r="N223" s="544"/>
      <c r="O223" s="528">
        <f t="shared" si="55"/>
        <v>19591</v>
      </c>
      <c r="P223" s="528">
        <f t="shared" si="56"/>
        <v>0</v>
      </c>
      <c r="Q223" s="528">
        <f>C223-'[1]5.3'!C222</f>
        <v>0</v>
      </c>
    </row>
    <row r="224" spans="1:17" x14ac:dyDescent="0.2">
      <c r="A224" s="529" t="s">
        <v>779</v>
      </c>
      <c r="B224" s="529"/>
      <c r="C224" s="530">
        <v>20599</v>
      </c>
      <c r="D224" s="530">
        <v>20499</v>
      </c>
      <c r="E224" s="530">
        <v>0</v>
      </c>
      <c r="F224" s="530">
        <v>0</v>
      </c>
      <c r="G224" s="544">
        <v>0</v>
      </c>
      <c r="H224" s="544">
        <v>0</v>
      </c>
      <c r="I224" s="544">
        <v>0</v>
      </c>
      <c r="J224" s="544">
        <v>0</v>
      </c>
      <c r="K224" s="544">
        <v>0</v>
      </c>
      <c r="L224" s="544">
        <v>0</v>
      </c>
      <c r="M224" s="544">
        <v>0</v>
      </c>
      <c r="N224" s="544">
        <v>100</v>
      </c>
      <c r="O224" s="528">
        <f t="shared" si="55"/>
        <v>20599</v>
      </c>
      <c r="P224" s="528">
        <f t="shared" si="56"/>
        <v>0</v>
      </c>
      <c r="Q224" s="528">
        <v>0</v>
      </c>
    </row>
    <row r="225" spans="1:17" x14ac:dyDescent="0.2">
      <c r="A225" s="529" t="s">
        <v>792</v>
      </c>
      <c r="B225" s="529"/>
      <c r="C225" s="530">
        <v>0</v>
      </c>
      <c r="D225" s="530">
        <v>0</v>
      </c>
      <c r="E225" s="530">
        <v>0</v>
      </c>
      <c r="F225" s="530">
        <v>0</v>
      </c>
      <c r="G225" s="530">
        <v>0</v>
      </c>
      <c r="H225" s="530">
        <v>0</v>
      </c>
      <c r="I225" s="530">
        <v>0</v>
      </c>
      <c r="J225" s="530">
        <v>0</v>
      </c>
      <c r="K225" s="530">
        <v>0</v>
      </c>
      <c r="L225" s="530">
        <v>0</v>
      </c>
      <c r="M225" s="530">
        <v>0</v>
      </c>
      <c r="N225" s="530">
        <v>0</v>
      </c>
      <c r="O225" s="528">
        <f t="shared" si="55"/>
        <v>0</v>
      </c>
      <c r="P225" s="528">
        <f t="shared" si="56"/>
        <v>0</v>
      </c>
      <c r="Q225" s="528">
        <f>C225-'[1]5.3'!C224</f>
        <v>0</v>
      </c>
    </row>
    <row r="226" spans="1:17" x14ac:dyDescent="0.2">
      <c r="A226" s="529" t="s">
        <v>781</v>
      </c>
      <c r="B226" s="529"/>
      <c r="C226" s="530">
        <f t="shared" ref="C226:N226" si="60">C224+C225</f>
        <v>20599</v>
      </c>
      <c r="D226" s="530">
        <f t="shared" si="60"/>
        <v>20499</v>
      </c>
      <c r="E226" s="530">
        <f t="shared" si="60"/>
        <v>0</v>
      </c>
      <c r="F226" s="530">
        <f t="shared" si="60"/>
        <v>0</v>
      </c>
      <c r="G226" s="530">
        <f t="shared" si="60"/>
        <v>0</v>
      </c>
      <c r="H226" s="530">
        <f t="shared" si="60"/>
        <v>0</v>
      </c>
      <c r="I226" s="530">
        <f t="shared" si="60"/>
        <v>0</v>
      </c>
      <c r="J226" s="530">
        <f t="shared" si="60"/>
        <v>0</v>
      </c>
      <c r="K226" s="530">
        <f t="shared" si="60"/>
        <v>0</v>
      </c>
      <c r="L226" s="530">
        <f t="shared" si="60"/>
        <v>0</v>
      </c>
      <c r="M226" s="530">
        <f t="shared" si="60"/>
        <v>0</v>
      </c>
      <c r="N226" s="530">
        <f t="shared" si="60"/>
        <v>100</v>
      </c>
      <c r="O226" s="528">
        <f t="shared" si="55"/>
        <v>20599</v>
      </c>
      <c r="P226" s="528">
        <f t="shared" si="56"/>
        <v>0</v>
      </c>
      <c r="Q226" s="528">
        <f>C226-'[1]5.3'!C225</f>
        <v>0</v>
      </c>
    </row>
    <row r="227" spans="1:17" x14ac:dyDescent="0.2">
      <c r="A227" s="545" t="s">
        <v>825</v>
      </c>
      <c r="B227" s="529" t="s">
        <v>777</v>
      </c>
      <c r="C227" s="530"/>
      <c r="D227" s="530"/>
      <c r="E227" s="544"/>
      <c r="F227" s="544"/>
      <c r="G227" s="544"/>
      <c r="H227" s="544"/>
      <c r="I227" s="544"/>
      <c r="J227" s="544"/>
      <c r="K227" s="544"/>
      <c r="L227" s="544"/>
      <c r="M227" s="544"/>
      <c r="N227" s="544"/>
      <c r="O227" s="528">
        <f t="shared" si="55"/>
        <v>0</v>
      </c>
      <c r="P227" s="528">
        <f t="shared" si="56"/>
        <v>0</v>
      </c>
      <c r="Q227" s="528">
        <f>C227-'[1]5.3'!C226</f>
        <v>0</v>
      </c>
    </row>
    <row r="228" spans="1:17" x14ac:dyDescent="0.2">
      <c r="A228" s="529" t="s">
        <v>778</v>
      </c>
      <c r="B228" s="529"/>
      <c r="C228" s="530">
        <f>SUM(D228:N228)</f>
        <v>12757</v>
      </c>
      <c r="D228" s="530">
        <f>'[1]5.3'!C227-'4.3'!E228-'4.3'!F228-'4.3'!G228-'4.3'!H228-'4.3'!I228-'4.3'!J228-'4.3'!K228-'4.3'!L228-'4.3'!M228-'4.3'!N228</f>
        <v>12757</v>
      </c>
      <c r="E228" s="530"/>
      <c r="F228" s="530"/>
      <c r="G228" s="544"/>
      <c r="H228" s="544"/>
      <c r="I228" s="544"/>
      <c r="J228" s="544"/>
      <c r="K228" s="544"/>
      <c r="L228" s="544"/>
      <c r="M228" s="544"/>
      <c r="N228" s="544"/>
      <c r="O228" s="528">
        <f t="shared" si="55"/>
        <v>12757</v>
      </c>
      <c r="P228" s="528">
        <f t="shared" si="56"/>
        <v>0</v>
      </c>
      <c r="Q228" s="528">
        <f>C228-'[1]5.3'!C227</f>
        <v>0</v>
      </c>
    </row>
    <row r="229" spans="1:17" x14ac:dyDescent="0.2">
      <c r="A229" s="529" t="s">
        <v>779</v>
      </c>
      <c r="B229" s="529"/>
      <c r="C229" s="530">
        <v>13412</v>
      </c>
      <c r="D229" s="530">
        <v>13312</v>
      </c>
      <c r="E229" s="530">
        <v>0</v>
      </c>
      <c r="F229" s="530">
        <v>0</v>
      </c>
      <c r="G229" s="544">
        <v>0</v>
      </c>
      <c r="H229" s="544">
        <v>0</v>
      </c>
      <c r="I229" s="544">
        <v>0</v>
      </c>
      <c r="J229" s="544">
        <v>0</v>
      </c>
      <c r="K229" s="544">
        <v>0</v>
      </c>
      <c r="L229" s="544">
        <v>0</v>
      </c>
      <c r="M229" s="544">
        <v>0</v>
      </c>
      <c r="N229" s="544">
        <v>100</v>
      </c>
      <c r="O229" s="528">
        <f t="shared" si="55"/>
        <v>13412</v>
      </c>
      <c r="P229" s="528">
        <f t="shared" si="56"/>
        <v>0</v>
      </c>
      <c r="Q229" s="528">
        <v>0</v>
      </c>
    </row>
    <row r="230" spans="1:17" x14ac:dyDescent="0.2">
      <c r="A230" s="529" t="s">
        <v>792</v>
      </c>
      <c r="B230" s="529"/>
      <c r="C230" s="530">
        <v>0</v>
      </c>
      <c r="D230" s="530">
        <v>0</v>
      </c>
      <c r="E230" s="530">
        <v>0</v>
      </c>
      <c r="F230" s="530">
        <v>0</v>
      </c>
      <c r="G230" s="530">
        <v>0</v>
      </c>
      <c r="H230" s="530">
        <v>0</v>
      </c>
      <c r="I230" s="530">
        <v>0</v>
      </c>
      <c r="J230" s="530">
        <v>0</v>
      </c>
      <c r="K230" s="530">
        <v>0</v>
      </c>
      <c r="L230" s="530">
        <v>0</v>
      </c>
      <c r="M230" s="530">
        <v>0</v>
      </c>
      <c r="N230" s="530">
        <v>0</v>
      </c>
      <c r="O230" s="528">
        <f t="shared" si="55"/>
        <v>0</v>
      </c>
      <c r="P230" s="528">
        <f t="shared" si="56"/>
        <v>0</v>
      </c>
      <c r="Q230" s="528">
        <f>C230-'[1]5.3'!C229</f>
        <v>0</v>
      </c>
    </row>
    <row r="231" spans="1:17" x14ac:dyDescent="0.2">
      <c r="A231" s="529" t="s">
        <v>781</v>
      </c>
      <c r="B231" s="529"/>
      <c r="C231" s="530">
        <f t="shared" ref="C231:N231" si="61">C229+C230</f>
        <v>13412</v>
      </c>
      <c r="D231" s="530">
        <f t="shared" si="61"/>
        <v>13312</v>
      </c>
      <c r="E231" s="530">
        <f t="shared" si="61"/>
        <v>0</v>
      </c>
      <c r="F231" s="530">
        <f t="shared" si="61"/>
        <v>0</v>
      </c>
      <c r="G231" s="530">
        <f t="shared" si="61"/>
        <v>0</v>
      </c>
      <c r="H231" s="530">
        <f t="shared" si="61"/>
        <v>0</v>
      </c>
      <c r="I231" s="530">
        <f t="shared" si="61"/>
        <v>0</v>
      </c>
      <c r="J231" s="530">
        <f t="shared" si="61"/>
        <v>0</v>
      </c>
      <c r="K231" s="530">
        <f t="shared" si="61"/>
        <v>0</v>
      </c>
      <c r="L231" s="530">
        <f t="shared" si="61"/>
        <v>0</v>
      </c>
      <c r="M231" s="530">
        <f t="shared" si="61"/>
        <v>0</v>
      </c>
      <c r="N231" s="530">
        <f t="shared" si="61"/>
        <v>100</v>
      </c>
      <c r="O231" s="528">
        <f t="shared" si="55"/>
        <v>13412</v>
      </c>
      <c r="P231" s="528">
        <f t="shared" si="56"/>
        <v>0</v>
      </c>
      <c r="Q231" s="528">
        <f>C231-'[1]5.3'!C230</f>
        <v>0</v>
      </c>
    </row>
    <row r="232" spans="1:17" x14ac:dyDescent="0.2">
      <c r="A232" s="545" t="s">
        <v>826</v>
      </c>
      <c r="B232" s="529" t="s">
        <v>777</v>
      </c>
      <c r="C232" s="530"/>
      <c r="D232" s="530"/>
      <c r="E232" s="544"/>
      <c r="F232" s="544"/>
      <c r="G232" s="544"/>
      <c r="H232" s="544"/>
      <c r="I232" s="544"/>
      <c r="J232" s="544"/>
      <c r="K232" s="544"/>
      <c r="L232" s="544"/>
      <c r="M232" s="544"/>
      <c r="N232" s="544"/>
      <c r="O232" s="528">
        <f t="shared" si="55"/>
        <v>0</v>
      </c>
      <c r="P232" s="528">
        <f t="shared" si="56"/>
        <v>0</v>
      </c>
      <c r="Q232" s="528">
        <f>C232-'[1]5.3'!C231</f>
        <v>0</v>
      </c>
    </row>
    <row r="233" spans="1:17" x14ac:dyDescent="0.2">
      <c r="A233" s="529" t="s">
        <v>778</v>
      </c>
      <c r="B233" s="529"/>
      <c r="C233" s="530">
        <f>SUM(D233:N233)</f>
        <v>10763</v>
      </c>
      <c r="D233" s="530">
        <f>'[1]5.3'!C232-'4.3'!E233-'4.3'!F233-'4.3'!G233-'4.3'!H233-'4.3'!I233-'4.3'!J233-'4.3'!K233-'4.3'!L233-'4.3'!M233-'4.3'!N233</f>
        <v>10763</v>
      </c>
      <c r="E233" s="530"/>
      <c r="F233" s="530"/>
      <c r="G233" s="544"/>
      <c r="H233" s="544"/>
      <c r="I233" s="544"/>
      <c r="J233" s="544"/>
      <c r="K233" s="544"/>
      <c r="L233" s="544"/>
      <c r="M233" s="544"/>
      <c r="N233" s="544"/>
      <c r="O233" s="528">
        <f t="shared" si="55"/>
        <v>10763</v>
      </c>
      <c r="P233" s="528">
        <f t="shared" si="56"/>
        <v>0</v>
      </c>
      <c r="Q233" s="528">
        <f>C233-'[1]5.3'!C232</f>
        <v>0</v>
      </c>
    </row>
    <row r="234" spans="1:17" x14ac:dyDescent="0.2">
      <c r="A234" s="529" t="s">
        <v>779</v>
      </c>
      <c r="B234" s="529"/>
      <c r="C234" s="530">
        <v>10963</v>
      </c>
      <c r="D234" s="530">
        <v>10863</v>
      </c>
      <c r="E234" s="530">
        <v>0</v>
      </c>
      <c r="F234" s="530">
        <v>0</v>
      </c>
      <c r="G234" s="544">
        <v>0</v>
      </c>
      <c r="H234" s="544">
        <v>0</v>
      </c>
      <c r="I234" s="544">
        <v>0</v>
      </c>
      <c r="J234" s="544">
        <v>0</v>
      </c>
      <c r="K234" s="544">
        <v>0</v>
      </c>
      <c r="L234" s="544">
        <v>0</v>
      </c>
      <c r="M234" s="544">
        <v>0</v>
      </c>
      <c r="N234" s="544">
        <v>100</v>
      </c>
      <c r="O234" s="528">
        <f t="shared" si="55"/>
        <v>10963</v>
      </c>
      <c r="P234" s="528">
        <f t="shared" si="56"/>
        <v>0</v>
      </c>
      <c r="Q234" s="528">
        <v>0</v>
      </c>
    </row>
    <row r="235" spans="1:17" x14ac:dyDescent="0.2">
      <c r="A235" s="529" t="s">
        <v>792</v>
      </c>
      <c r="B235" s="529"/>
      <c r="C235" s="530">
        <v>0</v>
      </c>
      <c r="D235" s="530">
        <v>0</v>
      </c>
      <c r="E235" s="530">
        <v>0</v>
      </c>
      <c r="F235" s="530">
        <v>0</v>
      </c>
      <c r="G235" s="530">
        <v>0</v>
      </c>
      <c r="H235" s="530">
        <v>0</v>
      </c>
      <c r="I235" s="530">
        <v>0</v>
      </c>
      <c r="J235" s="530">
        <v>0</v>
      </c>
      <c r="K235" s="530">
        <v>0</v>
      </c>
      <c r="L235" s="530">
        <v>0</v>
      </c>
      <c r="M235" s="530">
        <v>0</v>
      </c>
      <c r="N235" s="530">
        <v>0</v>
      </c>
      <c r="O235" s="528">
        <f t="shared" si="55"/>
        <v>0</v>
      </c>
      <c r="P235" s="528">
        <f t="shared" si="56"/>
        <v>0</v>
      </c>
      <c r="Q235" s="528">
        <f>C235-'[1]5.3'!C234</f>
        <v>0</v>
      </c>
    </row>
    <row r="236" spans="1:17" x14ac:dyDescent="0.2">
      <c r="A236" s="529" t="s">
        <v>781</v>
      </c>
      <c r="B236" s="529"/>
      <c r="C236" s="530">
        <f t="shared" ref="C236:N236" si="62">C234+C235</f>
        <v>10963</v>
      </c>
      <c r="D236" s="530">
        <f t="shared" si="62"/>
        <v>10863</v>
      </c>
      <c r="E236" s="530">
        <f t="shared" si="62"/>
        <v>0</v>
      </c>
      <c r="F236" s="530">
        <f t="shared" si="62"/>
        <v>0</v>
      </c>
      <c r="G236" s="530">
        <f t="shared" si="62"/>
        <v>0</v>
      </c>
      <c r="H236" s="530">
        <f t="shared" si="62"/>
        <v>0</v>
      </c>
      <c r="I236" s="530">
        <f t="shared" si="62"/>
        <v>0</v>
      </c>
      <c r="J236" s="530">
        <f t="shared" si="62"/>
        <v>0</v>
      </c>
      <c r="K236" s="530">
        <f t="shared" si="62"/>
        <v>0</v>
      </c>
      <c r="L236" s="530">
        <f t="shared" si="62"/>
        <v>0</v>
      </c>
      <c r="M236" s="530">
        <f t="shared" si="62"/>
        <v>0</v>
      </c>
      <c r="N236" s="530">
        <f t="shared" si="62"/>
        <v>100</v>
      </c>
      <c r="O236" s="528">
        <f t="shared" si="55"/>
        <v>10963</v>
      </c>
      <c r="P236" s="528">
        <f t="shared" si="56"/>
        <v>0</v>
      </c>
      <c r="Q236" s="528">
        <f>C236-'[1]5.3'!C235</f>
        <v>0</v>
      </c>
    </row>
    <row r="237" spans="1:17" x14ac:dyDescent="0.2">
      <c r="A237" s="545" t="s">
        <v>827</v>
      </c>
      <c r="B237" s="529" t="s">
        <v>777</v>
      </c>
      <c r="C237" s="530"/>
      <c r="D237" s="530"/>
      <c r="E237" s="544"/>
      <c r="F237" s="544"/>
      <c r="G237" s="544"/>
      <c r="H237" s="544"/>
      <c r="I237" s="544"/>
      <c r="J237" s="544"/>
      <c r="K237" s="544"/>
      <c r="L237" s="544"/>
      <c r="M237" s="544"/>
      <c r="N237" s="544"/>
      <c r="O237" s="528">
        <f t="shared" si="55"/>
        <v>0</v>
      </c>
      <c r="P237" s="528">
        <f t="shared" si="56"/>
        <v>0</v>
      </c>
      <c r="Q237" s="528">
        <f>C237-'[1]5.3'!C236</f>
        <v>0</v>
      </c>
    </row>
    <row r="238" spans="1:17" x14ac:dyDescent="0.2">
      <c r="A238" s="529" t="s">
        <v>778</v>
      </c>
      <c r="B238" s="529"/>
      <c r="C238" s="530">
        <f>SUM(D238:N238)</f>
        <v>5229</v>
      </c>
      <c r="D238" s="530">
        <f>'[1]5.3'!C237-'4.3'!E238-'4.3'!F238-'4.3'!G238-'4.3'!H238-'4.3'!I238-'4.3'!J238-'4.3'!K238-'4.3'!L238-'4.3'!M238-'4.3'!N238</f>
        <v>5229</v>
      </c>
      <c r="E238" s="530"/>
      <c r="F238" s="530"/>
      <c r="G238" s="544"/>
      <c r="H238" s="544"/>
      <c r="I238" s="544"/>
      <c r="J238" s="544"/>
      <c r="K238" s="544"/>
      <c r="L238" s="544"/>
      <c r="M238" s="544"/>
      <c r="N238" s="544"/>
      <c r="O238" s="528">
        <f t="shared" si="55"/>
        <v>5229</v>
      </c>
      <c r="P238" s="528">
        <f t="shared" si="56"/>
        <v>0</v>
      </c>
      <c r="Q238" s="528">
        <f>C238-'[1]5.3'!C237</f>
        <v>0</v>
      </c>
    </row>
    <row r="239" spans="1:17" x14ac:dyDescent="0.2">
      <c r="A239" s="529" t="s">
        <v>779</v>
      </c>
      <c r="B239" s="529"/>
      <c r="C239" s="530">
        <v>5229</v>
      </c>
      <c r="D239" s="530">
        <v>5229</v>
      </c>
      <c r="E239" s="530">
        <v>0</v>
      </c>
      <c r="F239" s="530">
        <v>0</v>
      </c>
      <c r="G239" s="544">
        <v>0</v>
      </c>
      <c r="H239" s="544">
        <v>0</v>
      </c>
      <c r="I239" s="544">
        <v>0</v>
      </c>
      <c r="J239" s="544">
        <v>0</v>
      </c>
      <c r="K239" s="544">
        <v>0</v>
      </c>
      <c r="L239" s="544">
        <v>0</v>
      </c>
      <c r="M239" s="544">
        <v>0</v>
      </c>
      <c r="N239" s="544">
        <v>0</v>
      </c>
      <c r="O239" s="528">
        <f t="shared" si="55"/>
        <v>5229</v>
      </c>
      <c r="P239" s="528">
        <f t="shared" si="56"/>
        <v>0</v>
      </c>
      <c r="Q239" s="528">
        <f>C239-'[1]5.3'!C238</f>
        <v>0</v>
      </c>
    </row>
    <row r="240" spans="1:17" x14ac:dyDescent="0.2">
      <c r="A240" s="529" t="s">
        <v>792</v>
      </c>
      <c r="B240" s="529"/>
      <c r="C240" s="530">
        <v>0</v>
      </c>
      <c r="D240" s="530">
        <v>0</v>
      </c>
      <c r="E240" s="530"/>
      <c r="F240" s="530"/>
      <c r="G240" s="530"/>
      <c r="H240" s="530"/>
      <c r="I240" s="530"/>
      <c r="J240" s="530"/>
      <c r="K240" s="530"/>
      <c r="L240" s="530"/>
      <c r="M240" s="530"/>
      <c r="N240" s="530"/>
      <c r="O240" s="528">
        <f t="shared" si="55"/>
        <v>0</v>
      </c>
      <c r="P240" s="528">
        <f t="shared" si="56"/>
        <v>0</v>
      </c>
      <c r="Q240" s="528">
        <f>C240-'[1]5.3'!C239</f>
        <v>0</v>
      </c>
    </row>
    <row r="241" spans="1:17" x14ac:dyDescent="0.2">
      <c r="A241" s="529" t="s">
        <v>781</v>
      </c>
      <c r="B241" s="529"/>
      <c r="C241" s="530">
        <f>C238+C240</f>
        <v>5229</v>
      </c>
      <c r="D241" s="530">
        <f t="shared" ref="D241:N241" si="63">D238+D240</f>
        <v>5229</v>
      </c>
      <c r="E241" s="530">
        <f t="shared" si="63"/>
        <v>0</v>
      </c>
      <c r="F241" s="530">
        <f t="shared" si="63"/>
        <v>0</v>
      </c>
      <c r="G241" s="530">
        <f t="shared" si="63"/>
        <v>0</v>
      </c>
      <c r="H241" s="530">
        <f t="shared" si="63"/>
        <v>0</v>
      </c>
      <c r="I241" s="530">
        <f t="shared" si="63"/>
        <v>0</v>
      </c>
      <c r="J241" s="530">
        <f t="shared" si="63"/>
        <v>0</v>
      </c>
      <c r="K241" s="530">
        <f t="shared" si="63"/>
        <v>0</v>
      </c>
      <c r="L241" s="530">
        <f t="shared" si="63"/>
        <v>0</v>
      </c>
      <c r="M241" s="530">
        <f t="shared" si="63"/>
        <v>0</v>
      </c>
      <c r="N241" s="530">
        <f t="shared" si="63"/>
        <v>0</v>
      </c>
      <c r="O241" s="528">
        <f t="shared" si="55"/>
        <v>5229</v>
      </c>
      <c r="P241" s="528">
        <f t="shared" si="56"/>
        <v>0</v>
      </c>
      <c r="Q241" s="528">
        <f>C241-'[1]5.3'!C240</f>
        <v>0</v>
      </c>
    </row>
    <row r="242" spans="1:17" x14ac:dyDescent="0.2">
      <c r="A242" s="545" t="s">
        <v>828</v>
      </c>
      <c r="B242" s="529" t="s">
        <v>777</v>
      </c>
      <c r="C242" s="530"/>
      <c r="D242" s="530"/>
      <c r="E242" s="544"/>
      <c r="F242" s="544"/>
      <c r="G242" s="544"/>
      <c r="H242" s="544"/>
      <c r="I242" s="544"/>
      <c r="J242" s="544"/>
      <c r="K242" s="544"/>
      <c r="L242" s="544"/>
      <c r="M242" s="544"/>
      <c r="N242" s="544"/>
      <c r="O242" s="528">
        <f t="shared" si="55"/>
        <v>0</v>
      </c>
      <c r="P242" s="528">
        <f t="shared" si="56"/>
        <v>0</v>
      </c>
      <c r="Q242" s="528">
        <f>C242-'[1]5.3'!C241</f>
        <v>0</v>
      </c>
    </row>
    <row r="243" spans="1:17" x14ac:dyDescent="0.2">
      <c r="A243" s="529" t="s">
        <v>778</v>
      </c>
      <c r="B243" s="529"/>
      <c r="C243" s="530">
        <f>SUM(D243:N243)</f>
        <v>32</v>
      </c>
      <c r="D243" s="530">
        <f>'[1]5.3'!C242-'4.3'!E243-'4.3'!F243-'4.3'!G243-'4.3'!H243-'4.3'!I243-'4.3'!J243-'4.3'!K243-'4.3'!L243-'4.3'!M243-'4.3'!N243</f>
        <v>32</v>
      </c>
      <c r="E243" s="530"/>
      <c r="F243" s="530"/>
      <c r="G243" s="544"/>
      <c r="H243" s="544"/>
      <c r="I243" s="544"/>
      <c r="J243" s="544"/>
      <c r="K243" s="544"/>
      <c r="L243" s="544"/>
      <c r="M243" s="544"/>
      <c r="N243" s="544"/>
      <c r="O243" s="528">
        <f t="shared" si="55"/>
        <v>32</v>
      </c>
      <c r="P243" s="528">
        <f t="shared" si="56"/>
        <v>0</v>
      </c>
      <c r="Q243" s="528">
        <f>C243-'[1]5.3'!C242</f>
        <v>0</v>
      </c>
    </row>
    <row r="244" spans="1:17" x14ac:dyDescent="0.2">
      <c r="A244" s="529" t="s">
        <v>779</v>
      </c>
      <c r="B244" s="529"/>
      <c r="C244" s="530">
        <v>32</v>
      </c>
      <c r="D244" s="530">
        <v>32</v>
      </c>
      <c r="E244" s="530">
        <v>0</v>
      </c>
      <c r="F244" s="530">
        <v>0</v>
      </c>
      <c r="G244" s="544">
        <v>0</v>
      </c>
      <c r="H244" s="544">
        <v>0</v>
      </c>
      <c r="I244" s="544">
        <v>0</v>
      </c>
      <c r="J244" s="544">
        <v>0</v>
      </c>
      <c r="K244" s="544">
        <v>0</v>
      </c>
      <c r="L244" s="544">
        <v>0</v>
      </c>
      <c r="M244" s="544">
        <v>0</v>
      </c>
      <c r="N244" s="544">
        <v>0</v>
      </c>
      <c r="O244" s="528">
        <f t="shared" si="55"/>
        <v>32</v>
      </c>
      <c r="P244" s="528">
        <f t="shared" si="56"/>
        <v>0</v>
      </c>
      <c r="Q244" s="528">
        <f>C244-'[1]5.3'!C243</f>
        <v>0</v>
      </c>
    </row>
    <row r="245" spans="1:17" x14ac:dyDescent="0.2">
      <c r="A245" s="529" t="s">
        <v>792</v>
      </c>
      <c r="B245" s="529"/>
      <c r="C245" s="530">
        <v>0</v>
      </c>
      <c r="D245" s="530"/>
      <c r="E245" s="530"/>
      <c r="F245" s="530"/>
      <c r="G245" s="530"/>
      <c r="H245" s="530"/>
      <c r="I245" s="530"/>
      <c r="J245" s="530"/>
      <c r="K245" s="530"/>
      <c r="L245" s="530"/>
      <c r="M245" s="530"/>
      <c r="N245" s="530"/>
      <c r="O245" s="528">
        <f t="shared" si="55"/>
        <v>0</v>
      </c>
      <c r="P245" s="528">
        <f t="shared" si="56"/>
        <v>0</v>
      </c>
      <c r="Q245" s="528">
        <f>C245-'[1]5.3'!C244</f>
        <v>0</v>
      </c>
    </row>
    <row r="246" spans="1:17" x14ac:dyDescent="0.2">
      <c r="A246" s="529" t="s">
        <v>781</v>
      </c>
      <c r="B246" s="529"/>
      <c r="C246" s="530">
        <f>C243+C245</f>
        <v>32</v>
      </c>
      <c r="D246" s="530">
        <f t="shared" ref="D246:N246" si="64">D243+D245</f>
        <v>32</v>
      </c>
      <c r="E246" s="530">
        <f t="shared" si="64"/>
        <v>0</v>
      </c>
      <c r="F246" s="530">
        <f t="shared" si="64"/>
        <v>0</v>
      </c>
      <c r="G246" s="530">
        <f t="shared" si="64"/>
        <v>0</v>
      </c>
      <c r="H246" s="530">
        <f t="shared" si="64"/>
        <v>0</v>
      </c>
      <c r="I246" s="530">
        <f t="shared" si="64"/>
        <v>0</v>
      </c>
      <c r="J246" s="530">
        <f t="shared" si="64"/>
        <v>0</v>
      </c>
      <c r="K246" s="530">
        <f t="shared" si="64"/>
        <v>0</v>
      </c>
      <c r="L246" s="530">
        <f t="shared" si="64"/>
        <v>0</v>
      </c>
      <c r="M246" s="530">
        <f t="shared" si="64"/>
        <v>0</v>
      </c>
      <c r="N246" s="530">
        <f t="shared" si="64"/>
        <v>0</v>
      </c>
      <c r="O246" s="528">
        <f t="shared" si="55"/>
        <v>32</v>
      </c>
      <c r="P246" s="528">
        <f t="shared" si="56"/>
        <v>0</v>
      </c>
      <c r="Q246" s="528">
        <f>C246-'[1]5.3'!C245</f>
        <v>0</v>
      </c>
    </row>
    <row r="247" spans="1:17" ht="38.25" x14ac:dyDescent="0.2">
      <c r="A247" s="546" t="s">
        <v>829</v>
      </c>
      <c r="B247" s="529" t="s">
        <v>777</v>
      </c>
      <c r="C247" s="530"/>
      <c r="D247" s="530"/>
      <c r="E247" s="544"/>
      <c r="F247" s="544"/>
      <c r="G247" s="544"/>
      <c r="H247" s="544"/>
      <c r="I247" s="544"/>
      <c r="J247" s="544"/>
      <c r="K247" s="544"/>
      <c r="L247" s="544"/>
      <c r="M247" s="544"/>
      <c r="N247" s="544"/>
      <c r="O247" s="528">
        <f t="shared" si="55"/>
        <v>0</v>
      </c>
      <c r="P247" s="528">
        <f t="shared" si="56"/>
        <v>0</v>
      </c>
      <c r="Q247" s="528">
        <f>C247-'[1]5.3'!C246</f>
        <v>0</v>
      </c>
    </row>
    <row r="248" spans="1:17" x14ac:dyDescent="0.2">
      <c r="A248" s="529" t="s">
        <v>778</v>
      </c>
      <c r="B248" s="529"/>
      <c r="C248" s="530">
        <f>SUM(D248:N248)</f>
        <v>2400</v>
      </c>
      <c r="D248" s="530">
        <f>'[1]5.3'!C247-'4.3'!E248-'4.3'!F248-'4.3'!G248-'4.3'!H248-'4.3'!I248-'4.3'!J248-'4.3'!K248-'4.3'!L248-'4.3'!M248-'4.3'!N248</f>
        <v>368</v>
      </c>
      <c r="E248" s="530"/>
      <c r="F248" s="530"/>
      <c r="G248" s="544"/>
      <c r="H248" s="544"/>
      <c r="I248" s="544"/>
      <c r="J248" s="544">
        <v>2032</v>
      </c>
      <c r="K248" s="544"/>
      <c r="L248" s="544"/>
      <c r="M248" s="544"/>
      <c r="N248" s="544"/>
      <c r="O248" s="528">
        <f t="shared" si="55"/>
        <v>2400</v>
      </c>
      <c r="P248" s="528">
        <f t="shared" si="56"/>
        <v>0</v>
      </c>
      <c r="Q248" s="528">
        <f>C248-'[1]5.3'!C247</f>
        <v>0</v>
      </c>
    </row>
    <row r="249" spans="1:17" x14ac:dyDescent="0.2">
      <c r="A249" s="529" t="s">
        <v>779</v>
      </c>
      <c r="B249" s="529"/>
      <c r="C249" s="530">
        <v>2400</v>
      </c>
      <c r="D249" s="530">
        <v>368</v>
      </c>
      <c r="E249" s="530">
        <v>0</v>
      </c>
      <c r="F249" s="530">
        <v>0</v>
      </c>
      <c r="G249" s="544">
        <v>0</v>
      </c>
      <c r="H249" s="544">
        <v>0</v>
      </c>
      <c r="I249" s="544">
        <v>0</v>
      </c>
      <c r="J249" s="544">
        <v>2032</v>
      </c>
      <c r="K249" s="544">
        <v>0</v>
      </c>
      <c r="L249" s="544">
        <v>0</v>
      </c>
      <c r="M249" s="544">
        <v>0</v>
      </c>
      <c r="N249" s="544">
        <v>0</v>
      </c>
      <c r="O249" s="528">
        <f t="shared" si="55"/>
        <v>2400</v>
      </c>
      <c r="P249" s="528">
        <f t="shared" si="56"/>
        <v>0</v>
      </c>
      <c r="Q249" s="528">
        <f>C249-'[1]5.3'!C248</f>
        <v>0</v>
      </c>
    </row>
    <row r="250" spans="1:17" x14ac:dyDescent="0.2">
      <c r="A250" s="529" t="s">
        <v>792</v>
      </c>
      <c r="B250" s="529"/>
      <c r="C250" s="530">
        <v>0</v>
      </c>
      <c r="D250" s="530"/>
      <c r="E250" s="530"/>
      <c r="F250" s="530"/>
      <c r="G250" s="530"/>
      <c r="H250" s="530"/>
      <c r="I250" s="530"/>
      <c r="J250" s="530"/>
      <c r="K250" s="530"/>
      <c r="L250" s="530"/>
      <c r="M250" s="530"/>
      <c r="N250" s="530"/>
      <c r="O250" s="528">
        <f t="shared" si="55"/>
        <v>0</v>
      </c>
      <c r="P250" s="528">
        <f t="shared" si="56"/>
        <v>0</v>
      </c>
      <c r="Q250" s="528">
        <f>C250-'[1]5.3'!C249</f>
        <v>0</v>
      </c>
    </row>
    <row r="251" spans="1:17" x14ac:dyDescent="0.2">
      <c r="A251" s="529" t="s">
        <v>781</v>
      </c>
      <c r="B251" s="529"/>
      <c r="C251" s="530">
        <f>C248+C250</f>
        <v>2400</v>
      </c>
      <c r="D251" s="530">
        <f t="shared" ref="D251:N251" si="65">D248+D250</f>
        <v>368</v>
      </c>
      <c r="E251" s="530">
        <f t="shared" si="65"/>
        <v>0</v>
      </c>
      <c r="F251" s="530">
        <f t="shared" si="65"/>
        <v>0</v>
      </c>
      <c r="G251" s="530">
        <f t="shared" si="65"/>
        <v>0</v>
      </c>
      <c r="H251" s="530">
        <f t="shared" si="65"/>
        <v>0</v>
      </c>
      <c r="I251" s="530">
        <f t="shared" si="65"/>
        <v>0</v>
      </c>
      <c r="J251" s="530">
        <f t="shared" si="65"/>
        <v>2032</v>
      </c>
      <c r="K251" s="530">
        <f t="shared" si="65"/>
        <v>0</v>
      </c>
      <c r="L251" s="530">
        <f t="shared" si="65"/>
        <v>0</v>
      </c>
      <c r="M251" s="530">
        <f t="shared" si="65"/>
        <v>0</v>
      </c>
      <c r="N251" s="530">
        <f t="shared" si="65"/>
        <v>0</v>
      </c>
      <c r="O251" s="528">
        <f t="shared" si="55"/>
        <v>2400</v>
      </c>
      <c r="P251" s="528">
        <f t="shared" si="56"/>
        <v>0</v>
      </c>
      <c r="Q251" s="528">
        <f>C251-'[1]5.3'!C250</f>
        <v>0</v>
      </c>
    </row>
    <row r="252" spans="1:17" s="550" customFormat="1" x14ac:dyDescent="0.2">
      <c r="A252" s="547" t="s">
        <v>830</v>
      </c>
      <c r="B252" s="548"/>
      <c r="C252" s="549"/>
      <c r="D252" s="549"/>
      <c r="E252" s="549"/>
      <c r="F252" s="549"/>
      <c r="G252" s="549"/>
      <c r="H252" s="549"/>
      <c r="I252" s="549"/>
      <c r="J252" s="549"/>
      <c r="K252" s="549"/>
      <c r="L252" s="549"/>
      <c r="M252" s="549"/>
      <c r="N252" s="549"/>
      <c r="O252" s="528">
        <f t="shared" si="55"/>
        <v>0</v>
      </c>
      <c r="P252" s="528">
        <f t="shared" si="56"/>
        <v>0</v>
      </c>
      <c r="Q252" s="528">
        <f>C252-'[1]5.3'!C251</f>
        <v>0</v>
      </c>
    </row>
    <row r="253" spans="1:17" s="515" customFormat="1" x14ac:dyDescent="0.2">
      <c r="A253" s="529" t="s">
        <v>778</v>
      </c>
      <c r="B253" s="537"/>
      <c r="C253" s="551">
        <f>C13+C18+C23+C28+C49+C71+C76+C107+C113</f>
        <v>1514243</v>
      </c>
      <c r="D253" s="551">
        <f t="shared" ref="D253:N253" si="66">D13+D18+D23+D28+D49+D71+D76+D107+D113</f>
        <v>1223718</v>
      </c>
      <c r="E253" s="551">
        <f t="shared" si="66"/>
        <v>46216</v>
      </c>
      <c r="F253" s="551">
        <f t="shared" si="66"/>
        <v>0</v>
      </c>
      <c r="G253" s="551">
        <f t="shared" si="66"/>
        <v>2100</v>
      </c>
      <c r="H253" s="551">
        <f t="shared" si="66"/>
        <v>0</v>
      </c>
      <c r="I253" s="551">
        <f t="shared" si="66"/>
        <v>0</v>
      </c>
      <c r="J253" s="551">
        <f t="shared" si="66"/>
        <v>240109</v>
      </c>
      <c r="K253" s="551">
        <f t="shared" si="66"/>
        <v>0</v>
      </c>
      <c r="L253" s="551">
        <f t="shared" si="66"/>
        <v>0</v>
      </c>
      <c r="M253" s="551">
        <f t="shared" si="66"/>
        <v>0</v>
      </c>
      <c r="N253" s="551">
        <f t="shared" si="66"/>
        <v>2100</v>
      </c>
      <c r="O253" s="528">
        <f t="shared" si="55"/>
        <v>1514243</v>
      </c>
      <c r="P253" s="528">
        <f t="shared" si="56"/>
        <v>0</v>
      </c>
      <c r="Q253" s="528">
        <f>C253-'[1]5.3'!C252</f>
        <v>0</v>
      </c>
    </row>
    <row r="254" spans="1:17" s="515" customFormat="1" x14ac:dyDescent="0.2">
      <c r="A254" s="529" t="s">
        <v>779</v>
      </c>
      <c r="B254" s="537"/>
      <c r="C254" s="551">
        <f t="shared" ref="C254:N254" si="67">C14+C19+C24+C29+C50+C72+C77+C108+C114</f>
        <v>1594048</v>
      </c>
      <c r="D254" s="551">
        <f t="shared" si="67"/>
        <v>1263268</v>
      </c>
      <c r="E254" s="551">
        <f t="shared" si="67"/>
        <v>61744</v>
      </c>
      <c r="F254" s="551">
        <f t="shared" si="67"/>
        <v>0</v>
      </c>
      <c r="G254" s="551">
        <f t="shared" si="67"/>
        <v>0</v>
      </c>
      <c r="H254" s="551">
        <f t="shared" si="67"/>
        <v>0</v>
      </c>
      <c r="I254" s="551">
        <f t="shared" si="67"/>
        <v>0</v>
      </c>
      <c r="J254" s="551">
        <f t="shared" si="67"/>
        <v>229645</v>
      </c>
      <c r="K254" s="551">
        <f t="shared" si="67"/>
        <v>0</v>
      </c>
      <c r="L254" s="551">
        <f t="shared" si="67"/>
        <v>0</v>
      </c>
      <c r="M254" s="551">
        <f t="shared" si="67"/>
        <v>0</v>
      </c>
      <c r="N254" s="551">
        <f t="shared" si="67"/>
        <v>39391</v>
      </c>
      <c r="O254" s="528">
        <f t="shared" si="55"/>
        <v>1594048</v>
      </c>
      <c r="P254" s="528">
        <f t="shared" si="56"/>
        <v>0</v>
      </c>
      <c r="Q254" s="528">
        <f>C254-'[1]5.3'!C253</f>
        <v>0</v>
      </c>
    </row>
    <row r="255" spans="1:17" x14ac:dyDescent="0.2">
      <c r="A255" s="529" t="s">
        <v>792</v>
      </c>
      <c r="B255" s="529"/>
      <c r="C255" s="551">
        <f>C15+C20+C25+C30+C51+C73+C78+C110+C115</f>
        <v>3871</v>
      </c>
      <c r="D255" s="551">
        <f t="shared" ref="D255:N256" si="68">D15+D20+D25+D30+D51+D73+D78+D110+D115</f>
        <v>21212</v>
      </c>
      <c r="E255" s="551">
        <f t="shared" si="68"/>
        <v>0</v>
      </c>
      <c r="F255" s="551">
        <f t="shared" si="68"/>
        <v>0</v>
      </c>
      <c r="G255" s="551">
        <f t="shared" si="68"/>
        <v>-2100</v>
      </c>
      <c r="H255" s="551">
        <f t="shared" si="68"/>
        <v>0</v>
      </c>
      <c r="I255" s="551">
        <f t="shared" si="68"/>
        <v>0</v>
      </c>
      <c r="J255" s="551">
        <f t="shared" si="68"/>
        <v>-15241</v>
      </c>
      <c r="K255" s="551">
        <f t="shared" si="68"/>
        <v>0</v>
      </c>
      <c r="L255" s="551">
        <f t="shared" si="68"/>
        <v>0</v>
      </c>
      <c r="M255" s="551">
        <f t="shared" si="68"/>
        <v>0</v>
      </c>
      <c r="N255" s="551">
        <f t="shared" si="68"/>
        <v>0</v>
      </c>
      <c r="O255" s="528">
        <f t="shared" si="55"/>
        <v>3871</v>
      </c>
      <c r="P255" s="528">
        <f t="shared" si="56"/>
        <v>0</v>
      </c>
      <c r="Q255" s="528">
        <f>C255-'[1]5.3'!C254</f>
        <v>0</v>
      </c>
    </row>
    <row r="256" spans="1:17" x14ac:dyDescent="0.2">
      <c r="A256" s="529" t="s">
        <v>781</v>
      </c>
      <c r="B256" s="529"/>
      <c r="C256" s="551">
        <f>C16+C21+C26+C31+C52+C74+C79+C111+C116</f>
        <v>1597919</v>
      </c>
      <c r="D256" s="551">
        <f t="shared" si="68"/>
        <v>1267139</v>
      </c>
      <c r="E256" s="551">
        <f t="shared" si="68"/>
        <v>61744</v>
      </c>
      <c r="F256" s="551">
        <f t="shared" si="68"/>
        <v>0</v>
      </c>
      <c r="G256" s="551">
        <f t="shared" si="68"/>
        <v>0</v>
      </c>
      <c r="H256" s="551">
        <f t="shared" si="68"/>
        <v>0</v>
      </c>
      <c r="I256" s="551">
        <f t="shared" si="68"/>
        <v>0</v>
      </c>
      <c r="J256" s="551">
        <f t="shared" si="68"/>
        <v>229645</v>
      </c>
      <c r="K256" s="551">
        <f t="shared" si="68"/>
        <v>0</v>
      </c>
      <c r="L256" s="551">
        <f t="shared" si="68"/>
        <v>0</v>
      </c>
      <c r="M256" s="551">
        <f t="shared" si="68"/>
        <v>0</v>
      </c>
      <c r="N256" s="551">
        <f t="shared" si="68"/>
        <v>39391</v>
      </c>
      <c r="O256" s="528">
        <f t="shared" si="55"/>
        <v>1597919</v>
      </c>
      <c r="P256" s="528">
        <f t="shared" si="56"/>
        <v>0</v>
      </c>
      <c r="Q256" s="528">
        <f>C256-'[1]5.3'!C255</f>
        <v>0</v>
      </c>
    </row>
    <row r="257" spans="1:17" x14ac:dyDescent="0.2">
      <c r="A257" s="547" t="s">
        <v>145</v>
      </c>
      <c r="B257" s="552"/>
      <c r="C257" s="553"/>
      <c r="D257" s="553"/>
      <c r="E257" s="553"/>
      <c r="F257" s="553"/>
      <c r="G257" s="553"/>
      <c r="H257" s="553"/>
      <c r="I257" s="553"/>
      <c r="J257" s="553"/>
      <c r="K257" s="553"/>
      <c r="L257" s="553"/>
      <c r="M257" s="553"/>
      <c r="N257" s="553"/>
      <c r="O257" s="528">
        <f t="shared" si="55"/>
        <v>0</v>
      </c>
      <c r="P257" s="528">
        <f t="shared" si="56"/>
        <v>0</v>
      </c>
      <c r="Q257" s="528">
        <f>C257-'[1]5.3'!C256</f>
        <v>0</v>
      </c>
    </row>
    <row r="258" spans="1:17" x14ac:dyDescent="0.2">
      <c r="A258" s="529" t="s">
        <v>778</v>
      </c>
      <c r="B258" s="554"/>
      <c r="C258" s="539">
        <f>C13+C18+C23+C28+C71+C66+C198+C87+C92+C97+C107+C118+C123+C133+C138+C143+C148+C153+C158+C163+C168+C173+C183+C203+C213+C223+C233+C238+C243+C248+C102+C208+C228+C178</f>
        <v>1088518</v>
      </c>
      <c r="D258" s="539">
        <f t="shared" ref="D258:N258" si="69">D13+D18+D23+D28+D71+D66+D198+D87+D92+D97+D107+D118+D123+D133+D138+D143+D148+D153+D158+D163+D168+D173+D183+D203+D213+D223+D233+D238+D243+D248+D102+D208+D228+D178</f>
        <v>964731</v>
      </c>
      <c r="E258" s="539">
        <f t="shared" si="69"/>
        <v>46216</v>
      </c>
      <c r="F258" s="539">
        <f t="shared" si="69"/>
        <v>0</v>
      </c>
      <c r="G258" s="539">
        <f t="shared" si="69"/>
        <v>0</v>
      </c>
      <c r="H258" s="539">
        <f t="shared" si="69"/>
        <v>0</v>
      </c>
      <c r="I258" s="539">
        <f t="shared" si="69"/>
        <v>0</v>
      </c>
      <c r="J258" s="539">
        <f t="shared" si="69"/>
        <v>77571</v>
      </c>
      <c r="K258" s="539">
        <f t="shared" si="69"/>
        <v>0</v>
      </c>
      <c r="L258" s="539">
        <f t="shared" si="69"/>
        <v>0</v>
      </c>
      <c r="M258" s="539">
        <f t="shared" si="69"/>
        <v>0</v>
      </c>
      <c r="N258" s="539">
        <f t="shared" si="69"/>
        <v>0</v>
      </c>
      <c r="O258" s="528">
        <f t="shared" si="55"/>
        <v>1088518</v>
      </c>
      <c r="P258" s="528">
        <f t="shared" si="56"/>
        <v>0</v>
      </c>
      <c r="Q258" s="528">
        <f>C258-'[1]5.3'!C257</f>
        <v>0</v>
      </c>
    </row>
    <row r="259" spans="1:17" x14ac:dyDescent="0.2">
      <c r="A259" s="529" t="s">
        <v>779</v>
      </c>
      <c r="B259" s="554"/>
      <c r="C259" s="539">
        <f t="shared" ref="C259:N260" si="70">C14+C19+C24+C29+C72+C67+C199+C88+C93+C98+C108+C119+C124+C134+C139+C144+C149+C154+C159+C164+C169+C174+C184+C204+C214+C224+C234+C239+C244+C249+C103+C209+C229+C179</f>
        <v>1155470</v>
      </c>
      <c r="D259" s="539">
        <f t="shared" si="70"/>
        <v>1000289</v>
      </c>
      <c r="E259" s="539">
        <f t="shared" si="70"/>
        <v>61744</v>
      </c>
      <c r="F259" s="539">
        <f t="shared" si="70"/>
        <v>0</v>
      </c>
      <c r="G259" s="539">
        <f t="shared" si="70"/>
        <v>-2100</v>
      </c>
      <c r="H259" s="539">
        <f t="shared" si="70"/>
        <v>0</v>
      </c>
      <c r="I259" s="539">
        <f t="shared" si="70"/>
        <v>0</v>
      </c>
      <c r="J259" s="539">
        <f t="shared" si="70"/>
        <v>67107</v>
      </c>
      <c r="K259" s="539">
        <f t="shared" si="70"/>
        <v>0</v>
      </c>
      <c r="L259" s="539">
        <f t="shared" si="70"/>
        <v>0</v>
      </c>
      <c r="M259" s="539">
        <f t="shared" si="70"/>
        <v>0</v>
      </c>
      <c r="N259" s="539">
        <f t="shared" si="70"/>
        <v>28430</v>
      </c>
      <c r="O259" s="528">
        <f t="shared" si="55"/>
        <v>1155470</v>
      </c>
      <c r="P259" s="528">
        <f t="shared" si="56"/>
        <v>0</v>
      </c>
      <c r="Q259" s="528">
        <f>C259-'[1]5.3'!C258</f>
        <v>0</v>
      </c>
    </row>
    <row r="260" spans="1:17" x14ac:dyDescent="0.2">
      <c r="A260" s="529" t="s">
        <v>792</v>
      </c>
      <c r="B260" s="529"/>
      <c r="C260" s="539">
        <f t="shared" si="70"/>
        <v>0</v>
      </c>
      <c r="D260" s="539">
        <f t="shared" si="70"/>
        <v>0</v>
      </c>
      <c r="E260" s="539">
        <f t="shared" si="70"/>
        <v>0</v>
      </c>
      <c r="F260" s="539">
        <f t="shared" si="70"/>
        <v>0</v>
      </c>
      <c r="G260" s="539">
        <f t="shared" si="70"/>
        <v>0</v>
      </c>
      <c r="H260" s="539">
        <f t="shared" si="70"/>
        <v>0</v>
      </c>
      <c r="I260" s="539">
        <f t="shared" si="70"/>
        <v>0</v>
      </c>
      <c r="J260" s="539">
        <f t="shared" si="70"/>
        <v>0</v>
      </c>
      <c r="K260" s="539">
        <f t="shared" si="70"/>
        <v>0</v>
      </c>
      <c r="L260" s="539">
        <f t="shared" si="70"/>
        <v>0</v>
      </c>
      <c r="M260" s="539">
        <f t="shared" si="70"/>
        <v>0</v>
      </c>
      <c r="N260" s="539">
        <f t="shared" si="70"/>
        <v>0</v>
      </c>
      <c r="O260" s="528">
        <f t="shared" si="55"/>
        <v>0</v>
      </c>
      <c r="P260" s="528">
        <f t="shared" si="56"/>
        <v>0</v>
      </c>
      <c r="Q260" s="528">
        <f>C260-'[1]5.3'!C259</f>
        <v>0</v>
      </c>
    </row>
    <row r="261" spans="1:17" x14ac:dyDescent="0.2">
      <c r="A261" s="529" t="s">
        <v>781</v>
      </c>
      <c r="B261" s="529"/>
      <c r="C261" s="539">
        <f>C16+C21+C26+C31+C74+C69+C201+C90+C95+C100+C111+C121+C126+C136+C141+C146+C151+C156+C161+C166+C171+C176+C186+C206+C216+C226+C236+C241+C246+C251+C105+C211+C231+C181</f>
        <v>1155470</v>
      </c>
      <c r="D261" s="539">
        <f t="shared" ref="D261:N261" si="71">D16+D21+D26+D31+D74+D69+D201+D90+D95+D100+D111+D121+D126+D136+D141+D146+D151+D156+D161+D166+D171+D176+D186+D206+D216+D226+D236+D241+D246+D251+D105+D211+D231+D181</f>
        <v>982948</v>
      </c>
      <c r="E261" s="539">
        <f t="shared" si="71"/>
        <v>61744</v>
      </c>
      <c r="F261" s="539">
        <f t="shared" si="71"/>
        <v>0</v>
      </c>
      <c r="G261" s="539">
        <f t="shared" si="71"/>
        <v>0</v>
      </c>
      <c r="H261" s="539">
        <f t="shared" si="71"/>
        <v>0</v>
      </c>
      <c r="I261" s="539">
        <f t="shared" si="71"/>
        <v>0</v>
      </c>
      <c r="J261" s="539">
        <f t="shared" si="71"/>
        <v>82348</v>
      </c>
      <c r="K261" s="539">
        <f t="shared" si="71"/>
        <v>0</v>
      </c>
      <c r="L261" s="539">
        <f t="shared" si="71"/>
        <v>0</v>
      </c>
      <c r="M261" s="539">
        <f t="shared" si="71"/>
        <v>0</v>
      </c>
      <c r="N261" s="539">
        <f t="shared" si="71"/>
        <v>28430</v>
      </c>
      <c r="O261" s="528">
        <f t="shared" si="55"/>
        <v>1155470</v>
      </c>
      <c r="P261" s="528">
        <f t="shared" si="56"/>
        <v>0</v>
      </c>
      <c r="Q261" s="528">
        <f>C261-'[1]5.3'!C260</f>
        <v>0</v>
      </c>
    </row>
    <row r="262" spans="1:17" x14ac:dyDescent="0.2">
      <c r="A262" s="547" t="s">
        <v>146</v>
      </c>
      <c r="B262" s="552"/>
      <c r="C262" s="553"/>
      <c r="D262" s="553"/>
      <c r="E262" s="553"/>
      <c r="F262" s="553"/>
      <c r="G262" s="553"/>
      <c r="H262" s="553"/>
      <c r="I262" s="553"/>
      <c r="J262" s="553"/>
      <c r="K262" s="553"/>
      <c r="L262" s="553"/>
      <c r="M262" s="553"/>
      <c r="N262" s="553"/>
      <c r="O262" s="528">
        <f t="shared" si="55"/>
        <v>0</v>
      </c>
      <c r="P262" s="528">
        <f t="shared" si="56"/>
        <v>0</v>
      </c>
      <c r="Q262" s="528">
        <f>C262-'[1]5.3'!C261</f>
        <v>0</v>
      </c>
    </row>
    <row r="263" spans="1:17" x14ac:dyDescent="0.2">
      <c r="A263" s="529" t="s">
        <v>778</v>
      </c>
      <c r="B263" s="554"/>
      <c r="C263" s="539">
        <f>C54+C60+C81+C188+C193+C218</f>
        <v>425725</v>
      </c>
      <c r="D263" s="539">
        <f t="shared" ref="D263:N264" si="72">D54+D60+D81+D188+D193+D218</f>
        <v>258987</v>
      </c>
      <c r="E263" s="539">
        <f t="shared" si="72"/>
        <v>0</v>
      </c>
      <c r="F263" s="539">
        <f t="shared" si="72"/>
        <v>0</v>
      </c>
      <c r="G263" s="539">
        <f t="shared" si="72"/>
        <v>2100</v>
      </c>
      <c r="H263" s="539">
        <f t="shared" si="72"/>
        <v>0</v>
      </c>
      <c r="I263" s="539">
        <f t="shared" si="72"/>
        <v>0</v>
      </c>
      <c r="J263" s="539">
        <f t="shared" si="72"/>
        <v>162538</v>
      </c>
      <c r="K263" s="539">
        <f t="shared" si="72"/>
        <v>0</v>
      </c>
      <c r="L263" s="539">
        <f t="shared" si="72"/>
        <v>0</v>
      </c>
      <c r="M263" s="539">
        <f t="shared" si="72"/>
        <v>0</v>
      </c>
      <c r="N263" s="539">
        <f t="shared" si="72"/>
        <v>2100</v>
      </c>
      <c r="O263" s="528">
        <f t="shared" si="55"/>
        <v>425725</v>
      </c>
      <c r="P263" s="528">
        <f t="shared" si="56"/>
        <v>0</v>
      </c>
      <c r="Q263" s="528">
        <f>C263-'[1]5.3'!C262</f>
        <v>0</v>
      </c>
    </row>
    <row r="264" spans="1:17" x14ac:dyDescent="0.2">
      <c r="A264" s="529" t="s">
        <v>779</v>
      </c>
      <c r="B264" s="554"/>
      <c r="C264" s="539">
        <f>C55+C61+C82+C189+C194+C219</f>
        <v>438578</v>
      </c>
      <c r="D264" s="539">
        <f t="shared" si="72"/>
        <v>262979</v>
      </c>
      <c r="E264" s="539">
        <f t="shared" si="72"/>
        <v>0</v>
      </c>
      <c r="F264" s="539">
        <f t="shared" si="72"/>
        <v>0</v>
      </c>
      <c r="G264" s="539">
        <f t="shared" si="72"/>
        <v>2100</v>
      </c>
      <c r="H264" s="539">
        <f t="shared" si="72"/>
        <v>0</v>
      </c>
      <c r="I264" s="539">
        <f t="shared" si="72"/>
        <v>0</v>
      </c>
      <c r="J264" s="539">
        <f t="shared" si="72"/>
        <v>162538</v>
      </c>
      <c r="K264" s="539">
        <f t="shared" si="72"/>
        <v>0</v>
      </c>
      <c r="L264" s="539">
        <f t="shared" si="72"/>
        <v>0</v>
      </c>
      <c r="M264" s="539">
        <f t="shared" si="72"/>
        <v>0</v>
      </c>
      <c r="N264" s="539">
        <f t="shared" si="72"/>
        <v>10961</v>
      </c>
      <c r="O264" s="528">
        <f t="shared" si="55"/>
        <v>438578</v>
      </c>
      <c r="P264" s="528">
        <f t="shared" si="56"/>
        <v>0</v>
      </c>
      <c r="Q264" s="528">
        <f>C264-'[1]5.3'!C263</f>
        <v>0</v>
      </c>
    </row>
    <row r="265" spans="1:17" x14ac:dyDescent="0.2">
      <c r="A265" s="529" t="s">
        <v>792</v>
      </c>
      <c r="B265" s="529"/>
      <c r="C265" s="539">
        <f>C56+C62+C84+C190+C195+C220</f>
        <v>3871</v>
      </c>
      <c r="D265" s="539">
        <f t="shared" ref="D265:N265" si="73">D56+D62+D84+D190+D195+D220</f>
        <v>21212</v>
      </c>
      <c r="E265" s="539">
        <f t="shared" si="73"/>
        <v>0</v>
      </c>
      <c r="F265" s="539">
        <f t="shared" si="73"/>
        <v>0</v>
      </c>
      <c r="G265" s="539">
        <f t="shared" si="73"/>
        <v>-2100</v>
      </c>
      <c r="H265" s="539">
        <f t="shared" si="73"/>
        <v>0</v>
      </c>
      <c r="I265" s="539">
        <f t="shared" si="73"/>
        <v>0</v>
      </c>
      <c r="J265" s="539">
        <f t="shared" si="73"/>
        <v>-15241</v>
      </c>
      <c r="K265" s="539">
        <f t="shared" si="73"/>
        <v>0</v>
      </c>
      <c r="L265" s="539">
        <f t="shared" si="73"/>
        <v>0</v>
      </c>
      <c r="M265" s="539">
        <f t="shared" si="73"/>
        <v>0</v>
      </c>
      <c r="N265" s="539">
        <f t="shared" si="73"/>
        <v>0</v>
      </c>
      <c r="O265" s="528">
        <f t="shared" si="55"/>
        <v>3871</v>
      </c>
      <c r="P265" s="528">
        <f t="shared" si="56"/>
        <v>0</v>
      </c>
      <c r="Q265" s="528">
        <f>C265-'[1]5.3'!C264</f>
        <v>0</v>
      </c>
    </row>
    <row r="266" spans="1:17" x14ac:dyDescent="0.2">
      <c r="A266" s="529" t="s">
        <v>781</v>
      </c>
      <c r="B266" s="529"/>
      <c r="C266" s="539">
        <f>C58+C64+C85+C191+C196+C221</f>
        <v>442449</v>
      </c>
      <c r="D266" s="539">
        <f t="shared" ref="D266:N266" si="74">D58+D64+D85+D191+D196+D221</f>
        <v>284191</v>
      </c>
      <c r="E266" s="539">
        <f t="shared" si="74"/>
        <v>0</v>
      </c>
      <c r="F266" s="539">
        <f t="shared" si="74"/>
        <v>0</v>
      </c>
      <c r="G266" s="539">
        <f t="shared" si="74"/>
        <v>0</v>
      </c>
      <c r="H266" s="539">
        <f t="shared" si="74"/>
        <v>0</v>
      </c>
      <c r="I266" s="539">
        <f t="shared" si="74"/>
        <v>0</v>
      </c>
      <c r="J266" s="539">
        <f t="shared" si="74"/>
        <v>147297</v>
      </c>
      <c r="K266" s="539">
        <f t="shared" si="74"/>
        <v>0</v>
      </c>
      <c r="L266" s="539">
        <f t="shared" si="74"/>
        <v>0</v>
      </c>
      <c r="M266" s="539">
        <f t="shared" si="74"/>
        <v>0</v>
      </c>
      <c r="N266" s="539">
        <f t="shared" si="74"/>
        <v>10961</v>
      </c>
      <c r="O266" s="528">
        <f t="shared" si="55"/>
        <v>442449</v>
      </c>
      <c r="P266" s="528">
        <f t="shared" si="56"/>
        <v>0</v>
      </c>
      <c r="Q266" s="528">
        <f>C266-'[1]5.3'!C265</f>
        <v>0</v>
      </c>
    </row>
    <row r="267" spans="1:17" x14ac:dyDescent="0.2">
      <c r="A267" s="555" t="s">
        <v>147</v>
      </c>
      <c r="B267" s="556"/>
      <c r="C267" s="557">
        <v>0</v>
      </c>
      <c r="D267" s="557">
        <v>0</v>
      </c>
      <c r="E267" s="557">
        <v>0</v>
      </c>
      <c r="F267" s="557"/>
      <c r="G267" s="557">
        <v>0</v>
      </c>
      <c r="H267" s="557"/>
      <c r="I267" s="557">
        <v>0</v>
      </c>
      <c r="J267" s="557">
        <v>0</v>
      </c>
      <c r="K267" s="557">
        <v>0</v>
      </c>
      <c r="L267" s="557">
        <v>0</v>
      </c>
      <c r="M267" s="557">
        <v>0</v>
      </c>
      <c r="N267" s="557">
        <v>0</v>
      </c>
      <c r="O267" s="528">
        <f t="shared" si="55"/>
        <v>0</v>
      </c>
      <c r="P267" s="528">
        <f t="shared" si="56"/>
        <v>0</v>
      </c>
      <c r="Q267" s="528">
        <f>C267-'[1]5.3'!C266</f>
        <v>0</v>
      </c>
    </row>
    <row r="268" spans="1:17" x14ac:dyDescent="0.2">
      <c r="B268" s="556"/>
      <c r="C268" s="558"/>
      <c r="D268" s="558"/>
      <c r="E268" s="558"/>
      <c r="F268" s="558"/>
      <c r="G268" s="558"/>
      <c r="H268" s="558"/>
      <c r="I268" s="558"/>
      <c r="J268" s="558"/>
      <c r="K268" s="558"/>
      <c r="L268" s="539"/>
      <c r="M268" s="558"/>
      <c r="N268" s="558"/>
      <c r="O268" s="528">
        <f t="shared" ref="O268:O269" si="75">SUM(D268:N268)</f>
        <v>0</v>
      </c>
      <c r="P268" s="528">
        <f t="shared" si="56"/>
        <v>0</v>
      </c>
      <c r="Q268" s="528"/>
    </row>
    <row r="269" spans="1:17" x14ac:dyDescent="0.2">
      <c r="B269" s="556"/>
      <c r="C269" s="528">
        <f>C258+C263</f>
        <v>1514243</v>
      </c>
      <c r="D269" s="528">
        <f t="shared" ref="D269:N269" si="76">D258+D263</f>
        <v>1223718</v>
      </c>
      <c r="E269" s="528">
        <f t="shared" si="76"/>
        <v>46216</v>
      </c>
      <c r="F269" s="528">
        <f t="shared" si="76"/>
        <v>0</v>
      </c>
      <c r="G269" s="528">
        <f t="shared" si="76"/>
        <v>2100</v>
      </c>
      <c r="H269" s="528">
        <f t="shared" si="76"/>
        <v>0</v>
      </c>
      <c r="I269" s="528">
        <f t="shared" si="76"/>
        <v>0</v>
      </c>
      <c r="J269" s="528">
        <f t="shared" si="76"/>
        <v>240109</v>
      </c>
      <c r="K269" s="528">
        <f t="shared" si="76"/>
        <v>0</v>
      </c>
      <c r="L269" s="528">
        <f t="shared" si="76"/>
        <v>0</v>
      </c>
      <c r="M269" s="528">
        <f t="shared" si="76"/>
        <v>0</v>
      </c>
      <c r="N269" s="528">
        <f t="shared" si="76"/>
        <v>2100</v>
      </c>
      <c r="O269" s="528">
        <f t="shared" si="75"/>
        <v>1514243</v>
      </c>
      <c r="P269" s="528">
        <f t="shared" si="56"/>
        <v>0</v>
      </c>
      <c r="Q269" s="528"/>
    </row>
    <row r="270" spans="1:17" x14ac:dyDescent="0.2">
      <c r="A270" s="519"/>
      <c r="C270" s="528">
        <f t="shared" ref="C270:N272" si="77">C259+C264</f>
        <v>1594048</v>
      </c>
      <c r="D270" s="528">
        <f t="shared" si="77"/>
        <v>1263268</v>
      </c>
      <c r="E270" s="528">
        <f t="shared" si="77"/>
        <v>61744</v>
      </c>
      <c r="F270" s="528">
        <f t="shared" si="77"/>
        <v>0</v>
      </c>
      <c r="G270" s="528">
        <f t="shared" si="77"/>
        <v>0</v>
      </c>
      <c r="H270" s="528">
        <f t="shared" si="77"/>
        <v>0</v>
      </c>
      <c r="I270" s="528">
        <f t="shared" si="77"/>
        <v>0</v>
      </c>
      <c r="J270" s="528">
        <f t="shared" si="77"/>
        <v>229645</v>
      </c>
      <c r="K270" s="528">
        <f t="shared" si="77"/>
        <v>0</v>
      </c>
      <c r="L270" s="528">
        <f t="shared" si="77"/>
        <v>0</v>
      </c>
      <c r="M270" s="528">
        <f t="shared" si="77"/>
        <v>0</v>
      </c>
      <c r="N270" s="528">
        <f t="shared" si="77"/>
        <v>39391</v>
      </c>
      <c r="O270" s="528">
        <f t="shared" ref="O270:O272" si="78">SUM(D270:N270)</f>
        <v>1594048</v>
      </c>
      <c r="P270" s="528">
        <f t="shared" ref="P270:P273" si="79">O270-C270</f>
        <v>0</v>
      </c>
      <c r="Q270" s="528"/>
    </row>
    <row r="271" spans="1:17" x14ac:dyDescent="0.2">
      <c r="A271" s="519"/>
      <c r="C271" s="528">
        <f t="shared" si="77"/>
        <v>3871</v>
      </c>
      <c r="D271" s="528">
        <f t="shared" si="77"/>
        <v>21212</v>
      </c>
      <c r="E271" s="528">
        <f t="shared" si="77"/>
        <v>0</v>
      </c>
      <c r="F271" s="528">
        <f t="shared" si="77"/>
        <v>0</v>
      </c>
      <c r="G271" s="528">
        <f t="shared" si="77"/>
        <v>-2100</v>
      </c>
      <c r="H271" s="528">
        <f t="shared" si="77"/>
        <v>0</v>
      </c>
      <c r="I271" s="528">
        <f t="shared" si="77"/>
        <v>0</v>
      </c>
      <c r="J271" s="528">
        <f t="shared" si="77"/>
        <v>-15241</v>
      </c>
      <c r="K271" s="528">
        <f t="shared" si="77"/>
        <v>0</v>
      </c>
      <c r="L271" s="528">
        <f t="shared" si="77"/>
        <v>0</v>
      </c>
      <c r="M271" s="528">
        <f t="shared" si="77"/>
        <v>0</v>
      </c>
      <c r="N271" s="528">
        <f t="shared" si="77"/>
        <v>0</v>
      </c>
      <c r="O271" s="528">
        <f t="shared" si="78"/>
        <v>3871</v>
      </c>
      <c r="P271" s="528">
        <f t="shared" si="79"/>
        <v>0</v>
      </c>
      <c r="Q271" s="528"/>
    </row>
    <row r="272" spans="1:17" x14ac:dyDescent="0.2">
      <c r="A272" s="519"/>
      <c r="C272" s="528">
        <f t="shared" si="77"/>
        <v>1597919</v>
      </c>
      <c r="D272" s="528">
        <f t="shared" si="77"/>
        <v>1267139</v>
      </c>
      <c r="E272" s="528">
        <f t="shared" si="77"/>
        <v>61744</v>
      </c>
      <c r="F272" s="528">
        <f t="shared" si="77"/>
        <v>0</v>
      </c>
      <c r="G272" s="528">
        <f t="shared" si="77"/>
        <v>0</v>
      </c>
      <c r="H272" s="528">
        <f t="shared" si="77"/>
        <v>0</v>
      </c>
      <c r="I272" s="528">
        <f t="shared" si="77"/>
        <v>0</v>
      </c>
      <c r="J272" s="528">
        <f t="shared" si="77"/>
        <v>229645</v>
      </c>
      <c r="K272" s="528">
        <f t="shared" si="77"/>
        <v>0</v>
      </c>
      <c r="L272" s="528">
        <f t="shared" si="77"/>
        <v>0</v>
      </c>
      <c r="M272" s="528">
        <f t="shared" si="77"/>
        <v>0</v>
      </c>
      <c r="N272" s="528">
        <f t="shared" si="77"/>
        <v>39391</v>
      </c>
      <c r="O272" s="528">
        <f t="shared" si="78"/>
        <v>1597919</v>
      </c>
      <c r="P272" s="528">
        <f t="shared" si="79"/>
        <v>0</v>
      </c>
      <c r="Q272" s="528"/>
    </row>
    <row r="273" spans="1:17" x14ac:dyDescent="0.2">
      <c r="A273" s="519"/>
      <c r="C273" s="528">
        <f>C269-C253</f>
        <v>0</v>
      </c>
      <c r="D273" s="528">
        <f t="shared" ref="D273:N273" si="80">D269-D253</f>
        <v>0</v>
      </c>
      <c r="E273" s="528">
        <f t="shared" si="80"/>
        <v>0</v>
      </c>
      <c r="F273" s="528">
        <f t="shared" si="80"/>
        <v>0</v>
      </c>
      <c r="G273" s="528">
        <f t="shared" si="80"/>
        <v>0</v>
      </c>
      <c r="H273" s="528">
        <f t="shared" si="80"/>
        <v>0</v>
      </c>
      <c r="I273" s="528">
        <f t="shared" si="80"/>
        <v>0</v>
      </c>
      <c r="J273" s="528">
        <f t="shared" si="80"/>
        <v>0</v>
      </c>
      <c r="K273" s="528">
        <f t="shared" si="80"/>
        <v>0</v>
      </c>
      <c r="L273" s="528">
        <f t="shared" si="80"/>
        <v>0</v>
      </c>
      <c r="M273" s="528">
        <f t="shared" si="80"/>
        <v>0</v>
      </c>
      <c r="N273" s="528">
        <f t="shared" si="80"/>
        <v>0</v>
      </c>
      <c r="P273" s="528">
        <f t="shared" si="79"/>
        <v>0</v>
      </c>
      <c r="Q273" s="528"/>
    </row>
    <row r="274" spans="1:17" x14ac:dyDescent="0.2">
      <c r="C274" s="528">
        <f t="shared" ref="C274:N276" si="81">C270-C254</f>
        <v>0</v>
      </c>
      <c r="D274" s="528">
        <f t="shared" si="81"/>
        <v>0</v>
      </c>
      <c r="E274" s="528">
        <f t="shared" si="81"/>
        <v>0</v>
      </c>
      <c r="F274" s="528">
        <f t="shared" si="81"/>
        <v>0</v>
      </c>
      <c r="G274" s="528">
        <f t="shared" si="81"/>
        <v>0</v>
      </c>
      <c r="H274" s="528">
        <f t="shared" si="81"/>
        <v>0</v>
      </c>
      <c r="I274" s="528">
        <f t="shared" si="81"/>
        <v>0</v>
      </c>
      <c r="J274" s="528">
        <f t="shared" si="81"/>
        <v>0</v>
      </c>
      <c r="K274" s="528">
        <f t="shared" si="81"/>
        <v>0</v>
      </c>
      <c r="L274" s="528">
        <f t="shared" si="81"/>
        <v>0</v>
      </c>
      <c r="M274" s="528">
        <f t="shared" si="81"/>
        <v>0</v>
      </c>
      <c r="N274" s="528">
        <f t="shared" si="81"/>
        <v>0</v>
      </c>
    </row>
    <row r="275" spans="1:17" x14ac:dyDescent="0.2">
      <c r="C275" s="528">
        <f t="shared" si="81"/>
        <v>0</v>
      </c>
      <c r="D275" s="528">
        <f t="shared" si="81"/>
        <v>0</v>
      </c>
      <c r="E275" s="528">
        <f t="shared" si="81"/>
        <v>0</v>
      </c>
      <c r="F275" s="528">
        <f t="shared" si="81"/>
        <v>0</v>
      </c>
      <c r="G275" s="528">
        <f t="shared" si="81"/>
        <v>0</v>
      </c>
      <c r="H275" s="528">
        <f t="shared" si="81"/>
        <v>0</v>
      </c>
      <c r="I275" s="528">
        <f t="shared" si="81"/>
        <v>0</v>
      </c>
      <c r="J275" s="528">
        <f t="shared" si="81"/>
        <v>0</v>
      </c>
      <c r="K275" s="528">
        <f t="shared" si="81"/>
        <v>0</v>
      </c>
      <c r="L275" s="528">
        <f t="shared" si="81"/>
        <v>0</v>
      </c>
      <c r="M275" s="528">
        <f t="shared" si="81"/>
        <v>0</v>
      </c>
      <c r="N275" s="528">
        <f t="shared" si="81"/>
        <v>0</v>
      </c>
    </row>
    <row r="276" spans="1:17" x14ac:dyDescent="0.2">
      <c r="C276" s="528">
        <f t="shared" si="81"/>
        <v>0</v>
      </c>
      <c r="D276" s="528">
        <f t="shared" si="81"/>
        <v>0</v>
      </c>
      <c r="E276" s="528">
        <f t="shared" si="81"/>
        <v>0</v>
      </c>
      <c r="F276" s="528">
        <f t="shared" si="81"/>
        <v>0</v>
      </c>
      <c r="G276" s="528">
        <f t="shared" si="81"/>
        <v>0</v>
      </c>
      <c r="H276" s="528">
        <f t="shared" si="81"/>
        <v>0</v>
      </c>
      <c r="I276" s="528">
        <f t="shared" si="81"/>
        <v>0</v>
      </c>
      <c r="J276" s="528">
        <f t="shared" si="81"/>
        <v>0</v>
      </c>
      <c r="K276" s="528">
        <f t="shared" si="81"/>
        <v>0</v>
      </c>
      <c r="L276" s="528">
        <f t="shared" si="81"/>
        <v>0</v>
      </c>
      <c r="M276" s="528">
        <f t="shared" si="81"/>
        <v>0</v>
      </c>
      <c r="N276" s="528">
        <f t="shared" si="81"/>
        <v>0</v>
      </c>
    </row>
    <row r="277" spans="1:17" x14ac:dyDescent="0.2">
      <c r="D277" s="528">
        <f>SUM(D275:D276)</f>
        <v>0</v>
      </c>
    </row>
    <row r="278" spans="1:17" x14ac:dyDescent="0.2">
      <c r="D278" s="518">
        <v>40119</v>
      </c>
    </row>
    <row r="279" spans="1:17" x14ac:dyDescent="0.2">
      <c r="D279" s="528">
        <f>D278-D277</f>
        <v>40119</v>
      </c>
    </row>
  </sheetData>
  <mergeCells count="16">
    <mergeCell ref="N8:N10"/>
    <mergeCell ref="A3:N3"/>
    <mergeCell ref="A4:N4"/>
    <mergeCell ref="A5:N5"/>
    <mergeCell ref="M7:N7"/>
    <mergeCell ref="A8:A10"/>
    <mergeCell ref="B8:B10"/>
    <mergeCell ref="C8:C10"/>
    <mergeCell ref="D8:D10"/>
    <mergeCell ref="E8:F9"/>
    <mergeCell ref="G8:H9"/>
    <mergeCell ref="I8:I10"/>
    <mergeCell ref="J8:J10"/>
    <mergeCell ref="K8:K10"/>
    <mergeCell ref="L8:L10"/>
    <mergeCell ref="M8:M10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>&amp;P. oldal</oddFooter>
  </headerFooter>
  <rowBreaks count="4" manualBreakCount="4">
    <brk id="47" max="13" man="1"/>
    <brk id="105" max="14" man="1"/>
    <brk id="201" max="14" man="1"/>
    <brk id="251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02"/>
  <sheetViews>
    <sheetView view="pageBreakPreview" zoomScaleNormal="80" workbookViewId="0"/>
  </sheetViews>
  <sheetFormatPr defaultRowHeight="12.75" x14ac:dyDescent="0.2"/>
  <cols>
    <col min="1" max="1" width="30" customWidth="1"/>
    <col min="2" max="2" width="9.5703125" customWidth="1"/>
    <col min="3" max="3" width="10.7109375" customWidth="1"/>
    <col min="4" max="4" width="9.7109375" customWidth="1"/>
    <col min="5" max="5" width="9.28515625" customWidth="1"/>
    <col min="6" max="6" width="10.5703125" customWidth="1"/>
    <col min="7" max="7" width="11" customWidth="1"/>
    <col min="8" max="8" width="11.42578125" customWidth="1"/>
    <col min="9" max="9" width="9.7109375" customWidth="1"/>
    <col min="10" max="10" width="10.85546875" customWidth="1"/>
    <col min="11" max="11" width="10.28515625" customWidth="1"/>
    <col min="12" max="12" width="9.140625" bestFit="1" customWidth="1"/>
  </cols>
  <sheetData>
    <row r="1" spans="1:11" ht="15.75" x14ac:dyDescent="0.25">
      <c r="A1" s="27" t="s">
        <v>866</v>
      </c>
      <c r="B1" s="27"/>
      <c r="C1" s="27"/>
      <c r="D1" s="27"/>
      <c r="E1" s="27"/>
      <c r="F1" s="27"/>
      <c r="G1" s="27"/>
      <c r="H1" s="26"/>
      <c r="I1" s="34"/>
      <c r="J1" s="34"/>
      <c r="K1" s="34"/>
    </row>
    <row r="2" spans="1:11" x14ac:dyDescent="0.2">
      <c r="A2" s="35"/>
      <c r="B2" s="35"/>
      <c r="C2" s="35"/>
      <c r="D2" s="35"/>
      <c r="E2" s="35"/>
      <c r="F2" s="35"/>
      <c r="G2" s="35"/>
      <c r="H2" s="36"/>
      <c r="I2" s="35"/>
      <c r="J2" s="35"/>
      <c r="K2" s="35"/>
    </row>
    <row r="3" spans="1:11" x14ac:dyDescent="0.2">
      <c r="A3" s="35"/>
      <c r="B3" s="35"/>
      <c r="C3" s="35"/>
      <c r="D3" s="35"/>
      <c r="E3" s="35"/>
      <c r="F3" s="35"/>
      <c r="G3" s="35"/>
      <c r="H3" s="36"/>
      <c r="I3" s="35"/>
      <c r="J3" s="35"/>
      <c r="K3" s="35"/>
    </row>
    <row r="4" spans="1:11" ht="15.75" x14ac:dyDescent="0.25">
      <c r="A4" s="35"/>
      <c r="B4" s="35"/>
      <c r="C4" s="35"/>
      <c r="D4" s="35"/>
      <c r="E4" s="37"/>
      <c r="F4" s="37" t="s">
        <v>26</v>
      </c>
      <c r="G4" s="37"/>
      <c r="H4" s="35"/>
      <c r="I4" s="35"/>
      <c r="J4" s="35"/>
      <c r="K4" s="35"/>
    </row>
    <row r="5" spans="1:11" ht="15.75" x14ac:dyDescent="0.25">
      <c r="A5" s="35"/>
      <c r="B5" s="35"/>
      <c r="C5" s="35"/>
      <c r="D5" s="35"/>
      <c r="E5" s="37"/>
      <c r="F5" s="37" t="s">
        <v>562</v>
      </c>
      <c r="G5" s="37"/>
      <c r="H5" s="35"/>
      <c r="I5" s="35"/>
      <c r="J5" s="35"/>
      <c r="K5" s="35"/>
    </row>
    <row r="6" spans="1:11" ht="15.75" x14ac:dyDescent="0.25">
      <c r="A6" s="35"/>
      <c r="B6" s="35"/>
      <c r="C6" s="35"/>
      <c r="D6" s="35"/>
      <c r="E6" s="37"/>
      <c r="F6" s="37" t="s">
        <v>33</v>
      </c>
      <c r="G6" s="37"/>
      <c r="H6" s="35"/>
      <c r="I6" s="35"/>
      <c r="J6" s="35"/>
      <c r="K6" s="35"/>
    </row>
    <row r="7" spans="1:11" ht="15.75" x14ac:dyDescent="0.25">
      <c r="A7" s="35"/>
      <c r="B7" s="35"/>
      <c r="C7" s="35"/>
      <c r="D7" s="35"/>
      <c r="E7" s="37"/>
      <c r="F7" s="37"/>
      <c r="G7" s="37"/>
      <c r="H7" s="35"/>
      <c r="I7" s="35"/>
      <c r="J7" s="35"/>
      <c r="K7" s="35"/>
    </row>
    <row r="8" spans="1:11" x14ac:dyDescent="0.2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</row>
    <row r="9" spans="1:11" ht="15" x14ac:dyDescent="0.2">
      <c r="A9" s="38"/>
      <c r="B9" s="38"/>
      <c r="C9" s="38"/>
      <c r="D9" s="38"/>
      <c r="E9" s="38"/>
      <c r="F9" s="38"/>
      <c r="G9" s="38"/>
      <c r="H9" s="5"/>
      <c r="I9" s="38"/>
      <c r="J9" s="5" t="s">
        <v>28</v>
      </c>
      <c r="K9" s="38"/>
    </row>
    <row r="10" spans="1:11" x14ac:dyDescent="0.2">
      <c r="A10" s="7"/>
      <c r="B10" s="594" t="s">
        <v>251</v>
      </c>
      <c r="C10" s="601" t="s">
        <v>35</v>
      </c>
      <c r="D10" s="620"/>
      <c r="E10" s="620"/>
      <c r="F10" s="620"/>
      <c r="G10" s="620"/>
      <c r="H10" s="601" t="s">
        <v>36</v>
      </c>
      <c r="I10" s="621"/>
      <c r="J10" s="622"/>
      <c r="K10" s="594" t="s">
        <v>169</v>
      </c>
    </row>
    <row r="11" spans="1:11" ht="12.75" customHeight="1" x14ac:dyDescent="0.2">
      <c r="A11" s="19" t="s">
        <v>34</v>
      </c>
      <c r="B11" s="595"/>
      <c r="C11" s="594" t="s">
        <v>72</v>
      </c>
      <c r="D11" s="594" t="s">
        <v>73</v>
      </c>
      <c r="E11" s="594" t="s">
        <v>93</v>
      </c>
      <c r="F11" s="603" t="s">
        <v>186</v>
      </c>
      <c r="G11" s="603" t="s">
        <v>164</v>
      </c>
      <c r="H11" s="594" t="s">
        <v>39</v>
      </c>
      <c r="I11" s="594" t="s">
        <v>38</v>
      </c>
      <c r="J11" s="597" t="s">
        <v>192</v>
      </c>
      <c r="K11" s="595"/>
    </row>
    <row r="12" spans="1:11" x14ac:dyDescent="0.2">
      <c r="A12" s="19" t="s">
        <v>37</v>
      </c>
      <c r="B12" s="595"/>
      <c r="C12" s="595"/>
      <c r="D12" s="595"/>
      <c r="E12" s="595"/>
      <c r="F12" s="623"/>
      <c r="G12" s="623"/>
      <c r="H12" s="595"/>
      <c r="I12" s="595"/>
      <c r="J12" s="625"/>
      <c r="K12" s="595"/>
    </row>
    <row r="13" spans="1:11" ht="26.25" customHeight="1" x14ac:dyDescent="0.2">
      <c r="A13" s="8"/>
      <c r="B13" s="596"/>
      <c r="C13" s="596"/>
      <c r="D13" s="596"/>
      <c r="E13" s="596"/>
      <c r="F13" s="624"/>
      <c r="G13" s="624"/>
      <c r="H13" s="596"/>
      <c r="I13" s="596"/>
      <c r="J13" s="599"/>
      <c r="K13" s="596"/>
    </row>
    <row r="14" spans="1:11" x14ac:dyDescent="0.2">
      <c r="A14" s="7" t="s">
        <v>8</v>
      </c>
      <c r="B14" s="18" t="s">
        <v>9</v>
      </c>
      <c r="C14" s="9" t="s">
        <v>10</v>
      </c>
      <c r="D14" s="18" t="s">
        <v>11</v>
      </c>
      <c r="E14" s="9" t="s">
        <v>12</v>
      </c>
      <c r="F14" s="18" t="s">
        <v>13</v>
      </c>
      <c r="G14" s="9" t="s">
        <v>14</v>
      </c>
      <c r="H14" s="17" t="s">
        <v>15</v>
      </c>
      <c r="I14" s="9" t="s">
        <v>16</v>
      </c>
      <c r="J14" s="18" t="s">
        <v>17</v>
      </c>
      <c r="K14" s="9" t="s">
        <v>18</v>
      </c>
    </row>
    <row r="15" spans="1:11" x14ac:dyDescent="0.2">
      <c r="A15" s="13" t="s">
        <v>118</v>
      </c>
      <c r="B15" s="111"/>
      <c r="C15" s="111"/>
      <c r="D15" s="115"/>
      <c r="E15" s="111"/>
      <c r="F15" s="115"/>
      <c r="G15" s="111"/>
      <c r="H15" s="115"/>
      <c r="I15" s="111"/>
      <c r="J15" s="115"/>
      <c r="K15" s="111"/>
    </row>
    <row r="16" spans="1:11" x14ac:dyDescent="0.2">
      <c r="A16" s="11" t="s">
        <v>29</v>
      </c>
      <c r="B16" s="87">
        <f>SUM('5.1'!C350)</f>
        <v>3300257</v>
      </c>
      <c r="C16" s="87">
        <f>SUM('5.1'!D350)</f>
        <v>81885</v>
      </c>
      <c r="D16" s="87">
        <f>SUM('5.1'!E350)</f>
        <v>12393</v>
      </c>
      <c r="E16" s="87">
        <f>SUM('5.1'!F350)</f>
        <v>482254</v>
      </c>
      <c r="F16" s="87">
        <f>SUM('5.1'!G350)</f>
        <v>11652</v>
      </c>
      <c r="G16" s="87">
        <f>SUM('5.1'!H350)</f>
        <v>1448145</v>
      </c>
      <c r="H16" s="87">
        <f>SUM('5.1'!I350)</f>
        <v>396504</v>
      </c>
      <c r="I16" s="87">
        <f>SUM('5.1'!J350)</f>
        <v>420300</v>
      </c>
      <c r="J16" s="87">
        <f>SUM('5.1'!K350)</f>
        <v>88676</v>
      </c>
      <c r="K16" s="87">
        <f>SUM('5.1'!L350)</f>
        <v>358448</v>
      </c>
    </row>
    <row r="17" spans="1:12" x14ac:dyDescent="0.2">
      <c r="A17" s="11" t="s">
        <v>570</v>
      </c>
      <c r="B17" s="87">
        <f>SUM('5.1'!C351)</f>
        <v>3702523</v>
      </c>
      <c r="C17" s="87">
        <f>SUM('5.1'!D351)</f>
        <v>77281</v>
      </c>
      <c r="D17" s="87">
        <f>SUM('5.1'!E351)</f>
        <v>12053</v>
      </c>
      <c r="E17" s="87">
        <f>SUM('5.1'!F351)</f>
        <v>629548</v>
      </c>
      <c r="F17" s="87">
        <f>SUM('5.1'!G351)</f>
        <v>14152</v>
      </c>
      <c r="G17" s="87">
        <f>SUM('5.1'!H351)</f>
        <v>1526746</v>
      </c>
      <c r="H17" s="87">
        <f>SUM('5.1'!I351)</f>
        <v>203555</v>
      </c>
      <c r="I17" s="87">
        <f>SUM('5.1'!J351)</f>
        <v>796340</v>
      </c>
      <c r="J17" s="87">
        <f>SUM('5.1'!K351)</f>
        <v>104400</v>
      </c>
      <c r="K17" s="87">
        <f>SUM('5.1'!L351)</f>
        <v>338448</v>
      </c>
      <c r="L17" s="144">
        <f>SUM(C17:K17)</f>
        <v>3702523</v>
      </c>
    </row>
    <row r="18" spans="1:12" x14ac:dyDescent="0.2">
      <c r="A18" s="15" t="s">
        <v>571</v>
      </c>
      <c r="B18" s="87">
        <f>SUM('5.1'!C353)</f>
        <v>2977794</v>
      </c>
      <c r="C18" s="87">
        <f>SUM('5.1'!D353)</f>
        <v>66066</v>
      </c>
      <c r="D18" s="87">
        <f>SUM('5.1'!E353)</f>
        <v>10455</v>
      </c>
      <c r="E18" s="87">
        <f>SUM('5.1'!F353)</f>
        <v>522371</v>
      </c>
      <c r="F18" s="87">
        <f>SUM('5.1'!G353)</f>
        <v>7202</v>
      </c>
      <c r="G18" s="87">
        <f>SUM('5.1'!H353)</f>
        <v>1392826</v>
      </c>
      <c r="H18" s="87">
        <f>SUM('5.1'!I353)</f>
        <v>393080</v>
      </c>
      <c r="I18" s="87">
        <f>SUM('5.1'!J353)</f>
        <v>526052</v>
      </c>
      <c r="J18" s="87">
        <f>SUM('5.1'!K353)</f>
        <v>31374</v>
      </c>
      <c r="K18" s="87">
        <f>SUM('5.1'!L353)</f>
        <v>28368</v>
      </c>
      <c r="L18" s="144">
        <f>SUM(C18:K18)</f>
        <v>2977794</v>
      </c>
    </row>
    <row r="19" spans="1:12" x14ac:dyDescent="0.2">
      <c r="A19" s="13" t="s">
        <v>66</v>
      </c>
      <c r="B19" s="126"/>
      <c r="C19" s="111"/>
      <c r="D19" s="115"/>
      <c r="E19" s="111"/>
      <c r="F19" s="115"/>
      <c r="G19" s="111"/>
      <c r="H19" s="111"/>
      <c r="I19" s="118"/>
      <c r="J19" s="111"/>
      <c r="K19" s="111"/>
    </row>
    <row r="20" spans="1:12" x14ac:dyDescent="0.2">
      <c r="A20" s="11" t="s">
        <v>29</v>
      </c>
      <c r="B20" s="87">
        <f>SUM('5.2'!C31)</f>
        <v>291277</v>
      </c>
      <c r="C20" s="87">
        <f>SUM('5.2'!D31)</f>
        <v>206620</v>
      </c>
      <c r="D20" s="87">
        <f>SUM('5.2'!E31)</f>
        <v>36159</v>
      </c>
      <c r="E20" s="87">
        <f>SUM('5.2'!F31)</f>
        <v>44609</v>
      </c>
      <c r="F20" s="87">
        <f>SUM('5.2'!G31)</f>
        <v>0</v>
      </c>
      <c r="G20" s="87">
        <f>SUM('5.2'!H31)</f>
        <v>0</v>
      </c>
      <c r="H20" s="87">
        <f>SUM('5.2'!I31)</f>
        <v>3889</v>
      </c>
      <c r="I20" s="87">
        <f>SUM('5.2'!J31)</f>
        <v>0</v>
      </c>
      <c r="J20" s="87">
        <f>SUM('5.2'!K31)</f>
        <v>0</v>
      </c>
      <c r="K20" s="87">
        <f>SUM('5.2'!L31)</f>
        <v>0</v>
      </c>
    </row>
    <row r="21" spans="1:12" x14ac:dyDescent="0.2">
      <c r="A21" s="11" t="s">
        <v>570</v>
      </c>
      <c r="B21" s="87">
        <f>SUM('5.2'!C32)</f>
        <v>302075</v>
      </c>
      <c r="C21" s="87">
        <f>SUM('5.2'!D32)</f>
        <v>208320</v>
      </c>
      <c r="D21" s="87">
        <f>SUM('5.2'!E32)</f>
        <v>36459</v>
      </c>
      <c r="E21" s="87">
        <f>SUM('5.2'!F32)</f>
        <v>52102</v>
      </c>
      <c r="F21" s="87">
        <f>SUM('5.2'!G32)</f>
        <v>0</v>
      </c>
      <c r="G21" s="87">
        <f>SUM('5.2'!H32)</f>
        <v>0</v>
      </c>
      <c r="H21" s="87">
        <f>SUM('5.2'!I32)</f>
        <v>5194</v>
      </c>
      <c r="I21" s="87">
        <f>SUM('5.2'!J32)</f>
        <v>0</v>
      </c>
      <c r="J21" s="87">
        <f>SUM('5.2'!K32)</f>
        <v>0</v>
      </c>
      <c r="K21" s="87">
        <f>SUM('5.2'!L32)</f>
        <v>0</v>
      </c>
    </row>
    <row r="22" spans="1:12" x14ac:dyDescent="0.2">
      <c r="A22" s="15" t="s">
        <v>571</v>
      </c>
      <c r="B22" s="110">
        <f>SUM('5.2'!C34)</f>
        <v>300075</v>
      </c>
      <c r="C22" s="110">
        <f>SUM('5.2'!D34)</f>
        <v>208320</v>
      </c>
      <c r="D22" s="110">
        <f>SUM('5.2'!E34)</f>
        <v>36459</v>
      </c>
      <c r="E22" s="110">
        <f>SUM('5.2'!F34)</f>
        <v>50102</v>
      </c>
      <c r="F22" s="110">
        <f>SUM('5.2'!G34)</f>
        <v>0</v>
      </c>
      <c r="G22" s="110">
        <f>SUM('5.2'!H34)</f>
        <v>0</v>
      </c>
      <c r="H22" s="110">
        <f>SUM('5.2'!I34)</f>
        <v>5194</v>
      </c>
      <c r="I22" s="110">
        <f>SUM('5.2'!J34)</f>
        <v>0</v>
      </c>
      <c r="J22" s="110">
        <f>SUM('5.2'!K34)</f>
        <v>0</v>
      </c>
      <c r="K22" s="110">
        <f>SUM('5.2'!L34)</f>
        <v>0</v>
      </c>
    </row>
    <row r="23" spans="1:12" x14ac:dyDescent="0.2">
      <c r="A23" s="13" t="s">
        <v>174</v>
      </c>
      <c r="B23" s="121"/>
      <c r="C23" s="126"/>
      <c r="D23" s="128"/>
      <c r="E23" s="126"/>
      <c r="F23" s="128"/>
      <c r="G23" s="126"/>
      <c r="H23" s="126"/>
      <c r="I23" s="128"/>
      <c r="J23" s="126"/>
      <c r="K23" s="126"/>
    </row>
    <row r="24" spans="1:12" x14ac:dyDescent="0.2">
      <c r="A24" s="11" t="s">
        <v>29</v>
      </c>
      <c r="B24" s="87">
        <f>SUM(C24:K24)</f>
        <v>173041</v>
      </c>
      <c r="C24" s="131">
        <v>106788</v>
      </c>
      <c r="D24" s="131">
        <v>20756</v>
      </c>
      <c r="E24" s="131">
        <v>44290</v>
      </c>
      <c r="F24" s="131"/>
      <c r="G24" s="131"/>
      <c r="H24" s="131">
        <v>1207</v>
      </c>
      <c r="I24" s="131"/>
      <c r="J24" s="131"/>
      <c r="K24" s="131"/>
    </row>
    <row r="25" spans="1:12" x14ac:dyDescent="0.2">
      <c r="A25" s="11" t="s">
        <v>570</v>
      </c>
      <c r="B25" s="87">
        <f>SUM(C25:K25)</f>
        <v>175723</v>
      </c>
      <c r="C25" s="131">
        <v>109875</v>
      </c>
      <c r="D25" s="343">
        <v>21234</v>
      </c>
      <c r="E25" s="131">
        <v>43407</v>
      </c>
      <c r="F25" s="343"/>
      <c r="G25" s="131"/>
      <c r="H25" s="131">
        <v>1207</v>
      </c>
      <c r="I25" s="343"/>
      <c r="J25" s="131"/>
      <c r="K25" s="131"/>
    </row>
    <row r="26" spans="1:12" x14ac:dyDescent="0.2">
      <c r="A26" s="15" t="s">
        <v>571</v>
      </c>
      <c r="B26" s="87">
        <f>SUM('5.3'!C16)</f>
        <v>175723</v>
      </c>
      <c r="C26" s="87">
        <f>SUM('5.3'!D16)</f>
        <v>109875</v>
      </c>
      <c r="D26" s="87">
        <f>SUM('5.3'!E16)</f>
        <v>21234</v>
      </c>
      <c r="E26" s="87">
        <f>SUM('5.3'!F16)</f>
        <v>43407</v>
      </c>
      <c r="F26" s="87">
        <f>SUM('5.3'!G16)</f>
        <v>0</v>
      </c>
      <c r="G26" s="87">
        <f>SUM('5.3'!H16)</f>
        <v>0</v>
      </c>
      <c r="H26" s="87">
        <f>SUM('5.3'!I16)</f>
        <v>1207</v>
      </c>
      <c r="I26" s="87">
        <f>SUM('5.3'!J16)</f>
        <v>0</v>
      </c>
      <c r="J26" s="87">
        <f>SUM('5.3'!K16)</f>
        <v>0</v>
      </c>
      <c r="K26" s="87">
        <f>SUM('5.3'!L16)</f>
        <v>0</v>
      </c>
    </row>
    <row r="27" spans="1:12" x14ac:dyDescent="0.2">
      <c r="A27" s="13" t="s">
        <v>175</v>
      </c>
      <c r="B27" s="126"/>
      <c r="C27" s="126"/>
      <c r="D27" s="128"/>
      <c r="E27" s="126"/>
      <c r="F27" s="128"/>
      <c r="G27" s="126"/>
      <c r="H27" s="126"/>
      <c r="I27" s="128"/>
      <c r="J27" s="126"/>
      <c r="K27" s="126"/>
    </row>
    <row r="28" spans="1:12" x14ac:dyDescent="0.2">
      <c r="A28" s="11" t="s">
        <v>29</v>
      </c>
      <c r="B28" s="87">
        <f>SUM(C28:K28)</f>
        <v>144271</v>
      </c>
      <c r="C28" s="131">
        <v>89062</v>
      </c>
      <c r="D28" s="131">
        <v>16155</v>
      </c>
      <c r="E28" s="131">
        <v>35790</v>
      </c>
      <c r="F28" s="131"/>
      <c r="G28" s="131"/>
      <c r="H28" s="131">
        <v>3264</v>
      </c>
      <c r="I28" s="131"/>
      <c r="J28" s="131"/>
      <c r="K28" s="131"/>
    </row>
    <row r="29" spans="1:12" x14ac:dyDescent="0.2">
      <c r="A29" s="11" t="s">
        <v>570</v>
      </c>
      <c r="B29" s="87">
        <f>SUM(C29:K29)</f>
        <v>147601</v>
      </c>
      <c r="C29" s="131">
        <v>91903</v>
      </c>
      <c r="D29" s="343">
        <v>16595</v>
      </c>
      <c r="E29" s="131">
        <v>35839</v>
      </c>
      <c r="F29" s="343"/>
      <c r="G29" s="131"/>
      <c r="H29" s="131">
        <v>3264</v>
      </c>
      <c r="I29" s="343"/>
      <c r="J29" s="131"/>
      <c r="K29" s="131"/>
    </row>
    <row r="30" spans="1:12" x14ac:dyDescent="0.2">
      <c r="A30" s="15" t="s">
        <v>571</v>
      </c>
      <c r="B30" s="110">
        <f>SUM('5.3'!C21)</f>
        <v>147601</v>
      </c>
      <c r="C30" s="110">
        <f>SUM('5.3'!D21)</f>
        <v>91903</v>
      </c>
      <c r="D30" s="110">
        <f>SUM('5.3'!E21)</f>
        <v>16595</v>
      </c>
      <c r="E30" s="110">
        <f>SUM('5.3'!F21)</f>
        <v>35839</v>
      </c>
      <c r="F30" s="110">
        <f>SUM('5.3'!G21)</f>
        <v>0</v>
      </c>
      <c r="G30" s="110">
        <f>SUM('5.3'!H21)</f>
        <v>0</v>
      </c>
      <c r="H30" s="110">
        <f>SUM('5.3'!I21)</f>
        <v>3264</v>
      </c>
      <c r="I30" s="110">
        <f>SUM('5.3'!J21)</f>
        <v>0</v>
      </c>
      <c r="J30" s="110">
        <f>SUM('5.3'!K21)</f>
        <v>0</v>
      </c>
      <c r="K30" s="110">
        <f>SUM('5.3'!L21)</f>
        <v>0</v>
      </c>
    </row>
    <row r="31" spans="1:12" x14ac:dyDescent="0.2">
      <c r="A31" s="13" t="s">
        <v>176</v>
      </c>
      <c r="B31" s="121"/>
      <c r="C31" s="126"/>
      <c r="D31" s="128"/>
      <c r="E31" s="126"/>
      <c r="F31" s="128"/>
      <c r="G31" s="126"/>
      <c r="H31" s="126"/>
      <c r="I31" s="128"/>
      <c r="J31" s="126"/>
      <c r="K31" s="126"/>
    </row>
    <row r="32" spans="1:12" x14ac:dyDescent="0.2">
      <c r="A32" s="11" t="s">
        <v>29</v>
      </c>
      <c r="B32" s="87">
        <f>SUM(C32:K32)</f>
        <v>77785</v>
      </c>
      <c r="C32" s="131">
        <v>50472</v>
      </c>
      <c r="D32" s="131">
        <v>8980</v>
      </c>
      <c r="E32" s="131">
        <v>17284</v>
      </c>
      <c r="F32" s="131"/>
      <c r="G32" s="131"/>
      <c r="H32" s="131">
        <v>1049</v>
      </c>
      <c r="I32" s="131"/>
      <c r="J32" s="131"/>
      <c r="K32" s="131"/>
    </row>
    <row r="33" spans="1:11" x14ac:dyDescent="0.2">
      <c r="A33" s="11" t="s">
        <v>570</v>
      </c>
      <c r="B33" s="87">
        <f>SUM(C33:K33)</f>
        <v>82067</v>
      </c>
      <c r="C33" s="131">
        <v>53372</v>
      </c>
      <c r="D33" s="343">
        <v>9430</v>
      </c>
      <c r="E33" s="131">
        <v>18216</v>
      </c>
      <c r="F33" s="343"/>
      <c r="G33" s="131"/>
      <c r="H33" s="131">
        <v>1049</v>
      </c>
      <c r="I33" s="343"/>
      <c r="J33" s="131"/>
      <c r="K33" s="131"/>
    </row>
    <row r="34" spans="1:11" x14ac:dyDescent="0.2">
      <c r="A34" s="15" t="s">
        <v>571</v>
      </c>
      <c r="B34" s="87">
        <f>SUM('5.3'!C26)</f>
        <v>82067</v>
      </c>
      <c r="C34" s="87">
        <f>SUM('5.3'!D26)</f>
        <v>53372</v>
      </c>
      <c r="D34" s="87">
        <f>SUM('5.3'!E26)</f>
        <v>9430</v>
      </c>
      <c r="E34" s="87">
        <f>SUM('5.3'!F26)</f>
        <v>18216</v>
      </c>
      <c r="F34" s="87">
        <f>SUM('5.3'!G26)</f>
        <v>0</v>
      </c>
      <c r="G34" s="87">
        <f>SUM('5.3'!H26)</f>
        <v>0</v>
      </c>
      <c r="H34" s="87">
        <f>SUM('5.3'!I26)</f>
        <v>1049</v>
      </c>
      <c r="I34" s="87">
        <f>SUM('5.3'!J26)</f>
        <v>0</v>
      </c>
      <c r="J34" s="87">
        <f>SUM('5.3'!K26)</f>
        <v>0</v>
      </c>
      <c r="K34" s="87">
        <f>SUM('5.3'!L26)</f>
        <v>0</v>
      </c>
    </row>
    <row r="35" spans="1:11" x14ac:dyDescent="0.2">
      <c r="A35" s="13" t="s">
        <v>187</v>
      </c>
      <c r="B35" s="111"/>
      <c r="C35" s="111"/>
      <c r="D35" s="115"/>
      <c r="E35" s="111"/>
      <c r="F35" s="115"/>
      <c r="G35" s="111"/>
      <c r="H35" s="111"/>
      <c r="I35" s="115"/>
      <c r="J35" s="111"/>
      <c r="K35" s="111"/>
    </row>
    <row r="36" spans="1:11" x14ac:dyDescent="0.2">
      <c r="A36" s="11" t="s">
        <v>29</v>
      </c>
      <c r="B36" s="87">
        <f>SUM(C36:K36)</f>
        <v>78206</v>
      </c>
      <c r="C36" s="87">
        <v>44382</v>
      </c>
      <c r="D36" s="87">
        <v>8092</v>
      </c>
      <c r="E36" s="87">
        <v>16820</v>
      </c>
      <c r="F36" s="87"/>
      <c r="G36" s="87"/>
      <c r="H36" s="87">
        <v>8912</v>
      </c>
      <c r="I36" s="87"/>
      <c r="J36" s="87"/>
      <c r="K36" s="87"/>
    </row>
    <row r="37" spans="1:11" x14ac:dyDescent="0.2">
      <c r="A37" s="11" t="s">
        <v>570</v>
      </c>
      <c r="B37" s="87">
        <f>SUM(C37:K37)</f>
        <v>74849</v>
      </c>
      <c r="C37" s="87">
        <v>44382</v>
      </c>
      <c r="D37" s="118">
        <v>8092</v>
      </c>
      <c r="E37" s="87">
        <v>17263</v>
      </c>
      <c r="F37" s="118"/>
      <c r="G37" s="87"/>
      <c r="H37" s="87">
        <v>5112</v>
      </c>
      <c r="I37" s="118"/>
      <c r="J37" s="87"/>
      <c r="K37" s="87"/>
    </row>
    <row r="38" spans="1:11" x14ac:dyDescent="0.2">
      <c r="A38" s="15" t="s">
        <v>571</v>
      </c>
      <c r="B38" s="87">
        <f>SUM('5.3'!C31)</f>
        <v>90824</v>
      </c>
      <c r="C38" s="87">
        <f>SUM('5.3'!D31)</f>
        <v>54352</v>
      </c>
      <c r="D38" s="87">
        <f>SUM('5.3'!E31)</f>
        <v>9774</v>
      </c>
      <c r="E38" s="87">
        <f>SUM('5.3'!F31)</f>
        <v>19177</v>
      </c>
      <c r="F38" s="87">
        <f>SUM('5.3'!G31)</f>
        <v>0</v>
      </c>
      <c r="G38" s="87">
        <f>SUM('5.3'!H31)</f>
        <v>0</v>
      </c>
      <c r="H38" s="87">
        <f>SUM('5.3'!I31)</f>
        <v>7521</v>
      </c>
      <c r="I38" s="87">
        <f>SUM('5.3'!J31)</f>
        <v>0</v>
      </c>
      <c r="J38" s="87">
        <f>SUM('5.3'!K31)</f>
        <v>0</v>
      </c>
      <c r="K38" s="87">
        <f>SUM('5.3'!L31)</f>
        <v>0</v>
      </c>
    </row>
    <row r="39" spans="1:11" x14ac:dyDescent="0.2">
      <c r="A39" s="22" t="s">
        <v>430</v>
      </c>
      <c r="B39" s="126"/>
      <c r="C39" s="111"/>
      <c r="D39" s="115"/>
      <c r="E39" s="111"/>
      <c r="F39" s="115"/>
      <c r="G39" s="111"/>
      <c r="H39" s="111"/>
      <c r="I39" s="115"/>
      <c r="J39" s="111"/>
      <c r="K39" s="111"/>
    </row>
    <row r="40" spans="1:11" x14ac:dyDescent="0.2">
      <c r="A40" s="11" t="s">
        <v>32</v>
      </c>
      <c r="B40" s="87">
        <f>SUM(C40:K40)</f>
        <v>242856</v>
      </c>
      <c r="C40" s="87">
        <v>117218</v>
      </c>
      <c r="D40" s="87">
        <v>21788</v>
      </c>
      <c r="E40" s="87">
        <v>94349</v>
      </c>
      <c r="F40" s="87">
        <v>120</v>
      </c>
      <c r="G40" s="87"/>
      <c r="H40" s="87">
        <v>9381</v>
      </c>
      <c r="I40" s="87"/>
      <c r="J40" s="87"/>
      <c r="K40" s="87"/>
    </row>
    <row r="41" spans="1:11" x14ac:dyDescent="0.2">
      <c r="A41" s="11" t="s">
        <v>570</v>
      </c>
      <c r="B41" s="118">
        <f>SUM(C41:K41)</f>
        <v>297925</v>
      </c>
      <c r="C41" s="108">
        <v>155952</v>
      </c>
      <c r="D41" s="118">
        <v>28690</v>
      </c>
      <c r="E41" s="87">
        <v>101784</v>
      </c>
      <c r="F41" s="118">
        <v>120</v>
      </c>
      <c r="G41" s="87">
        <v>855</v>
      </c>
      <c r="H41" s="87">
        <v>10524</v>
      </c>
      <c r="I41" s="118"/>
      <c r="J41" s="87"/>
      <c r="K41" s="87"/>
    </row>
    <row r="42" spans="1:11" x14ac:dyDescent="0.2">
      <c r="A42" s="15" t="s">
        <v>571</v>
      </c>
      <c r="B42" s="110">
        <f>SUM('5.3'!C52)</f>
        <v>301796</v>
      </c>
      <c r="C42" s="110">
        <f>SUM('5.3'!D52)</f>
        <v>159766</v>
      </c>
      <c r="D42" s="110">
        <f>SUM('5.3'!E52)</f>
        <v>28747</v>
      </c>
      <c r="E42" s="110">
        <f>SUM('5.3'!F52)</f>
        <v>101784</v>
      </c>
      <c r="F42" s="110">
        <f>SUM('5.3'!G52)</f>
        <v>120</v>
      </c>
      <c r="G42" s="110">
        <f>SUM('5.3'!H52)</f>
        <v>855</v>
      </c>
      <c r="H42" s="110">
        <f>SUM('5.3'!I52)</f>
        <v>10524</v>
      </c>
      <c r="I42" s="110">
        <f>SUM('5.3'!J52)</f>
        <v>0</v>
      </c>
      <c r="J42" s="110">
        <f>SUM('5.3'!K52)</f>
        <v>0</v>
      </c>
      <c r="K42" s="110">
        <f>SUM('5.3'!L52)</f>
        <v>0</v>
      </c>
    </row>
    <row r="43" spans="1:11" x14ac:dyDescent="0.2">
      <c r="A43" s="13" t="s">
        <v>188</v>
      </c>
      <c r="B43" s="121"/>
      <c r="C43" s="111"/>
      <c r="D43" s="115"/>
      <c r="E43" s="111"/>
      <c r="F43" s="115"/>
      <c r="G43" s="111"/>
      <c r="H43" s="111"/>
      <c r="I43" s="115"/>
      <c r="J43" s="111"/>
      <c r="K43" s="111"/>
    </row>
    <row r="44" spans="1:11" x14ac:dyDescent="0.2">
      <c r="A44" s="11" t="s">
        <v>29</v>
      </c>
      <c r="B44" s="87">
        <f>SUM(C44:K44)</f>
        <v>72615</v>
      </c>
      <c r="C44" s="87">
        <v>48735</v>
      </c>
      <c r="D44" s="87">
        <v>8929</v>
      </c>
      <c r="E44" s="87">
        <v>14443</v>
      </c>
      <c r="F44" s="87"/>
      <c r="G44" s="87"/>
      <c r="H44" s="87">
        <v>508</v>
      </c>
      <c r="I44" s="87"/>
      <c r="J44" s="87"/>
      <c r="K44" s="87"/>
    </row>
    <row r="45" spans="1:11" x14ac:dyDescent="0.2">
      <c r="A45" s="11" t="s">
        <v>570</v>
      </c>
      <c r="B45" s="87">
        <f>SUM(C45:K45)</f>
        <v>72713</v>
      </c>
      <c r="C45" s="87">
        <v>48735</v>
      </c>
      <c r="D45" s="118">
        <v>8929</v>
      </c>
      <c r="E45" s="87">
        <v>14541</v>
      </c>
      <c r="F45" s="118"/>
      <c r="G45" s="87"/>
      <c r="H45" s="87">
        <v>508</v>
      </c>
      <c r="I45" s="118"/>
      <c r="J45" s="87"/>
      <c r="K45" s="87"/>
    </row>
    <row r="46" spans="1:11" x14ac:dyDescent="0.2">
      <c r="A46" s="15" t="s">
        <v>571</v>
      </c>
      <c r="B46" s="87">
        <f>SUM('5.3'!C74)</f>
        <v>72713</v>
      </c>
      <c r="C46" s="87">
        <f>SUM('5.3'!D74)</f>
        <v>48735</v>
      </c>
      <c r="D46" s="87">
        <f>SUM('5.3'!E74)</f>
        <v>8929</v>
      </c>
      <c r="E46" s="87">
        <f>SUM('5.3'!F74)</f>
        <v>14541</v>
      </c>
      <c r="F46" s="87">
        <f>SUM('5.3'!G74)</f>
        <v>0</v>
      </c>
      <c r="G46" s="87">
        <f>SUM('5.3'!H74)</f>
        <v>0</v>
      </c>
      <c r="H46" s="87">
        <f>SUM('5.3'!I74)</f>
        <v>508</v>
      </c>
      <c r="I46" s="87">
        <f>SUM('5.3'!J74)</f>
        <v>0</v>
      </c>
      <c r="J46" s="87">
        <f>SUM('5.3'!K74)</f>
        <v>0</v>
      </c>
      <c r="K46" s="87">
        <f>SUM('5.3'!L74)</f>
        <v>0</v>
      </c>
    </row>
    <row r="47" spans="1:11" x14ac:dyDescent="0.2">
      <c r="A47" s="13" t="s">
        <v>189</v>
      </c>
      <c r="B47" s="126"/>
      <c r="C47" s="111"/>
      <c r="D47" s="115"/>
      <c r="E47" s="111"/>
      <c r="F47" s="115"/>
      <c r="G47" s="111"/>
      <c r="H47" s="111"/>
      <c r="I47" s="115"/>
      <c r="J47" s="111"/>
      <c r="K47" s="111"/>
    </row>
    <row r="48" spans="1:11" x14ac:dyDescent="0.2">
      <c r="A48" s="11" t="s">
        <v>29</v>
      </c>
      <c r="B48" s="87">
        <f>SUM(C48:K48)</f>
        <v>175492</v>
      </c>
      <c r="C48" s="87">
        <v>71817</v>
      </c>
      <c r="D48" s="87">
        <v>12791</v>
      </c>
      <c r="E48" s="87">
        <v>54333</v>
      </c>
      <c r="F48" s="87"/>
      <c r="G48" s="87">
        <v>27850</v>
      </c>
      <c r="H48" s="87">
        <v>8701</v>
      </c>
      <c r="I48" s="87"/>
      <c r="J48" s="87"/>
      <c r="K48" s="87"/>
    </row>
    <row r="49" spans="1:12" x14ac:dyDescent="0.2">
      <c r="A49" s="11" t="s">
        <v>570</v>
      </c>
      <c r="B49" s="87">
        <f>SUM(C49:K49)</f>
        <v>177016</v>
      </c>
      <c r="C49" s="87">
        <v>71817</v>
      </c>
      <c r="D49" s="118">
        <v>12791</v>
      </c>
      <c r="E49" s="87">
        <v>49407</v>
      </c>
      <c r="F49" s="118"/>
      <c r="G49" s="87">
        <v>34300</v>
      </c>
      <c r="H49" s="87">
        <v>8701</v>
      </c>
      <c r="I49" s="118"/>
      <c r="J49" s="87"/>
      <c r="K49" s="87"/>
    </row>
    <row r="50" spans="1:12" x14ac:dyDescent="0.2">
      <c r="A50" s="15" t="s">
        <v>571</v>
      </c>
      <c r="B50" s="87">
        <f>SUM('5.3'!C79)</f>
        <v>177016</v>
      </c>
      <c r="C50" s="87">
        <f>SUM('5.3'!D79)</f>
        <v>71817</v>
      </c>
      <c r="D50" s="87">
        <f>SUM('5.3'!E79)</f>
        <v>12791</v>
      </c>
      <c r="E50" s="87">
        <f>SUM('5.3'!F79)</f>
        <v>49407</v>
      </c>
      <c r="F50" s="87">
        <f>SUM('5.3'!G79)</f>
        <v>0</v>
      </c>
      <c r="G50" s="87">
        <f>SUM('5.3'!H79)</f>
        <v>34300</v>
      </c>
      <c r="H50" s="87">
        <f>SUM('5.3'!I79)</f>
        <v>8701</v>
      </c>
      <c r="I50" s="87">
        <f>SUM('5.3'!J79)</f>
        <v>0</v>
      </c>
      <c r="J50" s="87">
        <f>SUM('5.3'!K79)</f>
        <v>0</v>
      </c>
      <c r="K50" s="87">
        <f>SUM('5.3'!L79)</f>
        <v>0</v>
      </c>
    </row>
    <row r="51" spans="1:12" x14ac:dyDescent="0.2">
      <c r="A51" s="13" t="s">
        <v>179</v>
      </c>
      <c r="B51" s="126"/>
      <c r="C51" s="111"/>
      <c r="D51" s="115"/>
      <c r="E51" s="111"/>
      <c r="F51" s="115"/>
      <c r="G51" s="111"/>
      <c r="H51" s="111"/>
      <c r="I51" s="115"/>
      <c r="J51" s="111"/>
      <c r="K51" s="111"/>
    </row>
    <row r="52" spans="1:12" x14ac:dyDescent="0.2">
      <c r="A52" s="32" t="s">
        <v>29</v>
      </c>
      <c r="B52" s="108">
        <f>SUM(C52:K52)</f>
        <v>52157</v>
      </c>
      <c r="C52" s="87">
        <v>20844</v>
      </c>
      <c r="D52" s="87">
        <v>3521</v>
      </c>
      <c r="E52" s="87">
        <v>22458</v>
      </c>
      <c r="F52" s="87"/>
      <c r="G52" s="87"/>
      <c r="H52" s="87">
        <v>5334</v>
      </c>
      <c r="I52" s="87"/>
      <c r="J52" s="87"/>
      <c r="K52" s="87"/>
    </row>
    <row r="53" spans="1:12" x14ac:dyDescent="0.2">
      <c r="A53" s="11" t="s">
        <v>570</v>
      </c>
      <c r="B53" s="108">
        <f>SUM(C53:K53)</f>
        <v>48042</v>
      </c>
      <c r="C53" s="87">
        <v>20844</v>
      </c>
      <c r="D53" s="118">
        <v>3521</v>
      </c>
      <c r="E53" s="87">
        <v>20343</v>
      </c>
      <c r="F53" s="118"/>
      <c r="G53" s="87"/>
      <c r="H53" s="87">
        <v>3334</v>
      </c>
      <c r="I53" s="118"/>
      <c r="J53" s="87"/>
      <c r="K53" s="87"/>
    </row>
    <row r="54" spans="1:12" x14ac:dyDescent="0.2">
      <c r="A54" s="15" t="s">
        <v>571</v>
      </c>
      <c r="B54" s="108">
        <f>SUM('5.3'!C110)</f>
        <v>32067</v>
      </c>
      <c r="C54" s="108">
        <f>SUM('5.3'!D110)</f>
        <v>10874</v>
      </c>
      <c r="D54" s="108">
        <f>SUM('5.3'!E110)</f>
        <v>1839</v>
      </c>
      <c r="E54" s="108">
        <f>SUM('5.3'!F110)</f>
        <v>18429</v>
      </c>
      <c r="F54" s="108">
        <f>SUM('5.3'!G110)</f>
        <v>0</v>
      </c>
      <c r="G54" s="108">
        <f>SUM('5.3'!H110)</f>
        <v>0</v>
      </c>
      <c r="H54" s="108">
        <f>SUM('5.3'!I110)</f>
        <v>925</v>
      </c>
      <c r="I54" s="108">
        <f>SUM('5.3'!J110)</f>
        <v>0</v>
      </c>
      <c r="J54" s="108">
        <f>SUM('5.3'!K110)</f>
        <v>0</v>
      </c>
      <c r="K54" s="108">
        <f>SUM('5.3'!L110)</f>
        <v>0</v>
      </c>
    </row>
    <row r="55" spans="1:12" x14ac:dyDescent="0.2">
      <c r="A55" s="13" t="s">
        <v>180</v>
      </c>
      <c r="B55" s="126"/>
      <c r="C55" s="111"/>
      <c r="D55" s="115"/>
      <c r="E55" s="111"/>
      <c r="F55" s="115"/>
      <c r="G55" s="111"/>
      <c r="H55" s="111"/>
      <c r="I55" s="115"/>
      <c r="J55" s="111"/>
      <c r="K55" s="111"/>
    </row>
    <row r="56" spans="1:12" x14ac:dyDescent="0.2">
      <c r="A56" s="11" t="s">
        <v>29</v>
      </c>
      <c r="B56" s="87">
        <f>SUM(C56:K56)</f>
        <v>497820</v>
      </c>
      <c r="C56" s="87">
        <v>148319</v>
      </c>
      <c r="D56" s="87">
        <v>27354</v>
      </c>
      <c r="E56" s="87">
        <v>321576</v>
      </c>
      <c r="F56" s="87"/>
      <c r="G56" s="87"/>
      <c r="H56" s="87">
        <v>571</v>
      </c>
      <c r="I56" s="87"/>
      <c r="J56" s="87"/>
      <c r="K56" s="87"/>
    </row>
    <row r="57" spans="1:12" x14ac:dyDescent="0.2">
      <c r="A57" s="11" t="s">
        <v>570</v>
      </c>
      <c r="B57" s="87">
        <f>SUM(C57:K57)</f>
        <v>518112</v>
      </c>
      <c r="C57" s="118">
        <v>152266</v>
      </c>
      <c r="D57" s="87">
        <v>27966</v>
      </c>
      <c r="E57" s="118">
        <v>337309</v>
      </c>
      <c r="F57" s="87"/>
      <c r="G57" s="87"/>
      <c r="H57" s="87">
        <v>571</v>
      </c>
      <c r="I57" s="87"/>
      <c r="J57" s="87"/>
      <c r="K57" s="87"/>
    </row>
    <row r="58" spans="1:12" x14ac:dyDescent="0.2">
      <c r="A58" s="15" t="s">
        <v>571</v>
      </c>
      <c r="B58" s="87">
        <f>SUM('5.3'!C115)</f>
        <v>518112</v>
      </c>
      <c r="C58" s="87">
        <f>SUM('5.3'!D115)</f>
        <v>152266</v>
      </c>
      <c r="D58" s="87">
        <f>SUM('5.3'!E115)</f>
        <v>27966</v>
      </c>
      <c r="E58" s="87">
        <f>SUM('5.3'!F115)</f>
        <v>337309</v>
      </c>
      <c r="F58" s="87">
        <f>SUM('5.3'!G115)</f>
        <v>0</v>
      </c>
      <c r="G58" s="87">
        <f>SUM('5.3'!H115)</f>
        <v>0</v>
      </c>
      <c r="H58" s="87">
        <f>SUM('5.3'!I115)</f>
        <v>571</v>
      </c>
      <c r="I58" s="87">
        <f>SUM('5.3'!J115)</f>
        <v>0</v>
      </c>
      <c r="J58" s="87">
        <f>SUM('5.3'!K115)</f>
        <v>0</v>
      </c>
      <c r="K58" s="87">
        <f>SUM('5.3'!L115)</f>
        <v>0</v>
      </c>
    </row>
    <row r="59" spans="1:12" x14ac:dyDescent="0.2">
      <c r="A59" s="13" t="s">
        <v>97</v>
      </c>
      <c r="B59" s="129"/>
      <c r="C59" s="111"/>
      <c r="D59" s="115"/>
      <c r="E59" s="111"/>
      <c r="F59" s="115"/>
      <c r="G59" s="111"/>
      <c r="H59" s="115"/>
      <c r="I59" s="111"/>
      <c r="J59" s="115"/>
      <c r="K59" s="111"/>
    </row>
    <row r="60" spans="1:12" x14ac:dyDescent="0.2">
      <c r="A60" s="11" t="s">
        <v>29</v>
      </c>
      <c r="B60" s="127">
        <f>SUM(B16,B20,B24,B28,B32,B36,B40,B44,B48,B52,B56)</f>
        <v>5105777</v>
      </c>
      <c r="C60" s="87">
        <f>SUM(C16,C20,C24,C28,C32,C36,C40,C44,C48,C52,C56)</f>
        <v>986142</v>
      </c>
      <c r="D60" s="118">
        <f t="shared" ref="D60:K60" si="0">SUM(D16,D20,D24,D28,D32,D36,D40,D44,D48,D52,D56)</f>
        <v>176918</v>
      </c>
      <c r="E60" s="87">
        <f t="shared" si="0"/>
        <v>1148206</v>
      </c>
      <c r="F60" s="118">
        <f t="shared" si="0"/>
        <v>11772</v>
      </c>
      <c r="G60" s="87">
        <f t="shared" si="0"/>
        <v>1475995</v>
      </c>
      <c r="H60" s="118">
        <f t="shared" si="0"/>
        <v>439320</v>
      </c>
      <c r="I60" s="87">
        <f t="shared" si="0"/>
        <v>420300</v>
      </c>
      <c r="J60" s="118">
        <f t="shared" si="0"/>
        <v>88676</v>
      </c>
      <c r="K60" s="87">
        <f t="shared" si="0"/>
        <v>358448</v>
      </c>
      <c r="L60" s="144">
        <f>SUM(C60:K60)</f>
        <v>5105777</v>
      </c>
    </row>
    <row r="61" spans="1:12" x14ac:dyDescent="0.2">
      <c r="A61" s="11" t="s">
        <v>570</v>
      </c>
      <c r="B61" s="127">
        <f>SUM(B17,B21,B25,B29,B33,B37,B41,B45,B49,B53,B57)</f>
        <v>5598646</v>
      </c>
      <c r="C61" s="87">
        <f t="shared" ref="C61:K61" si="1">SUM(C17,C21,C25,C29,C33,C37,C41,C45,C49,C53,C57)</f>
        <v>1034747</v>
      </c>
      <c r="D61" s="118">
        <f t="shared" si="1"/>
        <v>185760</v>
      </c>
      <c r="E61" s="87">
        <f t="shared" si="1"/>
        <v>1319759</v>
      </c>
      <c r="F61" s="118">
        <f t="shared" si="1"/>
        <v>14272</v>
      </c>
      <c r="G61" s="87">
        <f t="shared" si="1"/>
        <v>1561901</v>
      </c>
      <c r="H61" s="118">
        <f t="shared" si="1"/>
        <v>243019</v>
      </c>
      <c r="I61" s="87">
        <f t="shared" si="1"/>
        <v>796340</v>
      </c>
      <c r="J61" s="118">
        <f t="shared" si="1"/>
        <v>104400</v>
      </c>
      <c r="K61" s="87">
        <f t="shared" si="1"/>
        <v>338448</v>
      </c>
      <c r="L61" s="144">
        <f>SUM(C61:K61)</f>
        <v>5598646</v>
      </c>
    </row>
    <row r="62" spans="1:12" s="582" customFormat="1" x14ac:dyDescent="0.2">
      <c r="A62" s="578" t="s">
        <v>571</v>
      </c>
      <c r="B62" s="579">
        <f>SUM(B18,B22,B26,B30,B34,B38,B42,B46,B50,B54,B58)</f>
        <v>4875788</v>
      </c>
      <c r="C62" s="580">
        <f t="shared" ref="C62:K62" si="2">SUM(C18,C22,C26,C30,C34,C38,C42,C46,C50,C54,C58)</f>
        <v>1027346</v>
      </c>
      <c r="D62" s="579">
        <f t="shared" si="2"/>
        <v>184219</v>
      </c>
      <c r="E62" s="580">
        <f t="shared" si="2"/>
        <v>1210582</v>
      </c>
      <c r="F62" s="579">
        <f t="shared" si="2"/>
        <v>7322</v>
      </c>
      <c r="G62" s="580">
        <f t="shared" si="2"/>
        <v>1427981</v>
      </c>
      <c r="H62" s="579">
        <f t="shared" si="2"/>
        <v>432544</v>
      </c>
      <c r="I62" s="580">
        <f t="shared" si="2"/>
        <v>526052</v>
      </c>
      <c r="J62" s="579">
        <f t="shared" si="2"/>
        <v>31374</v>
      </c>
      <c r="K62" s="580">
        <f t="shared" si="2"/>
        <v>28368</v>
      </c>
      <c r="L62" s="581">
        <f>SUM(C62:K62)</f>
        <v>4875788</v>
      </c>
    </row>
    <row r="63" spans="1:12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2" x14ac:dyDescent="0.2">
      <c r="A64" s="1" t="s">
        <v>135</v>
      </c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2">
      <c r="A65" s="1" t="s">
        <v>136</v>
      </c>
      <c r="B65" s="149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5.7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5.7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5.7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5.7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5.7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5.7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5.7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5.7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5.7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5.7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5.7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5.7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5.7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5.7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5.7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5.7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5.7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5.7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5.7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5.7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5.7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5.7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5.7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5.7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5.7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5.7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15.7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15.7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15.7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15.7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15.7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5.7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15.7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15.7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15.7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ht="15.7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</sheetData>
  <mergeCells count="12">
    <mergeCell ref="B10:B13"/>
    <mergeCell ref="K10:K13"/>
    <mergeCell ref="D11:D13"/>
    <mergeCell ref="C10:G10"/>
    <mergeCell ref="H10:J10"/>
    <mergeCell ref="F11:F13"/>
    <mergeCell ref="E11:E13"/>
    <mergeCell ref="C11:C13"/>
    <mergeCell ref="G11:G13"/>
    <mergeCell ref="H11:H13"/>
    <mergeCell ref="J11:J13"/>
    <mergeCell ref="I11:I13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84" firstPageNumber="9" orientation="landscape" r:id="rId1"/>
  <headerFooter alignWithMargins="0">
    <oddFooter>&amp;P. oldal</oddFooter>
  </headerFooter>
  <rowBreaks count="1" manualBreakCount="1">
    <brk id="42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519"/>
  <sheetViews>
    <sheetView view="pageBreakPreview" topLeftCell="A7" zoomScale="93" zoomScaleNormal="100" zoomScaleSheetLayoutView="93" workbookViewId="0">
      <pane ySplit="1200" activePane="bottomLeft"/>
      <selection activeCell="D8" sqref="D8:D10"/>
      <selection pane="bottomLeft"/>
    </sheetView>
  </sheetViews>
  <sheetFormatPr defaultRowHeight="12.75" x14ac:dyDescent="0.2"/>
  <cols>
    <col min="1" max="1" width="42.42578125" customWidth="1"/>
    <col min="2" max="2" width="8.42578125" customWidth="1"/>
    <col min="3" max="3" width="9.7109375" customWidth="1"/>
    <col min="4" max="4" width="9.85546875" bestFit="1" customWidth="1"/>
    <col min="5" max="5" width="10.85546875" customWidth="1"/>
    <col min="6" max="7" width="9.7109375" customWidth="1"/>
    <col min="8" max="8" width="10.42578125" customWidth="1"/>
    <col min="9" max="9" width="10.5703125" customWidth="1"/>
    <col min="10" max="10" width="9.7109375" customWidth="1"/>
    <col min="11" max="11" width="11.140625" customWidth="1"/>
    <col min="12" max="12" width="10.28515625" customWidth="1"/>
    <col min="13" max="13" width="10.85546875" customWidth="1"/>
    <col min="14" max="14" width="9.85546875" bestFit="1" customWidth="1"/>
  </cols>
  <sheetData>
    <row r="1" spans="1:14" ht="15.75" x14ac:dyDescent="0.25">
      <c r="A1" s="4" t="s">
        <v>867</v>
      </c>
      <c r="B1" s="4"/>
      <c r="C1" s="4"/>
      <c r="D1" s="4"/>
      <c r="E1" s="4"/>
      <c r="F1" s="4"/>
      <c r="G1" s="4"/>
      <c r="H1" s="4"/>
      <c r="I1" s="4"/>
      <c r="J1" s="5"/>
      <c r="K1" s="5"/>
      <c r="L1" s="5"/>
    </row>
    <row r="2" spans="1:14" ht="15.75" x14ac:dyDescent="0.25">
      <c r="A2" s="4"/>
      <c r="B2" s="4"/>
      <c r="C2" s="4"/>
      <c r="D2" s="4"/>
      <c r="E2" s="4"/>
      <c r="F2" s="4"/>
      <c r="G2" s="4"/>
      <c r="H2" s="4"/>
      <c r="I2" s="4"/>
      <c r="J2" s="5"/>
      <c r="K2" s="5"/>
      <c r="L2" s="5"/>
    </row>
    <row r="3" spans="1:14" ht="15.75" x14ac:dyDescent="0.25">
      <c r="A3" s="626" t="s">
        <v>116</v>
      </c>
      <c r="B3" s="627"/>
      <c r="C3" s="627"/>
      <c r="D3" s="627"/>
      <c r="E3" s="627"/>
      <c r="F3" s="627"/>
      <c r="G3" s="627"/>
      <c r="H3" s="627"/>
      <c r="I3" s="627"/>
      <c r="J3" s="627"/>
      <c r="K3" s="627"/>
      <c r="L3" s="627"/>
    </row>
    <row r="4" spans="1:14" ht="15.75" x14ac:dyDescent="0.25">
      <c r="A4" s="626" t="s">
        <v>562</v>
      </c>
      <c r="B4" s="627"/>
      <c r="C4" s="627"/>
      <c r="D4" s="627"/>
      <c r="E4" s="627"/>
      <c r="F4" s="627"/>
      <c r="G4" s="627"/>
      <c r="H4" s="627"/>
      <c r="I4" s="627"/>
      <c r="J4" s="627"/>
      <c r="K4" s="627"/>
      <c r="L4" s="627"/>
    </row>
    <row r="5" spans="1:14" ht="15.75" x14ac:dyDescent="0.25">
      <c r="A5" s="626" t="s">
        <v>20</v>
      </c>
      <c r="B5" s="627"/>
      <c r="C5" s="627"/>
      <c r="D5" s="627"/>
      <c r="E5" s="627"/>
      <c r="F5" s="627"/>
      <c r="G5" s="627"/>
      <c r="H5" s="627"/>
      <c r="I5" s="627"/>
      <c r="J5" s="627"/>
      <c r="K5" s="627"/>
      <c r="L5" s="627"/>
    </row>
    <row r="6" spans="1:14" x14ac:dyDescent="0.2">
      <c r="A6" s="5"/>
      <c r="B6" s="5"/>
      <c r="C6" s="5"/>
      <c r="D6" s="5"/>
      <c r="E6" s="5"/>
      <c r="F6" s="5"/>
      <c r="G6" s="5"/>
      <c r="H6" s="5"/>
      <c r="I6" s="5"/>
      <c r="J6" s="5" t="s">
        <v>28</v>
      </c>
      <c r="K6" s="5"/>
      <c r="L6" s="5"/>
    </row>
    <row r="7" spans="1:14" x14ac:dyDescent="0.2">
      <c r="A7" s="7"/>
      <c r="B7" s="7"/>
      <c r="C7" s="594" t="s">
        <v>251</v>
      </c>
      <c r="D7" s="601" t="s">
        <v>35</v>
      </c>
      <c r="E7" s="620"/>
      <c r="F7" s="620"/>
      <c r="G7" s="620"/>
      <c r="H7" s="620"/>
      <c r="I7" s="601" t="s">
        <v>36</v>
      </c>
      <c r="J7" s="621"/>
      <c r="K7" s="622"/>
      <c r="L7" s="594" t="s">
        <v>169</v>
      </c>
    </row>
    <row r="8" spans="1:14" ht="12.75" customHeight="1" x14ac:dyDescent="0.2">
      <c r="A8" s="19" t="s">
        <v>34</v>
      </c>
      <c r="B8" s="19"/>
      <c r="C8" s="595"/>
      <c r="D8" s="594" t="s">
        <v>72</v>
      </c>
      <c r="E8" s="594" t="s">
        <v>73</v>
      </c>
      <c r="F8" s="594" t="s">
        <v>93</v>
      </c>
      <c r="G8" s="603" t="s">
        <v>186</v>
      </c>
      <c r="H8" s="603" t="s">
        <v>164</v>
      </c>
      <c r="I8" s="594" t="s">
        <v>39</v>
      </c>
      <c r="J8" s="594" t="s">
        <v>38</v>
      </c>
      <c r="K8" s="597" t="s">
        <v>192</v>
      </c>
      <c r="L8" s="595"/>
    </row>
    <row r="9" spans="1:14" x14ac:dyDescent="0.2">
      <c r="A9" s="19" t="s">
        <v>37</v>
      </c>
      <c r="B9" s="19"/>
      <c r="C9" s="595"/>
      <c r="D9" s="595"/>
      <c r="E9" s="595"/>
      <c r="F9" s="595"/>
      <c r="G9" s="623"/>
      <c r="H9" s="623"/>
      <c r="I9" s="595"/>
      <c r="J9" s="595"/>
      <c r="K9" s="625"/>
      <c r="L9" s="595"/>
    </row>
    <row r="10" spans="1:14" ht="23.25" customHeight="1" x14ac:dyDescent="0.2">
      <c r="A10" s="8"/>
      <c r="B10" s="8"/>
      <c r="C10" s="596"/>
      <c r="D10" s="596"/>
      <c r="E10" s="596"/>
      <c r="F10" s="596"/>
      <c r="G10" s="624"/>
      <c r="H10" s="624"/>
      <c r="I10" s="596"/>
      <c r="J10" s="596"/>
      <c r="K10" s="599"/>
      <c r="L10" s="596"/>
    </row>
    <row r="11" spans="1:14" x14ac:dyDescent="0.2">
      <c r="A11" s="7" t="s">
        <v>8</v>
      </c>
      <c r="B11" s="16"/>
      <c r="C11" s="18" t="s">
        <v>9</v>
      </c>
      <c r="D11" s="9" t="s">
        <v>10</v>
      </c>
      <c r="E11" s="18" t="s">
        <v>11</v>
      </c>
      <c r="F11" s="9" t="s">
        <v>12</v>
      </c>
      <c r="G11" s="18" t="s">
        <v>13</v>
      </c>
      <c r="H11" s="9" t="s">
        <v>14</v>
      </c>
      <c r="I11" s="17" t="s">
        <v>15</v>
      </c>
      <c r="J11" s="9" t="s">
        <v>16</v>
      </c>
      <c r="K11" s="18" t="s">
        <v>17</v>
      </c>
      <c r="L11" s="9" t="s">
        <v>18</v>
      </c>
    </row>
    <row r="12" spans="1:14" x14ac:dyDescent="0.2">
      <c r="A12" s="13" t="s">
        <v>191</v>
      </c>
      <c r="B12" s="13"/>
      <c r="C12" s="13"/>
      <c r="D12" s="113"/>
      <c r="E12" s="111"/>
      <c r="F12" s="115"/>
      <c r="G12" s="111"/>
      <c r="H12" s="115"/>
      <c r="I12" s="111"/>
      <c r="J12" s="114"/>
      <c r="K12" s="111"/>
      <c r="L12" s="111"/>
      <c r="M12" t="s">
        <v>256</v>
      </c>
    </row>
    <row r="13" spans="1:14" x14ac:dyDescent="0.2">
      <c r="A13" s="11" t="s">
        <v>41</v>
      </c>
      <c r="B13" s="215" t="s">
        <v>144</v>
      </c>
      <c r="C13" s="87">
        <f>SUM(D13:L13)</f>
        <v>56846</v>
      </c>
      <c r="D13" s="108">
        <v>43677</v>
      </c>
      <c r="E13" s="87">
        <v>7643</v>
      </c>
      <c r="F13" s="118">
        <v>4063</v>
      </c>
      <c r="G13" s="87"/>
      <c r="H13" s="118">
        <v>0</v>
      </c>
      <c r="I13" s="202">
        <v>1463</v>
      </c>
      <c r="J13" s="127"/>
      <c r="K13" s="87"/>
      <c r="L13" s="87">
        <v>0</v>
      </c>
      <c r="M13" s="144">
        <f>SUM(D13:L13)</f>
        <v>56846</v>
      </c>
    </row>
    <row r="14" spans="1:14" x14ac:dyDescent="0.2">
      <c r="A14" s="11" t="s">
        <v>563</v>
      </c>
      <c r="B14" s="215"/>
      <c r="C14" s="87">
        <f>SUM(D14:L14)</f>
        <v>56896</v>
      </c>
      <c r="D14" s="108">
        <v>43720</v>
      </c>
      <c r="E14" s="87">
        <v>7650</v>
      </c>
      <c r="F14" s="118">
        <v>4063</v>
      </c>
      <c r="G14" s="87"/>
      <c r="H14" s="118"/>
      <c r="I14" s="202">
        <v>1463</v>
      </c>
      <c r="J14" s="127"/>
      <c r="K14" s="87"/>
      <c r="L14" s="87"/>
      <c r="M14" s="144">
        <f t="shared" ref="M14:M105" si="0">SUM(D14:L14)</f>
        <v>56896</v>
      </c>
    </row>
    <row r="15" spans="1:14" s="498" customFormat="1" x14ac:dyDescent="0.2">
      <c r="A15" s="11" t="s">
        <v>615</v>
      </c>
      <c r="B15" s="215"/>
      <c r="C15" s="87">
        <f t="shared" ref="C15:C18" si="1">SUM(D15:L15)</f>
        <v>5</v>
      </c>
      <c r="D15" s="108"/>
      <c r="E15" s="87"/>
      <c r="F15" s="118">
        <v>5</v>
      </c>
      <c r="G15" s="87"/>
      <c r="H15" s="118"/>
      <c r="I15" s="202"/>
      <c r="J15" s="127"/>
      <c r="K15" s="87"/>
      <c r="L15" s="87"/>
      <c r="M15" s="144">
        <f t="shared" si="0"/>
        <v>5</v>
      </c>
    </row>
    <row r="16" spans="1:14" s="506" customFormat="1" x14ac:dyDescent="0.2">
      <c r="A16" s="11" t="s">
        <v>726</v>
      </c>
      <c r="B16" s="215"/>
      <c r="C16" s="87">
        <f t="shared" si="1"/>
        <v>4572</v>
      </c>
      <c r="D16" s="108"/>
      <c r="E16" s="87"/>
      <c r="F16" s="118"/>
      <c r="G16" s="87"/>
      <c r="H16" s="118"/>
      <c r="I16" s="202">
        <v>4572</v>
      </c>
      <c r="J16" s="127"/>
      <c r="K16" s="87"/>
      <c r="L16" s="87"/>
      <c r="M16" s="144">
        <f t="shared" si="0"/>
        <v>4572</v>
      </c>
      <c r="N16" s="506" t="s">
        <v>493</v>
      </c>
    </row>
    <row r="17" spans="1:13" s="498" customFormat="1" x14ac:dyDescent="0.2">
      <c r="A17" s="11" t="s">
        <v>616</v>
      </c>
      <c r="B17" s="215"/>
      <c r="C17" s="87">
        <f t="shared" si="1"/>
        <v>-2000</v>
      </c>
      <c r="D17" s="108"/>
      <c r="E17" s="87"/>
      <c r="F17" s="118">
        <v>-2000</v>
      </c>
      <c r="G17" s="87"/>
      <c r="H17" s="118"/>
      <c r="I17" s="202"/>
      <c r="J17" s="127"/>
      <c r="K17" s="87"/>
      <c r="L17" s="87"/>
      <c r="M17" s="144">
        <f t="shared" si="0"/>
        <v>-2000</v>
      </c>
    </row>
    <row r="18" spans="1:13" s="498" customFormat="1" x14ac:dyDescent="0.2">
      <c r="A18" s="11" t="s">
        <v>617</v>
      </c>
      <c r="B18" s="215"/>
      <c r="C18" s="87">
        <f t="shared" si="1"/>
        <v>-540</v>
      </c>
      <c r="D18" s="108"/>
      <c r="E18" s="87"/>
      <c r="F18" s="118">
        <v>-540</v>
      </c>
      <c r="G18" s="87"/>
      <c r="H18" s="118"/>
      <c r="I18" s="202"/>
      <c r="J18" s="127"/>
      <c r="K18" s="87"/>
      <c r="L18" s="87"/>
      <c r="M18" s="144">
        <f t="shared" si="0"/>
        <v>-540</v>
      </c>
    </row>
    <row r="19" spans="1:13" s="498" customFormat="1" x14ac:dyDescent="0.2">
      <c r="A19" s="11" t="s">
        <v>385</v>
      </c>
      <c r="B19" s="215"/>
      <c r="C19" s="87">
        <f>SUM(C15:C18)</f>
        <v>2037</v>
      </c>
      <c r="D19" s="87">
        <f t="shared" ref="D19:L19" si="2">SUM(D15:D18)</f>
        <v>0</v>
      </c>
      <c r="E19" s="87">
        <f t="shared" si="2"/>
        <v>0</v>
      </c>
      <c r="F19" s="87">
        <f t="shared" si="2"/>
        <v>-2535</v>
      </c>
      <c r="G19" s="87">
        <f t="shared" si="2"/>
        <v>0</v>
      </c>
      <c r="H19" s="87">
        <f t="shared" si="2"/>
        <v>0</v>
      </c>
      <c r="I19" s="87">
        <f t="shared" si="2"/>
        <v>4572</v>
      </c>
      <c r="J19" s="87">
        <f t="shared" si="2"/>
        <v>0</v>
      </c>
      <c r="K19" s="87">
        <f t="shared" si="2"/>
        <v>0</v>
      </c>
      <c r="L19" s="87">
        <f t="shared" si="2"/>
        <v>0</v>
      </c>
      <c r="M19" s="144">
        <f t="shared" si="0"/>
        <v>2037</v>
      </c>
    </row>
    <row r="20" spans="1:13" x14ac:dyDescent="0.2">
      <c r="A20" s="15" t="s">
        <v>572</v>
      </c>
      <c r="B20" s="215"/>
      <c r="C20" s="110">
        <f t="shared" ref="C20:L20" si="3">SUM(C14,C19)</f>
        <v>58933</v>
      </c>
      <c r="D20" s="110">
        <f t="shared" si="3"/>
        <v>43720</v>
      </c>
      <c r="E20" s="110">
        <f t="shared" si="3"/>
        <v>7650</v>
      </c>
      <c r="F20" s="110">
        <f t="shared" si="3"/>
        <v>1528</v>
      </c>
      <c r="G20" s="110">
        <f t="shared" si="3"/>
        <v>0</v>
      </c>
      <c r="H20" s="110">
        <f t="shared" si="3"/>
        <v>0</v>
      </c>
      <c r="I20" s="110">
        <f t="shared" si="3"/>
        <v>6035</v>
      </c>
      <c r="J20" s="110">
        <f t="shared" si="3"/>
        <v>0</v>
      </c>
      <c r="K20" s="110">
        <f t="shared" si="3"/>
        <v>0</v>
      </c>
      <c r="L20" s="110">
        <f t="shared" si="3"/>
        <v>0</v>
      </c>
      <c r="M20" s="144">
        <f t="shared" si="0"/>
        <v>58933</v>
      </c>
    </row>
    <row r="21" spans="1:13" x14ac:dyDescent="0.2">
      <c r="A21" s="55" t="s">
        <v>252</v>
      </c>
      <c r="B21" s="237"/>
      <c r="C21" s="87"/>
      <c r="D21" s="108"/>
      <c r="E21" s="87"/>
      <c r="F21" s="112"/>
      <c r="G21" s="87"/>
      <c r="H21" s="112"/>
      <c r="I21" s="202"/>
      <c r="J21" s="127"/>
      <c r="K21" s="87"/>
      <c r="L21" s="87"/>
      <c r="M21" s="144">
        <f t="shared" si="0"/>
        <v>0</v>
      </c>
    </row>
    <row r="22" spans="1:13" x14ac:dyDescent="0.2">
      <c r="A22" s="11" t="s">
        <v>41</v>
      </c>
      <c r="B22" s="215" t="s">
        <v>142</v>
      </c>
      <c r="C22" s="87">
        <f>SUM(D22:L22)</f>
        <v>1816</v>
      </c>
      <c r="D22" s="108"/>
      <c r="E22" s="87"/>
      <c r="F22" s="112">
        <v>1816</v>
      </c>
      <c r="G22" s="87"/>
      <c r="H22" s="112"/>
      <c r="I22" s="202"/>
      <c r="J22" s="127"/>
      <c r="K22" s="87"/>
      <c r="L22" s="87"/>
      <c r="M22" s="144">
        <f t="shared" si="0"/>
        <v>1816</v>
      </c>
    </row>
    <row r="23" spans="1:13" x14ac:dyDescent="0.2">
      <c r="A23" s="11" t="s">
        <v>563</v>
      </c>
      <c r="B23" s="215"/>
      <c r="C23" s="87">
        <f>SUM(D23:L23)</f>
        <v>1816</v>
      </c>
      <c r="D23" s="108"/>
      <c r="E23" s="87"/>
      <c r="F23" s="112">
        <v>1816</v>
      </c>
      <c r="G23" s="87"/>
      <c r="H23" s="112"/>
      <c r="I23" s="202"/>
      <c r="J23" s="127"/>
      <c r="K23" s="87"/>
      <c r="L23" s="87"/>
      <c r="M23" s="144">
        <f t="shared" si="0"/>
        <v>1816</v>
      </c>
    </row>
    <row r="24" spans="1:13" x14ac:dyDescent="0.2">
      <c r="A24" s="15" t="s">
        <v>572</v>
      </c>
      <c r="B24" s="215"/>
      <c r="C24" s="87">
        <f>SUM(D24:L24)</f>
        <v>1816</v>
      </c>
      <c r="D24" s="108"/>
      <c r="E24" s="87"/>
      <c r="F24" s="112">
        <v>1816</v>
      </c>
      <c r="G24" s="87"/>
      <c r="H24" s="112"/>
      <c r="I24" s="202"/>
      <c r="J24" s="127"/>
      <c r="K24" s="87"/>
      <c r="L24" s="87"/>
      <c r="M24" s="144">
        <f t="shared" si="0"/>
        <v>1816</v>
      </c>
    </row>
    <row r="25" spans="1:13" x14ac:dyDescent="0.2">
      <c r="A25" s="13" t="s">
        <v>265</v>
      </c>
      <c r="B25" s="7"/>
      <c r="C25" s="13"/>
      <c r="D25" s="113"/>
      <c r="E25" s="111"/>
      <c r="F25" s="115"/>
      <c r="G25" s="111"/>
      <c r="H25" s="115"/>
      <c r="I25" s="111"/>
      <c r="J25" s="114"/>
      <c r="K25" s="111"/>
      <c r="L25" s="111"/>
      <c r="M25" s="144">
        <f t="shared" si="0"/>
        <v>0</v>
      </c>
    </row>
    <row r="26" spans="1:13" x14ac:dyDescent="0.2">
      <c r="A26" s="11" t="s">
        <v>41</v>
      </c>
      <c r="B26" s="215" t="s">
        <v>142</v>
      </c>
      <c r="C26" s="87">
        <f>SUM(D26:L26)</f>
        <v>5000</v>
      </c>
      <c r="D26" s="108"/>
      <c r="E26" s="87">
        <v>0</v>
      </c>
      <c r="F26" s="118">
        <v>5000</v>
      </c>
      <c r="G26" s="87"/>
      <c r="H26" s="118">
        <v>0</v>
      </c>
      <c r="I26" s="87">
        <v>0</v>
      </c>
      <c r="J26" s="127">
        <v>0</v>
      </c>
      <c r="K26" s="87">
        <v>0</v>
      </c>
      <c r="L26" s="87"/>
      <c r="M26" s="144">
        <f t="shared" si="0"/>
        <v>5000</v>
      </c>
    </row>
    <row r="27" spans="1:13" x14ac:dyDescent="0.2">
      <c r="A27" s="11" t="s">
        <v>563</v>
      </c>
      <c r="B27" s="215"/>
      <c r="C27" s="87">
        <f>SUM(D27:L27)</f>
        <v>5000</v>
      </c>
      <c r="D27" s="108"/>
      <c r="E27" s="87"/>
      <c r="F27" s="118">
        <v>5000</v>
      </c>
      <c r="G27" s="87"/>
      <c r="H27" s="118"/>
      <c r="I27" s="87"/>
      <c r="J27" s="127"/>
      <c r="K27" s="87"/>
      <c r="L27" s="87"/>
      <c r="M27" s="144">
        <f t="shared" si="0"/>
        <v>5000</v>
      </c>
    </row>
    <row r="28" spans="1:13" s="498" customFormat="1" x14ac:dyDescent="0.2">
      <c r="A28" s="11" t="s">
        <v>616</v>
      </c>
      <c r="B28" s="215"/>
      <c r="C28" s="87">
        <f>SUM(D28:L28)</f>
        <v>-2000</v>
      </c>
      <c r="D28" s="108"/>
      <c r="E28" s="87"/>
      <c r="F28" s="118">
        <v>-2000</v>
      </c>
      <c r="G28" s="87"/>
      <c r="H28" s="118"/>
      <c r="I28" s="87"/>
      <c r="J28" s="127"/>
      <c r="K28" s="87"/>
      <c r="L28" s="87"/>
      <c r="M28" s="144">
        <f t="shared" si="0"/>
        <v>-2000</v>
      </c>
    </row>
    <row r="29" spans="1:13" s="498" customFormat="1" x14ac:dyDescent="0.2">
      <c r="A29" s="11" t="s">
        <v>617</v>
      </c>
      <c r="B29" s="215"/>
      <c r="C29" s="87">
        <f>SUM(D29:L29)</f>
        <v>-540</v>
      </c>
      <c r="D29" s="108"/>
      <c r="E29" s="87"/>
      <c r="F29" s="118">
        <v>-540</v>
      </c>
      <c r="G29" s="87"/>
      <c r="H29" s="118"/>
      <c r="I29" s="87"/>
      <c r="J29" s="127"/>
      <c r="K29" s="87"/>
      <c r="L29" s="87"/>
      <c r="M29" s="144">
        <f t="shared" si="0"/>
        <v>-540</v>
      </c>
    </row>
    <row r="30" spans="1:13" s="498" customFormat="1" x14ac:dyDescent="0.2">
      <c r="A30" s="11" t="s">
        <v>385</v>
      </c>
      <c r="B30" s="215"/>
      <c r="C30" s="87">
        <f>SUM(C28:C29)</f>
        <v>-2540</v>
      </c>
      <c r="D30" s="87">
        <f t="shared" ref="D30:L30" si="4">SUM(D28:D29)</f>
        <v>0</v>
      </c>
      <c r="E30" s="87">
        <f t="shared" si="4"/>
        <v>0</v>
      </c>
      <c r="F30" s="87">
        <f t="shared" si="4"/>
        <v>-2540</v>
      </c>
      <c r="G30" s="87">
        <f t="shared" si="4"/>
        <v>0</v>
      </c>
      <c r="H30" s="87">
        <f t="shared" si="4"/>
        <v>0</v>
      </c>
      <c r="I30" s="87">
        <f t="shared" si="4"/>
        <v>0</v>
      </c>
      <c r="J30" s="87">
        <f t="shared" si="4"/>
        <v>0</v>
      </c>
      <c r="K30" s="87">
        <f t="shared" si="4"/>
        <v>0</v>
      </c>
      <c r="L30" s="87">
        <f t="shared" si="4"/>
        <v>0</v>
      </c>
      <c r="M30" s="144"/>
    </row>
    <row r="31" spans="1:13" x14ac:dyDescent="0.2">
      <c r="A31" s="15" t="s">
        <v>572</v>
      </c>
      <c r="B31" s="215"/>
      <c r="C31" s="87">
        <f>SUM(C27,C30)</f>
        <v>2460</v>
      </c>
      <c r="D31" s="87">
        <f t="shared" ref="D31:L31" si="5">SUM(D27,D30)</f>
        <v>0</v>
      </c>
      <c r="E31" s="87">
        <f t="shared" si="5"/>
        <v>0</v>
      </c>
      <c r="F31" s="87">
        <f t="shared" si="5"/>
        <v>2460</v>
      </c>
      <c r="G31" s="87">
        <f t="shared" si="5"/>
        <v>0</v>
      </c>
      <c r="H31" s="87">
        <f t="shared" si="5"/>
        <v>0</v>
      </c>
      <c r="I31" s="87">
        <f t="shared" si="5"/>
        <v>0</v>
      </c>
      <c r="J31" s="87">
        <f t="shared" si="5"/>
        <v>0</v>
      </c>
      <c r="K31" s="87">
        <f t="shared" si="5"/>
        <v>0</v>
      </c>
      <c r="L31" s="87">
        <f t="shared" si="5"/>
        <v>0</v>
      </c>
      <c r="M31" s="144">
        <f t="shared" si="0"/>
        <v>2460</v>
      </c>
    </row>
    <row r="32" spans="1:13" x14ac:dyDescent="0.2">
      <c r="A32" s="266" t="s">
        <v>306</v>
      </c>
      <c r="B32" s="7"/>
      <c r="C32" s="13"/>
      <c r="D32" s="113"/>
      <c r="E32" s="111"/>
      <c r="F32" s="115"/>
      <c r="G32" s="111"/>
      <c r="H32" s="115"/>
      <c r="I32" s="111"/>
      <c r="J32" s="114"/>
      <c r="K32" s="111"/>
      <c r="L32" s="111"/>
      <c r="M32" s="144">
        <f t="shared" si="0"/>
        <v>0</v>
      </c>
    </row>
    <row r="33" spans="1:13" x14ac:dyDescent="0.2">
      <c r="A33" s="11" t="s">
        <v>41</v>
      </c>
      <c r="B33" s="215" t="s">
        <v>142</v>
      </c>
      <c r="C33" s="87">
        <f t="shared" ref="C33:C38" si="6">SUM(D33:L33)</f>
        <v>69603</v>
      </c>
      <c r="D33" s="108">
        <v>0</v>
      </c>
      <c r="E33" s="87">
        <v>0</v>
      </c>
      <c r="F33" s="118">
        <v>54503</v>
      </c>
      <c r="G33" s="87">
        <v>0</v>
      </c>
      <c r="H33" s="118">
        <v>0</v>
      </c>
      <c r="I33" s="87">
        <v>6000</v>
      </c>
      <c r="J33" s="127">
        <v>5500</v>
      </c>
      <c r="K33" s="87">
        <v>3600</v>
      </c>
      <c r="L33" s="87">
        <v>0</v>
      </c>
      <c r="M33" s="144">
        <f t="shared" si="0"/>
        <v>69603</v>
      </c>
    </row>
    <row r="34" spans="1:13" x14ac:dyDescent="0.2">
      <c r="A34" s="11" t="s">
        <v>581</v>
      </c>
      <c r="B34" s="215"/>
      <c r="C34" s="87">
        <f t="shared" si="6"/>
        <v>81803</v>
      </c>
      <c r="D34" s="108"/>
      <c r="E34" s="87"/>
      <c r="F34" s="118">
        <v>55083</v>
      </c>
      <c r="G34" s="87"/>
      <c r="H34" s="118"/>
      <c r="I34" s="87">
        <v>6000</v>
      </c>
      <c r="J34" s="127">
        <v>9400</v>
      </c>
      <c r="K34" s="87">
        <v>11320</v>
      </c>
      <c r="L34" s="87"/>
      <c r="M34" s="144">
        <f t="shared" si="0"/>
        <v>81803</v>
      </c>
    </row>
    <row r="35" spans="1:13" x14ac:dyDescent="0.2">
      <c r="A35" s="11" t="s">
        <v>623</v>
      </c>
      <c r="B35" s="215"/>
      <c r="C35" s="87">
        <f t="shared" si="6"/>
        <v>110</v>
      </c>
      <c r="D35" s="108"/>
      <c r="E35" s="87"/>
      <c r="F35" s="118">
        <v>110</v>
      </c>
      <c r="G35" s="87"/>
      <c r="H35" s="118"/>
      <c r="I35" s="87"/>
      <c r="J35" s="127"/>
      <c r="K35" s="87"/>
      <c r="L35" s="87"/>
      <c r="M35" s="144">
        <f t="shared" si="0"/>
        <v>110</v>
      </c>
    </row>
    <row r="36" spans="1:13" s="506" customFormat="1" x14ac:dyDescent="0.2">
      <c r="A36" s="11" t="s">
        <v>737</v>
      </c>
      <c r="B36" s="215"/>
      <c r="C36" s="87">
        <f t="shared" si="6"/>
        <v>2500</v>
      </c>
      <c r="D36" s="108"/>
      <c r="E36" s="87"/>
      <c r="F36" s="118"/>
      <c r="G36" s="87"/>
      <c r="H36" s="118"/>
      <c r="I36" s="87"/>
      <c r="J36" s="127">
        <v>2500</v>
      </c>
      <c r="K36" s="87"/>
      <c r="L36" s="87"/>
      <c r="M36" s="144">
        <f t="shared" si="0"/>
        <v>2500</v>
      </c>
    </row>
    <row r="37" spans="1:13" s="447" customFormat="1" x14ac:dyDescent="0.2">
      <c r="A37" s="11" t="s">
        <v>625</v>
      </c>
      <c r="B37" s="215"/>
      <c r="C37" s="87">
        <f t="shared" si="6"/>
        <v>1200</v>
      </c>
      <c r="D37" s="108"/>
      <c r="E37" s="87"/>
      <c r="F37" s="118">
        <v>1200</v>
      </c>
      <c r="G37" s="87"/>
      <c r="H37" s="118"/>
      <c r="I37" s="87"/>
      <c r="J37" s="127"/>
      <c r="K37" s="87"/>
      <c r="L37" s="87"/>
      <c r="M37" s="144">
        <f t="shared" si="0"/>
        <v>1200</v>
      </c>
    </row>
    <row r="38" spans="1:13" s="498" customFormat="1" x14ac:dyDescent="0.2">
      <c r="A38" s="11" t="s">
        <v>626</v>
      </c>
      <c r="B38" s="215"/>
      <c r="C38" s="87">
        <f t="shared" si="6"/>
        <v>-1200</v>
      </c>
      <c r="D38" s="108"/>
      <c r="E38" s="87"/>
      <c r="F38" s="118">
        <v>-1200</v>
      </c>
      <c r="G38" s="87"/>
      <c r="H38" s="118"/>
      <c r="I38" s="87"/>
      <c r="J38" s="127"/>
      <c r="K38" s="87"/>
      <c r="L38" s="87"/>
      <c r="M38" s="144">
        <f t="shared" si="0"/>
        <v>-1200</v>
      </c>
    </row>
    <row r="39" spans="1:13" x14ac:dyDescent="0.2">
      <c r="A39" s="11" t="s">
        <v>387</v>
      </c>
      <c r="B39" s="215"/>
      <c r="C39" s="87">
        <f t="shared" ref="C39:L39" si="7">SUM(C35:C38)</f>
        <v>2610</v>
      </c>
      <c r="D39" s="87">
        <f t="shared" si="7"/>
        <v>0</v>
      </c>
      <c r="E39" s="87">
        <f t="shared" si="7"/>
        <v>0</v>
      </c>
      <c r="F39" s="87">
        <f t="shared" si="7"/>
        <v>110</v>
      </c>
      <c r="G39" s="87">
        <f t="shared" si="7"/>
        <v>0</v>
      </c>
      <c r="H39" s="87">
        <f t="shared" si="7"/>
        <v>0</v>
      </c>
      <c r="I39" s="87">
        <f t="shared" si="7"/>
        <v>0</v>
      </c>
      <c r="J39" s="87">
        <f t="shared" si="7"/>
        <v>2500</v>
      </c>
      <c r="K39" s="87">
        <f t="shared" si="7"/>
        <v>0</v>
      </c>
      <c r="L39" s="87">
        <f t="shared" si="7"/>
        <v>0</v>
      </c>
      <c r="M39" s="144">
        <f t="shared" si="0"/>
        <v>2610</v>
      </c>
    </row>
    <row r="40" spans="1:13" x14ac:dyDescent="0.2">
      <c r="A40" s="15" t="s">
        <v>572</v>
      </c>
      <c r="B40" s="215"/>
      <c r="C40" s="87">
        <f t="shared" ref="C40:L40" si="8">SUM(C34,C39)</f>
        <v>84413</v>
      </c>
      <c r="D40" s="87">
        <f t="shared" si="8"/>
        <v>0</v>
      </c>
      <c r="E40" s="87">
        <f t="shared" si="8"/>
        <v>0</v>
      </c>
      <c r="F40" s="87">
        <f t="shared" si="8"/>
        <v>55193</v>
      </c>
      <c r="G40" s="87">
        <f t="shared" si="8"/>
        <v>0</v>
      </c>
      <c r="H40" s="87">
        <f t="shared" si="8"/>
        <v>0</v>
      </c>
      <c r="I40" s="87">
        <f t="shared" si="8"/>
        <v>6000</v>
      </c>
      <c r="J40" s="87">
        <f t="shared" si="8"/>
        <v>11900</v>
      </c>
      <c r="K40" s="87">
        <f t="shared" si="8"/>
        <v>11320</v>
      </c>
      <c r="L40" s="87">
        <f t="shared" si="8"/>
        <v>0</v>
      </c>
      <c r="M40" s="144">
        <f t="shared" si="0"/>
        <v>84413</v>
      </c>
    </row>
    <row r="41" spans="1:13" s="280" customFormat="1" x14ac:dyDescent="0.2">
      <c r="A41" s="272" t="s">
        <v>318</v>
      </c>
      <c r="B41" s="287"/>
      <c r="C41" s="276"/>
      <c r="D41" s="277"/>
      <c r="E41" s="276"/>
      <c r="F41" s="278"/>
      <c r="G41" s="276"/>
      <c r="H41" s="278"/>
      <c r="I41" s="276"/>
      <c r="J41" s="279"/>
      <c r="K41" s="276"/>
      <c r="L41" s="276"/>
      <c r="M41" s="144">
        <f t="shared" si="0"/>
        <v>0</v>
      </c>
    </row>
    <row r="42" spans="1:13" s="280" customFormat="1" x14ac:dyDescent="0.2">
      <c r="A42" s="328" t="s">
        <v>41</v>
      </c>
      <c r="B42" s="344" t="s">
        <v>142</v>
      </c>
      <c r="C42" s="202">
        <f>SUM(D42:L42)</f>
        <v>192</v>
      </c>
      <c r="D42" s="284"/>
      <c r="E42" s="202"/>
      <c r="F42" s="329">
        <v>192</v>
      </c>
      <c r="G42" s="202"/>
      <c r="H42" s="329"/>
      <c r="I42" s="202"/>
      <c r="J42" s="286"/>
      <c r="K42" s="202"/>
      <c r="L42" s="202"/>
      <c r="M42" s="144">
        <f t="shared" si="0"/>
        <v>192</v>
      </c>
    </row>
    <row r="43" spans="1:13" s="280" customFormat="1" x14ac:dyDescent="0.2">
      <c r="A43" s="11" t="s">
        <v>563</v>
      </c>
      <c r="B43" s="344"/>
      <c r="C43" s="202">
        <f>SUM(D43:L43)</f>
        <v>192</v>
      </c>
      <c r="D43" s="284"/>
      <c r="E43" s="202"/>
      <c r="F43" s="329">
        <v>192</v>
      </c>
      <c r="G43" s="202"/>
      <c r="H43" s="329"/>
      <c r="I43" s="202"/>
      <c r="J43" s="286"/>
      <c r="K43" s="202"/>
      <c r="L43" s="202"/>
      <c r="M43" s="144">
        <f t="shared" si="0"/>
        <v>192</v>
      </c>
    </row>
    <row r="44" spans="1:13" s="280" customFormat="1" x14ac:dyDescent="0.2">
      <c r="A44" s="15" t="s">
        <v>572</v>
      </c>
      <c r="B44" s="281"/>
      <c r="C44" s="202">
        <f>SUM(D44:L44)</f>
        <v>192</v>
      </c>
      <c r="D44" s="284"/>
      <c r="E44" s="202"/>
      <c r="F44" s="329">
        <v>192</v>
      </c>
      <c r="G44" s="202"/>
      <c r="H44" s="329"/>
      <c r="I44" s="202"/>
      <c r="J44" s="283"/>
      <c r="K44" s="252"/>
      <c r="L44" s="252"/>
      <c r="M44" s="144">
        <f t="shared" si="0"/>
        <v>192</v>
      </c>
    </row>
    <row r="45" spans="1:13" s="280" customFormat="1" x14ac:dyDescent="0.2">
      <c r="A45" s="272" t="s">
        <v>308</v>
      </c>
      <c r="B45" s="275"/>
      <c r="C45" s="266"/>
      <c r="D45" s="276"/>
      <c r="E45" s="276"/>
      <c r="F45" s="278"/>
      <c r="G45" s="276"/>
      <c r="H45" s="285"/>
      <c r="I45" s="276"/>
      <c r="J45" s="286"/>
      <c r="K45" s="202"/>
      <c r="L45" s="202"/>
      <c r="M45" s="144">
        <f t="shared" si="0"/>
        <v>0</v>
      </c>
    </row>
    <row r="46" spans="1:13" s="280" customFormat="1" x14ac:dyDescent="0.2">
      <c r="A46" s="328" t="s">
        <v>41</v>
      </c>
      <c r="B46" s="344" t="s">
        <v>142</v>
      </c>
      <c r="C46" s="202">
        <f>SUM(D46:L46)</f>
        <v>58448</v>
      </c>
      <c r="D46" s="284"/>
      <c r="E46" s="202">
        <v>0</v>
      </c>
      <c r="F46" s="329">
        <v>0</v>
      </c>
      <c r="G46" s="202"/>
      <c r="H46" s="329">
        <v>0</v>
      </c>
      <c r="I46" s="202">
        <v>0</v>
      </c>
      <c r="J46" s="286">
        <v>0</v>
      </c>
      <c r="K46" s="202">
        <v>0</v>
      </c>
      <c r="L46" s="202">
        <v>58448</v>
      </c>
      <c r="M46" s="144">
        <f t="shared" si="0"/>
        <v>58448</v>
      </c>
    </row>
    <row r="47" spans="1:13" s="280" customFormat="1" x14ac:dyDescent="0.2">
      <c r="A47" s="11" t="s">
        <v>563</v>
      </c>
      <c r="B47" s="344"/>
      <c r="C47" s="202">
        <f>SUM(D47:L47)</f>
        <v>38448</v>
      </c>
      <c r="D47" s="284"/>
      <c r="E47" s="202"/>
      <c r="F47" s="329"/>
      <c r="G47" s="202"/>
      <c r="H47" s="329"/>
      <c r="I47" s="202"/>
      <c r="J47" s="286"/>
      <c r="K47" s="202"/>
      <c r="L47" s="202">
        <v>38448</v>
      </c>
      <c r="M47" s="144">
        <f t="shared" si="0"/>
        <v>38448</v>
      </c>
    </row>
    <row r="48" spans="1:13" s="280" customFormat="1" x14ac:dyDescent="0.2">
      <c r="A48" s="11" t="s">
        <v>634</v>
      </c>
      <c r="B48" s="344"/>
      <c r="C48" s="202">
        <f t="shared" ref="C48:C49" si="9">SUM(D48:L48)</f>
        <v>0</v>
      </c>
      <c r="D48" s="284"/>
      <c r="E48" s="202"/>
      <c r="F48" s="329"/>
      <c r="G48" s="202"/>
      <c r="H48" s="329">
        <v>984</v>
      </c>
      <c r="I48" s="202"/>
      <c r="J48" s="286"/>
      <c r="K48" s="202"/>
      <c r="L48" s="202">
        <v>-984</v>
      </c>
      <c r="M48" s="144">
        <f t="shared" si="0"/>
        <v>0</v>
      </c>
    </row>
    <row r="49" spans="1:14" s="280" customFormat="1" x14ac:dyDescent="0.2">
      <c r="A49" s="11" t="s">
        <v>496</v>
      </c>
      <c r="B49" s="344"/>
      <c r="C49" s="202">
        <f t="shared" si="9"/>
        <v>-9096</v>
      </c>
      <c r="D49" s="284"/>
      <c r="E49" s="202"/>
      <c r="F49" s="329"/>
      <c r="G49" s="202"/>
      <c r="H49" s="329"/>
      <c r="I49" s="202"/>
      <c r="J49" s="286"/>
      <c r="K49" s="202"/>
      <c r="L49" s="202">
        <v>-9096</v>
      </c>
      <c r="M49" s="144">
        <f t="shared" si="0"/>
        <v>-9096</v>
      </c>
    </row>
    <row r="50" spans="1:14" s="280" customFormat="1" x14ac:dyDescent="0.2">
      <c r="A50" s="11" t="s">
        <v>385</v>
      </c>
      <c r="B50" s="344"/>
      <c r="C50" s="202">
        <f>SUM(C48,C49)</f>
        <v>-9096</v>
      </c>
      <c r="D50" s="202">
        <f t="shared" ref="D50:L50" si="10">SUM(D48,D49)</f>
        <v>0</v>
      </c>
      <c r="E50" s="202">
        <f t="shared" si="10"/>
        <v>0</v>
      </c>
      <c r="F50" s="202">
        <f t="shared" si="10"/>
        <v>0</v>
      </c>
      <c r="G50" s="202">
        <f t="shared" si="10"/>
        <v>0</v>
      </c>
      <c r="H50" s="202">
        <f t="shared" si="10"/>
        <v>984</v>
      </c>
      <c r="I50" s="202">
        <f t="shared" si="10"/>
        <v>0</v>
      </c>
      <c r="J50" s="202">
        <f t="shared" si="10"/>
        <v>0</v>
      </c>
      <c r="K50" s="202">
        <f t="shared" si="10"/>
        <v>0</v>
      </c>
      <c r="L50" s="202">
        <f t="shared" si="10"/>
        <v>-10080</v>
      </c>
      <c r="M50" s="144">
        <f t="shared" si="0"/>
        <v>-9096</v>
      </c>
    </row>
    <row r="51" spans="1:14" s="280" customFormat="1" x14ac:dyDescent="0.2">
      <c r="A51" s="15" t="s">
        <v>572</v>
      </c>
      <c r="B51" s="344"/>
      <c r="C51" s="252">
        <f>SUM(C47,C50)</f>
        <v>29352</v>
      </c>
      <c r="D51" s="252">
        <f t="shared" ref="D51:L51" si="11">SUM(D47,D50)</f>
        <v>0</v>
      </c>
      <c r="E51" s="252">
        <f t="shared" si="11"/>
        <v>0</v>
      </c>
      <c r="F51" s="252">
        <f t="shared" si="11"/>
        <v>0</v>
      </c>
      <c r="G51" s="252">
        <f t="shared" si="11"/>
        <v>0</v>
      </c>
      <c r="H51" s="252">
        <f t="shared" si="11"/>
        <v>984</v>
      </c>
      <c r="I51" s="252">
        <f t="shared" si="11"/>
        <v>0</v>
      </c>
      <c r="J51" s="252">
        <f t="shared" si="11"/>
        <v>0</v>
      </c>
      <c r="K51" s="252">
        <f t="shared" si="11"/>
        <v>0</v>
      </c>
      <c r="L51" s="252">
        <f t="shared" si="11"/>
        <v>28368</v>
      </c>
      <c r="M51" s="144">
        <f t="shared" si="0"/>
        <v>29352</v>
      </c>
    </row>
    <row r="52" spans="1:14" s="280" customFormat="1" x14ac:dyDescent="0.2">
      <c r="A52" s="266" t="s">
        <v>309</v>
      </c>
      <c r="B52" s="287"/>
      <c r="C52" s="202"/>
      <c r="D52" s="284"/>
      <c r="E52" s="202"/>
      <c r="F52" s="288"/>
      <c r="G52" s="202"/>
      <c r="H52" s="288"/>
      <c r="I52" s="202"/>
      <c r="J52" s="286"/>
      <c r="K52" s="202"/>
      <c r="L52" s="202"/>
      <c r="M52" s="144">
        <f t="shared" si="0"/>
        <v>0</v>
      </c>
    </row>
    <row r="53" spans="1:14" s="280" customFormat="1" x14ac:dyDescent="0.2">
      <c r="A53" s="328" t="s">
        <v>134</v>
      </c>
      <c r="B53" s="344" t="s">
        <v>142</v>
      </c>
      <c r="C53" s="202">
        <f>SUM(D53:L53)</f>
        <v>131724</v>
      </c>
      <c r="D53" s="284"/>
      <c r="E53" s="202"/>
      <c r="F53" s="288"/>
      <c r="G53" s="202"/>
      <c r="H53" s="288">
        <v>131724</v>
      </c>
      <c r="I53" s="202"/>
      <c r="J53" s="286"/>
      <c r="K53" s="202"/>
      <c r="L53" s="202"/>
      <c r="M53" s="144">
        <f t="shared" si="0"/>
        <v>131724</v>
      </c>
    </row>
    <row r="54" spans="1:14" s="280" customFormat="1" x14ac:dyDescent="0.2">
      <c r="A54" s="11" t="s">
        <v>563</v>
      </c>
      <c r="B54" s="344"/>
      <c r="C54" s="202">
        <f>SUM(D54:L54)</f>
        <v>131724</v>
      </c>
      <c r="D54" s="284"/>
      <c r="E54" s="202"/>
      <c r="F54" s="288"/>
      <c r="G54" s="202"/>
      <c r="H54" s="288">
        <v>131724</v>
      </c>
      <c r="I54" s="202"/>
      <c r="J54" s="286"/>
      <c r="K54" s="202"/>
      <c r="L54" s="202"/>
      <c r="M54" s="144">
        <f t="shared" si="0"/>
        <v>131724</v>
      </c>
    </row>
    <row r="55" spans="1:14" s="280" customFormat="1" x14ac:dyDescent="0.2">
      <c r="A55" s="11" t="s">
        <v>635</v>
      </c>
      <c r="B55" s="344"/>
      <c r="C55" s="202">
        <f>SUM(D55:L55)</f>
        <v>-19949</v>
      </c>
      <c r="D55" s="284"/>
      <c r="E55" s="202"/>
      <c r="F55" s="288"/>
      <c r="G55" s="202"/>
      <c r="H55" s="288">
        <v>-19949</v>
      </c>
      <c r="I55" s="202"/>
      <c r="J55" s="286"/>
      <c r="K55" s="202"/>
      <c r="L55" s="202"/>
      <c r="M55" s="144">
        <f t="shared" si="0"/>
        <v>-19949</v>
      </c>
    </row>
    <row r="56" spans="1:14" s="280" customFormat="1" x14ac:dyDescent="0.2">
      <c r="A56" s="11" t="s">
        <v>385</v>
      </c>
      <c r="B56" s="344"/>
      <c r="C56" s="202">
        <f>SUM(C55)</f>
        <v>-19949</v>
      </c>
      <c r="D56" s="202">
        <f t="shared" ref="D56:L56" si="12">SUM(D55)</f>
        <v>0</v>
      </c>
      <c r="E56" s="202">
        <f t="shared" si="12"/>
        <v>0</v>
      </c>
      <c r="F56" s="202">
        <f t="shared" si="12"/>
        <v>0</v>
      </c>
      <c r="G56" s="202">
        <f t="shared" si="12"/>
        <v>0</v>
      </c>
      <c r="H56" s="202">
        <f t="shared" si="12"/>
        <v>-19949</v>
      </c>
      <c r="I56" s="202">
        <f t="shared" si="12"/>
        <v>0</v>
      </c>
      <c r="J56" s="202">
        <f t="shared" si="12"/>
        <v>0</v>
      </c>
      <c r="K56" s="202">
        <f t="shared" si="12"/>
        <v>0</v>
      </c>
      <c r="L56" s="202">
        <f t="shared" si="12"/>
        <v>0</v>
      </c>
      <c r="M56" s="144">
        <f t="shared" si="0"/>
        <v>-19949</v>
      </c>
    </row>
    <row r="57" spans="1:14" s="280" customFormat="1" x14ac:dyDescent="0.2">
      <c r="A57" s="15" t="s">
        <v>572</v>
      </c>
      <c r="B57" s="344"/>
      <c r="C57" s="202">
        <f>SUM(C54,C56)</f>
        <v>111775</v>
      </c>
      <c r="D57" s="202">
        <f t="shared" ref="D57:L57" si="13">SUM(D54,D56)</f>
        <v>0</v>
      </c>
      <c r="E57" s="202">
        <f t="shared" si="13"/>
        <v>0</v>
      </c>
      <c r="F57" s="202">
        <f t="shared" si="13"/>
        <v>0</v>
      </c>
      <c r="G57" s="202">
        <f t="shared" si="13"/>
        <v>0</v>
      </c>
      <c r="H57" s="202">
        <f t="shared" si="13"/>
        <v>111775</v>
      </c>
      <c r="I57" s="202">
        <f t="shared" si="13"/>
        <v>0</v>
      </c>
      <c r="J57" s="202">
        <f t="shared" si="13"/>
        <v>0</v>
      </c>
      <c r="K57" s="202">
        <f t="shared" si="13"/>
        <v>0</v>
      </c>
      <c r="L57" s="202">
        <f t="shared" si="13"/>
        <v>0</v>
      </c>
      <c r="M57" s="144">
        <f t="shared" si="0"/>
        <v>111775</v>
      </c>
    </row>
    <row r="58" spans="1:14" x14ac:dyDescent="0.2">
      <c r="A58" s="13" t="s">
        <v>310</v>
      </c>
      <c r="B58" s="7"/>
      <c r="C58" s="13"/>
      <c r="D58" s="113"/>
      <c r="E58" s="111"/>
      <c r="F58" s="115"/>
      <c r="G58" s="111"/>
      <c r="H58" s="115"/>
      <c r="I58" s="111"/>
      <c r="J58" s="114"/>
      <c r="K58" s="111"/>
      <c r="L58" s="111"/>
      <c r="M58" s="144">
        <f t="shared" si="0"/>
        <v>0</v>
      </c>
    </row>
    <row r="59" spans="1:14" x14ac:dyDescent="0.2">
      <c r="A59" s="11" t="s">
        <v>141</v>
      </c>
      <c r="B59" s="215" t="s">
        <v>142</v>
      </c>
      <c r="C59" s="87">
        <f>SUM(D59:L59)</f>
        <v>198035</v>
      </c>
      <c r="D59" s="108"/>
      <c r="E59" s="87">
        <v>0</v>
      </c>
      <c r="F59" s="118">
        <v>0</v>
      </c>
      <c r="G59" s="87"/>
      <c r="H59" s="118">
        <v>198035</v>
      </c>
      <c r="I59" s="87">
        <v>0</v>
      </c>
      <c r="J59" s="127"/>
      <c r="K59" s="87">
        <v>0</v>
      </c>
      <c r="L59" s="87">
        <v>0</v>
      </c>
      <c r="M59" s="144">
        <f t="shared" si="0"/>
        <v>198035</v>
      </c>
    </row>
    <row r="60" spans="1:14" x14ac:dyDescent="0.2">
      <c r="A60" s="11" t="s">
        <v>563</v>
      </c>
      <c r="B60" s="215"/>
      <c r="C60" s="87">
        <f>SUM(D60:L60)</f>
        <v>172918</v>
      </c>
      <c r="D60" s="108"/>
      <c r="E60" s="87"/>
      <c r="F60" s="118"/>
      <c r="G60" s="87"/>
      <c r="H60" s="118">
        <v>172918</v>
      </c>
      <c r="I60" s="87"/>
      <c r="J60" s="127"/>
      <c r="K60" s="87"/>
      <c r="L60" s="87"/>
      <c r="M60" s="144">
        <f t="shared" si="0"/>
        <v>172918</v>
      </c>
    </row>
    <row r="61" spans="1:14" x14ac:dyDescent="0.2">
      <c r="A61" s="11" t="s">
        <v>636</v>
      </c>
      <c r="B61" s="215"/>
      <c r="C61" s="87">
        <f>SUM(D61:L61)</f>
        <v>11044</v>
      </c>
      <c r="D61" s="108"/>
      <c r="E61" s="87"/>
      <c r="F61" s="118"/>
      <c r="G61" s="87"/>
      <c r="H61" s="118">
        <v>11044</v>
      </c>
      <c r="I61" s="87"/>
      <c r="J61" s="127"/>
      <c r="K61" s="87"/>
      <c r="L61" s="87"/>
      <c r="M61" s="502">
        <f t="shared" si="0"/>
        <v>11044</v>
      </c>
      <c r="N61" s="503" t="s">
        <v>493</v>
      </c>
    </row>
    <row r="62" spans="1:14" x14ac:dyDescent="0.2">
      <c r="A62" s="11" t="s">
        <v>404</v>
      </c>
      <c r="B62" s="215"/>
      <c r="C62" s="87">
        <f>SUM(C61)</f>
        <v>11044</v>
      </c>
      <c r="D62" s="87">
        <f t="shared" ref="D62:L62" si="14">SUM(D61)</f>
        <v>0</v>
      </c>
      <c r="E62" s="87">
        <f t="shared" si="14"/>
        <v>0</v>
      </c>
      <c r="F62" s="87">
        <f t="shared" si="14"/>
        <v>0</v>
      </c>
      <c r="G62" s="87">
        <f t="shared" si="14"/>
        <v>0</v>
      </c>
      <c r="H62" s="87">
        <f t="shared" si="14"/>
        <v>11044</v>
      </c>
      <c r="I62" s="87">
        <f t="shared" si="14"/>
        <v>0</v>
      </c>
      <c r="J62" s="87">
        <f t="shared" si="14"/>
        <v>0</v>
      </c>
      <c r="K62" s="87">
        <f t="shared" si="14"/>
        <v>0</v>
      </c>
      <c r="L62" s="87">
        <f t="shared" si="14"/>
        <v>0</v>
      </c>
      <c r="M62" s="144">
        <f t="shared" si="0"/>
        <v>11044</v>
      </c>
    </row>
    <row r="63" spans="1:14" x14ac:dyDescent="0.2">
      <c r="A63" s="15" t="s">
        <v>572</v>
      </c>
      <c r="B63" s="215"/>
      <c r="C63" s="87">
        <f>SUM(C60,C62)</f>
        <v>183962</v>
      </c>
      <c r="D63" s="87">
        <f t="shared" ref="D63:L63" si="15">SUM(D60,D62)</f>
        <v>0</v>
      </c>
      <c r="E63" s="87">
        <f t="shared" si="15"/>
        <v>0</v>
      </c>
      <c r="F63" s="87">
        <f t="shared" si="15"/>
        <v>0</v>
      </c>
      <c r="G63" s="87">
        <f t="shared" si="15"/>
        <v>0</v>
      </c>
      <c r="H63" s="87">
        <f t="shared" si="15"/>
        <v>183962</v>
      </c>
      <c r="I63" s="87">
        <f t="shared" si="15"/>
        <v>0</v>
      </c>
      <c r="J63" s="87">
        <f t="shared" si="15"/>
        <v>0</v>
      </c>
      <c r="K63" s="87">
        <f t="shared" si="15"/>
        <v>0</v>
      </c>
      <c r="L63" s="87">
        <f t="shared" si="15"/>
        <v>0</v>
      </c>
      <c r="M63" s="144">
        <f t="shared" si="0"/>
        <v>183962</v>
      </c>
    </row>
    <row r="64" spans="1:14" x14ac:dyDescent="0.2">
      <c r="A64" s="13" t="s">
        <v>311</v>
      </c>
      <c r="B64" s="7"/>
      <c r="C64" s="13"/>
      <c r="D64" s="113"/>
      <c r="E64" s="111"/>
      <c r="F64" s="115"/>
      <c r="G64" s="111"/>
      <c r="H64" s="115"/>
      <c r="I64" s="111"/>
      <c r="J64" s="114"/>
      <c r="K64" s="111"/>
      <c r="L64" s="111"/>
      <c r="M64" s="144">
        <f t="shared" si="0"/>
        <v>0</v>
      </c>
    </row>
    <row r="65" spans="1:13" x14ac:dyDescent="0.2">
      <c r="A65" s="11" t="s">
        <v>134</v>
      </c>
      <c r="B65" s="215" t="s">
        <v>142</v>
      </c>
      <c r="C65" s="87">
        <f>SUM(D65:L65)</f>
        <v>31727</v>
      </c>
      <c r="D65" s="108">
        <v>25000</v>
      </c>
      <c r="E65" s="87">
        <v>2503</v>
      </c>
      <c r="F65" s="118">
        <v>4224</v>
      </c>
      <c r="G65" s="87"/>
      <c r="H65" s="118">
        <v>0</v>
      </c>
      <c r="I65" s="87">
        <v>0</v>
      </c>
      <c r="J65" s="127"/>
      <c r="K65" s="87">
        <v>0</v>
      </c>
      <c r="L65" s="87"/>
      <c r="M65" s="144">
        <f t="shared" si="0"/>
        <v>31727</v>
      </c>
    </row>
    <row r="66" spans="1:13" x14ac:dyDescent="0.2">
      <c r="A66" s="11" t="s">
        <v>563</v>
      </c>
      <c r="B66" s="215"/>
      <c r="C66" s="87">
        <f>SUM(D66:L66)</f>
        <v>26327</v>
      </c>
      <c r="D66" s="108">
        <v>20000</v>
      </c>
      <c r="E66" s="87">
        <v>2103</v>
      </c>
      <c r="F66" s="118">
        <v>4224</v>
      </c>
      <c r="G66" s="87"/>
      <c r="H66" s="118"/>
      <c r="I66" s="87"/>
      <c r="J66" s="127"/>
      <c r="K66" s="87"/>
      <c r="L66" s="87"/>
      <c r="M66" s="144">
        <f t="shared" si="0"/>
        <v>26327</v>
      </c>
    </row>
    <row r="67" spans="1:13" s="392" customFormat="1" x14ac:dyDescent="0.2">
      <c r="A67" s="11" t="s">
        <v>494</v>
      </c>
      <c r="B67" s="215"/>
      <c r="C67" s="87">
        <f>SUM(D67:L67)</f>
        <v>-6900</v>
      </c>
      <c r="D67" s="108">
        <v>-6000</v>
      </c>
      <c r="E67" s="87">
        <v>-900</v>
      </c>
      <c r="F67" s="118"/>
      <c r="G67" s="87"/>
      <c r="H67" s="118"/>
      <c r="I67" s="87"/>
      <c r="J67" s="127"/>
      <c r="K67" s="87"/>
      <c r="L67" s="87"/>
      <c r="M67" s="144">
        <f t="shared" si="0"/>
        <v>-6900</v>
      </c>
    </row>
    <row r="68" spans="1:13" s="506" customFormat="1" x14ac:dyDescent="0.2">
      <c r="A68" s="11" t="s">
        <v>735</v>
      </c>
      <c r="B68" s="215"/>
      <c r="C68" s="87">
        <f>SUM(D68:L68)</f>
        <v>344</v>
      </c>
      <c r="D68" s="108"/>
      <c r="E68" s="87"/>
      <c r="F68" s="118"/>
      <c r="G68" s="87"/>
      <c r="H68" s="118"/>
      <c r="I68" s="87">
        <v>344</v>
      </c>
      <c r="J68" s="127"/>
      <c r="K68" s="87"/>
      <c r="L68" s="87"/>
      <c r="M68" s="144"/>
    </row>
    <row r="69" spans="1:13" s="498" customFormat="1" x14ac:dyDescent="0.2">
      <c r="A69" s="11" t="s">
        <v>637</v>
      </c>
      <c r="B69" s="215"/>
      <c r="C69" s="87">
        <f>SUM(D69:L69)</f>
        <v>-500</v>
      </c>
      <c r="D69" s="108"/>
      <c r="E69" s="87"/>
      <c r="F69" s="118">
        <v>-500</v>
      </c>
      <c r="G69" s="87"/>
      <c r="H69" s="118"/>
      <c r="I69" s="87"/>
      <c r="J69" s="127"/>
      <c r="K69" s="87"/>
      <c r="L69" s="87"/>
      <c r="M69" s="144">
        <f t="shared" si="0"/>
        <v>-500</v>
      </c>
    </row>
    <row r="70" spans="1:13" s="392" customFormat="1" x14ac:dyDescent="0.2">
      <c r="A70" s="11" t="s">
        <v>385</v>
      </c>
      <c r="B70" s="215"/>
      <c r="C70" s="87">
        <f>SUM(C67:C69)</f>
        <v>-7056</v>
      </c>
      <c r="D70" s="87">
        <f t="shared" ref="D70:L70" si="16">SUM(D67:D69)</f>
        <v>-6000</v>
      </c>
      <c r="E70" s="87">
        <f t="shared" si="16"/>
        <v>-900</v>
      </c>
      <c r="F70" s="87">
        <f t="shared" si="16"/>
        <v>-500</v>
      </c>
      <c r="G70" s="87">
        <f t="shared" si="16"/>
        <v>0</v>
      </c>
      <c r="H70" s="87">
        <f t="shared" si="16"/>
        <v>0</v>
      </c>
      <c r="I70" s="87">
        <f t="shared" si="16"/>
        <v>344</v>
      </c>
      <c r="J70" s="87">
        <f t="shared" si="16"/>
        <v>0</v>
      </c>
      <c r="K70" s="87">
        <f t="shared" si="16"/>
        <v>0</v>
      </c>
      <c r="L70" s="87">
        <f t="shared" si="16"/>
        <v>0</v>
      </c>
      <c r="M70" s="144">
        <f t="shared" si="0"/>
        <v>-7056</v>
      </c>
    </row>
    <row r="71" spans="1:13" x14ac:dyDescent="0.2">
      <c r="A71" s="15" t="s">
        <v>572</v>
      </c>
      <c r="B71" s="215"/>
      <c r="C71" s="87">
        <f>SUM(C66,C70)</f>
        <v>19271</v>
      </c>
      <c r="D71" s="87">
        <f t="shared" ref="D71:L71" si="17">SUM(D66,D70)</f>
        <v>14000</v>
      </c>
      <c r="E71" s="87">
        <f t="shared" si="17"/>
        <v>1203</v>
      </c>
      <c r="F71" s="87">
        <f t="shared" si="17"/>
        <v>3724</v>
      </c>
      <c r="G71" s="87">
        <f t="shared" si="17"/>
        <v>0</v>
      </c>
      <c r="H71" s="87">
        <f t="shared" si="17"/>
        <v>0</v>
      </c>
      <c r="I71" s="87">
        <f t="shared" si="17"/>
        <v>344</v>
      </c>
      <c r="J71" s="87">
        <f t="shared" si="17"/>
        <v>0</v>
      </c>
      <c r="K71" s="87">
        <f t="shared" si="17"/>
        <v>0</v>
      </c>
      <c r="L71" s="87">
        <f t="shared" si="17"/>
        <v>0</v>
      </c>
      <c r="M71" s="144">
        <f t="shared" si="0"/>
        <v>19271</v>
      </c>
    </row>
    <row r="72" spans="1:13" s="152" customFormat="1" x14ac:dyDescent="0.2">
      <c r="A72" s="13" t="s">
        <v>312</v>
      </c>
      <c r="B72" s="7"/>
      <c r="C72" s="13"/>
      <c r="D72" s="113"/>
      <c r="E72" s="111"/>
      <c r="F72" s="115" t="s">
        <v>232</v>
      </c>
      <c r="G72" s="111"/>
      <c r="H72" s="115"/>
      <c r="I72" s="111"/>
      <c r="J72" s="114"/>
      <c r="K72" s="111"/>
      <c r="L72" s="111"/>
      <c r="M72" s="144">
        <f t="shared" si="0"/>
        <v>0</v>
      </c>
    </row>
    <row r="73" spans="1:13" s="152" customFormat="1" x14ac:dyDescent="0.2">
      <c r="A73" s="11" t="s">
        <v>41</v>
      </c>
      <c r="B73" s="215" t="s">
        <v>142</v>
      </c>
      <c r="C73" s="87">
        <f>SUM(D73:L73)</f>
        <v>11659</v>
      </c>
      <c r="D73" s="108"/>
      <c r="E73" s="87">
        <v>0</v>
      </c>
      <c r="F73" s="118">
        <v>11659</v>
      </c>
      <c r="G73" s="87"/>
      <c r="H73" s="118">
        <v>0</v>
      </c>
      <c r="I73" s="87">
        <v>0</v>
      </c>
      <c r="J73" s="127"/>
      <c r="K73" s="87"/>
      <c r="L73" s="87">
        <v>0</v>
      </c>
      <c r="M73" s="144">
        <f t="shared" si="0"/>
        <v>11659</v>
      </c>
    </row>
    <row r="74" spans="1:13" s="152" customFormat="1" x14ac:dyDescent="0.2">
      <c r="A74" s="11" t="s">
        <v>563</v>
      </c>
      <c r="B74" s="215"/>
      <c r="C74" s="87">
        <f>SUM(D74:L74)</f>
        <v>11659</v>
      </c>
      <c r="D74" s="108"/>
      <c r="E74" s="87"/>
      <c r="F74" s="118">
        <v>11659</v>
      </c>
      <c r="G74" s="87"/>
      <c r="H74" s="118"/>
      <c r="I74" s="87"/>
      <c r="J74" s="127"/>
      <c r="K74" s="87"/>
      <c r="L74" s="87"/>
      <c r="M74" s="144">
        <f t="shared" si="0"/>
        <v>11659</v>
      </c>
    </row>
    <row r="75" spans="1:13" s="152" customFormat="1" x14ac:dyDescent="0.2">
      <c r="A75" s="11" t="s">
        <v>637</v>
      </c>
      <c r="B75" s="327"/>
      <c r="C75" s="87">
        <f t="shared" ref="C75:C77" si="18">SUM(D75:L75)</f>
        <v>60</v>
      </c>
      <c r="D75" s="108"/>
      <c r="E75" s="87"/>
      <c r="F75" s="118">
        <v>60</v>
      </c>
      <c r="G75" s="87"/>
      <c r="H75" s="118"/>
      <c r="I75" s="87"/>
      <c r="J75" s="127"/>
      <c r="K75" s="87"/>
      <c r="L75" s="87"/>
      <c r="M75" s="144">
        <f t="shared" si="0"/>
        <v>60</v>
      </c>
    </row>
    <row r="76" spans="1:13" s="152" customFormat="1" x14ac:dyDescent="0.2">
      <c r="A76" s="11" t="s">
        <v>639</v>
      </c>
      <c r="B76" s="327"/>
      <c r="C76" s="87">
        <f t="shared" si="18"/>
        <v>-1500</v>
      </c>
      <c r="D76" s="108"/>
      <c r="E76" s="87"/>
      <c r="F76" s="118">
        <v>-1500</v>
      </c>
      <c r="G76" s="87"/>
      <c r="H76" s="118"/>
      <c r="I76" s="87"/>
      <c r="J76" s="127"/>
      <c r="K76" s="87"/>
      <c r="L76" s="87"/>
      <c r="M76" s="144">
        <f t="shared" si="0"/>
        <v>-1500</v>
      </c>
    </row>
    <row r="77" spans="1:13" s="152" customFormat="1" x14ac:dyDescent="0.2">
      <c r="A77" s="11" t="s">
        <v>617</v>
      </c>
      <c r="B77" s="327"/>
      <c r="C77" s="87">
        <f t="shared" si="18"/>
        <v>-400</v>
      </c>
      <c r="D77" s="108"/>
      <c r="E77" s="87"/>
      <c r="F77" s="118">
        <v>-400</v>
      </c>
      <c r="G77" s="87"/>
      <c r="H77" s="118"/>
      <c r="I77" s="87"/>
      <c r="J77" s="127"/>
      <c r="K77" s="87"/>
      <c r="L77" s="87"/>
      <c r="M77" s="144">
        <f t="shared" si="0"/>
        <v>-400</v>
      </c>
    </row>
    <row r="78" spans="1:13" s="152" customFormat="1" x14ac:dyDescent="0.2">
      <c r="A78" s="11" t="s">
        <v>385</v>
      </c>
      <c r="B78" s="327"/>
      <c r="C78" s="87">
        <f>SUM(C75:C77)</f>
        <v>-1840</v>
      </c>
      <c r="D78" s="87">
        <f t="shared" ref="D78:L78" si="19">SUM(D75:D77)</f>
        <v>0</v>
      </c>
      <c r="E78" s="87">
        <f t="shared" si="19"/>
        <v>0</v>
      </c>
      <c r="F78" s="87">
        <f t="shared" si="19"/>
        <v>-1840</v>
      </c>
      <c r="G78" s="87">
        <f t="shared" si="19"/>
        <v>0</v>
      </c>
      <c r="H78" s="87">
        <f t="shared" si="19"/>
        <v>0</v>
      </c>
      <c r="I78" s="87">
        <f t="shared" si="19"/>
        <v>0</v>
      </c>
      <c r="J78" s="87">
        <f t="shared" si="19"/>
        <v>0</v>
      </c>
      <c r="K78" s="87">
        <f t="shared" si="19"/>
        <v>0</v>
      </c>
      <c r="L78" s="87">
        <f t="shared" si="19"/>
        <v>0</v>
      </c>
      <c r="M78" s="144">
        <f t="shared" si="0"/>
        <v>-1840</v>
      </c>
    </row>
    <row r="79" spans="1:13" s="152" customFormat="1" x14ac:dyDescent="0.2">
      <c r="A79" s="15" t="s">
        <v>572</v>
      </c>
      <c r="B79" s="327"/>
      <c r="C79" s="87">
        <f>SUM(C74,C78)</f>
        <v>9819</v>
      </c>
      <c r="D79" s="87">
        <f t="shared" ref="D79:L79" si="20">SUM(D74,D78)</f>
        <v>0</v>
      </c>
      <c r="E79" s="87">
        <f t="shared" si="20"/>
        <v>0</v>
      </c>
      <c r="F79" s="87">
        <f t="shared" si="20"/>
        <v>9819</v>
      </c>
      <c r="G79" s="87">
        <f t="shared" si="20"/>
        <v>0</v>
      </c>
      <c r="H79" s="87">
        <f t="shared" si="20"/>
        <v>0</v>
      </c>
      <c r="I79" s="87">
        <f t="shared" si="20"/>
        <v>0</v>
      </c>
      <c r="J79" s="87">
        <f t="shared" si="20"/>
        <v>0</v>
      </c>
      <c r="K79" s="87">
        <f t="shared" si="20"/>
        <v>0</v>
      </c>
      <c r="L79" s="87">
        <f t="shared" si="20"/>
        <v>0</v>
      </c>
      <c r="M79" s="144">
        <f t="shared" si="0"/>
        <v>9819</v>
      </c>
    </row>
    <row r="80" spans="1:13" s="152" customFormat="1" x14ac:dyDescent="0.2">
      <c r="A80" s="13" t="s">
        <v>313</v>
      </c>
      <c r="B80" s="7"/>
      <c r="C80" s="13"/>
      <c r="D80" s="113"/>
      <c r="E80" s="111"/>
      <c r="F80" s="115"/>
      <c r="G80" s="111"/>
      <c r="H80" s="115"/>
      <c r="I80" s="111"/>
      <c r="J80" s="114"/>
      <c r="K80" s="111"/>
      <c r="L80" s="111"/>
      <c r="M80" s="144">
        <f t="shared" si="0"/>
        <v>0</v>
      </c>
    </row>
    <row r="81" spans="1:13" s="152" customFormat="1" x14ac:dyDescent="0.2">
      <c r="A81" s="11" t="s">
        <v>41</v>
      </c>
      <c r="B81" s="215" t="s">
        <v>142</v>
      </c>
      <c r="C81" s="87">
        <f>SUM(D81:L81)</f>
        <v>96100</v>
      </c>
      <c r="D81" s="108"/>
      <c r="E81" s="87">
        <v>0</v>
      </c>
      <c r="F81" s="118">
        <v>1500</v>
      </c>
      <c r="G81" s="87"/>
      <c r="H81" s="118">
        <v>0</v>
      </c>
      <c r="I81" s="87">
        <v>4800</v>
      </c>
      <c r="J81" s="127">
        <v>89800</v>
      </c>
      <c r="K81" s="87">
        <v>0</v>
      </c>
      <c r="L81" s="87">
        <v>0</v>
      </c>
      <c r="M81" s="144">
        <f t="shared" si="0"/>
        <v>96100</v>
      </c>
    </row>
    <row r="82" spans="1:13" s="152" customFormat="1" x14ac:dyDescent="0.2">
      <c r="A82" s="11" t="s">
        <v>582</v>
      </c>
      <c r="B82" s="215"/>
      <c r="C82" s="87">
        <f t="shared" ref="C82:C83" si="21">SUM(D82:L82)</f>
        <v>346200</v>
      </c>
      <c r="D82" s="118"/>
      <c r="E82" s="87"/>
      <c r="F82" s="118">
        <v>1500</v>
      </c>
      <c r="G82" s="87"/>
      <c r="H82" s="118"/>
      <c r="I82" s="87">
        <v>0</v>
      </c>
      <c r="J82" s="127">
        <v>344700</v>
      </c>
      <c r="K82" s="87"/>
      <c r="L82" s="87"/>
      <c r="M82" s="144">
        <f t="shared" si="0"/>
        <v>346200</v>
      </c>
    </row>
    <row r="83" spans="1:13" s="152" customFormat="1" x14ac:dyDescent="0.2">
      <c r="A83" s="11" t="s">
        <v>640</v>
      </c>
      <c r="B83" s="215"/>
      <c r="C83" s="87">
        <f t="shared" si="21"/>
        <v>-1000</v>
      </c>
      <c r="D83" s="118"/>
      <c r="E83" s="87"/>
      <c r="F83" s="118">
        <v>-1000</v>
      </c>
      <c r="G83" s="87"/>
      <c r="H83" s="118"/>
      <c r="I83" s="87"/>
      <c r="J83" s="127"/>
      <c r="K83" s="87"/>
      <c r="L83" s="87"/>
      <c r="M83" s="144">
        <f t="shared" si="0"/>
        <v>-1000</v>
      </c>
    </row>
    <row r="84" spans="1:13" s="152" customFormat="1" x14ac:dyDescent="0.2">
      <c r="A84" s="11" t="s">
        <v>385</v>
      </c>
      <c r="B84" s="215"/>
      <c r="C84" s="87">
        <f>SUM(C83)</f>
        <v>-1000</v>
      </c>
      <c r="D84" s="87">
        <f t="shared" ref="D84:L84" si="22">SUM(D83)</f>
        <v>0</v>
      </c>
      <c r="E84" s="87">
        <f t="shared" si="22"/>
        <v>0</v>
      </c>
      <c r="F84" s="87">
        <f t="shared" si="22"/>
        <v>-1000</v>
      </c>
      <c r="G84" s="87">
        <f t="shared" si="22"/>
        <v>0</v>
      </c>
      <c r="H84" s="87">
        <f t="shared" si="22"/>
        <v>0</v>
      </c>
      <c r="I84" s="87">
        <f t="shared" si="22"/>
        <v>0</v>
      </c>
      <c r="J84" s="87">
        <f t="shared" si="22"/>
        <v>0</v>
      </c>
      <c r="K84" s="87">
        <f t="shared" si="22"/>
        <v>0</v>
      </c>
      <c r="L84" s="87">
        <f t="shared" si="22"/>
        <v>0</v>
      </c>
      <c r="M84" s="144">
        <f t="shared" si="0"/>
        <v>-1000</v>
      </c>
    </row>
    <row r="85" spans="1:13" s="152" customFormat="1" x14ac:dyDescent="0.2">
      <c r="A85" s="15" t="s">
        <v>572</v>
      </c>
      <c r="B85" s="215"/>
      <c r="C85" s="87">
        <f>SUM(C82,C84)</f>
        <v>345200</v>
      </c>
      <c r="D85" s="87">
        <f t="shared" ref="D85:L85" si="23">SUM(D82,D84)</f>
        <v>0</v>
      </c>
      <c r="E85" s="87">
        <f t="shared" si="23"/>
        <v>0</v>
      </c>
      <c r="F85" s="87">
        <f t="shared" si="23"/>
        <v>500</v>
      </c>
      <c r="G85" s="87">
        <f t="shared" si="23"/>
        <v>0</v>
      </c>
      <c r="H85" s="87">
        <f t="shared" si="23"/>
        <v>0</v>
      </c>
      <c r="I85" s="87">
        <f t="shared" si="23"/>
        <v>0</v>
      </c>
      <c r="J85" s="87">
        <f t="shared" si="23"/>
        <v>344700</v>
      </c>
      <c r="K85" s="87">
        <f t="shared" si="23"/>
        <v>0</v>
      </c>
      <c r="L85" s="87">
        <f t="shared" si="23"/>
        <v>0</v>
      </c>
      <c r="M85" s="144">
        <f t="shared" si="0"/>
        <v>345200</v>
      </c>
    </row>
    <row r="86" spans="1:13" x14ac:dyDescent="0.2">
      <c r="A86" s="13" t="s">
        <v>314</v>
      </c>
      <c r="B86" s="7"/>
      <c r="C86" s="13"/>
      <c r="D86" s="115"/>
      <c r="E86" s="111"/>
      <c r="F86" s="115"/>
      <c r="G86" s="111"/>
      <c r="H86" s="115"/>
      <c r="I86" s="111"/>
      <c r="J86" s="114"/>
      <c r="K86" s="111"/>
      <c r="L86" s="111"/>
      <c r="M86" s="144">
        <f t="shared" si="0"/>
        <v>0</v>
      </c>
    </row>
    <row r="87" spans="1:13" x14ac:dyDescent="0.2">
      <c r="A87" s="11" t="s">
        <v>41</v>
      </c>
      <c r="B87" s="215" t="s">
        <v>142</v>
      </c>
      <c r="C87" s="87">
        <f>SUM(D87:L87)</f>
        <v>69099</v>
      </c>
      <c r="D87" s="108"/>
      <c r="E87" s="87">
        <v>0</v>
      </c>
      <c r="F87" s="118">
        <v>69099</v>
      </c>
      <c r="G87" s="87"/>
      <c r="H87" s="118">
        <v>0</v>
      </c>
      <c r="I87" s="87">
        <v>0</v>
      </c>
      <c r="J87" s="127">
        <v>0</v>
      </c>
      <c r="K87" s="87"/>
      <c r="L87" s="87">
        <v>0</v>
      </c>
      <c r="M87" s="144">
        <f t="shared" si="0"/>
        <v>69099</v>
      </c>
    </row>
    <row r="88" spans="1:13" x14ac:dyDescent="0.2">
      <c r="A88" s="11" t="s">
        <v>563</v>
      </c>
      <c r="B88" s="215"/>
      <c r="C88" s="87">
        <f>SUM(D88:L88)</f>
        <v>69099</v>
      </c>
      <c r="D88" s="87"/>
      <c r="E88" s="87"/>
      <c r="F88" s="118">
        <v>69099</v>
      </c>
      <c r="G88" s="87"/>
      <c r="H88" s="118"/>
      <c r="I88" s="87"/>
      <c r="J88" s="127"/>
      <c r="K88" s="87"/>
      <c r="L88" s="87"/>
      <c r="M88" s="144">
        <f t="shared" si="0"/>
        <v>69099</v>
      </c>
    </row>
    <row r="89" spans="1:13" s="498" customFormat="1" x14ac:dyDescent="0.2">
      <c r="A89" s="11" t="s">
        <v>637</v>
      </c>
      <c r="B89" s="215"/>
      <c r="C89" s="87">
        <f t="shared" ref="C89:C91" si="24">SUM(D89:L89)</f>
        <v>900</v>
      </c>
      <c r="D89" s="118"/>
      <c r="E89" s="87"/>
      <c r="F89" s="118">
        <v>900</v>
      </c>
      <c r="G89" s="87"/>
      <c r="H89" s="118"/>
      <c r="I89" s="87"/>
      <c r="J89" s="127"/>
      <c r="K89" s="87"/>
      <c r="L89" s="87"/>
      <c r="M89" s="144">
        <f t="shared" si="0"/>
        <v>900</v>
      </c>
    </row>
    <row r="90" spans="1:13" s="498" customFormat="1" x14ac:dyDescent="0.2">
      <c r="A90" s="11" t="s">
        <v>624</v>
      </c>
      <c r="B90" s="215"/>
      <c r="C90" s="87">
        <f t="shared" si="24"/>
        <v>-25000</v>
      </c>
      <c r="D90" s="118"/>
      <c r="E90" s="87"/>
      <c r="F90" s="118">
        <v>-25000</v>
      </c>
      <c r="G90" s="87"/>
      <c r="H90" s="118"/>
      <c r="I90" s="87"/>
      <c r="J90" s="127"/>
      <c r="K90" s="87"/>
      <c r="L90" s="87"/>
      <c r="M90" s="144">
        <f t="shared" si="0"/>
        <v>-25000</v>
      </c>
    </row>
    <row r="91" spans="1:13" s="498" customFormat="1" x14ac:dyDescent="0.2">
      <c r="A91" s="11" t="s">
        <v>612</v>
      </c>
      <c r="B91" s="215"/>
      <c r="C91" s="87">
        <f t="shared" si="24"/>
        <v>-7000</v>
      </c>
      <c r="D91" s="118"/>
      <c r="E91" s="87"/>
      <c r="F91" s="118">
        <v>-7000</v>
      </c>
      <c r="G91" s="87"/>
      <c r="H91" s="118"/>
      <c r="I91" s="87"/>
      <c r="J91" s="127"/>
      <c r="K91" s="87"/>
      <c r="L91" s="87"/>
      <c r="M91" s="144">
        <f t="shared" si="0"/>
        <v>-7000</v>
      </c>
    </row>
    <row r="92" spans="1:13" s="498" customFormat="1" x14ac:dyDescent="0.2">
      <c r="A92" s="11" t="s">
        <v>385</v>
      </c>
      <c r="B92" s="215"/>
      <c r="C92" s="87">
        <f>SUM(C89:C91)</f>
        <v>-31100</v>
      </c>
      <c r="D92" s="87">
        <f t="shared" ref="D92:L92" si="25">SUM(D89:D91)</f>
        <v>0</v>
      </c>
      <c r="E92" s="87">
        <f t="shared" si="25"/>
        <v>0</v>
      </c>
      <c r="F92" s="87">
        <f t="shared" si="25"/>
        <v>-31100</v>
      </c>
      <c r="G92" s="87">
        <f t="shared" si="25"/>
        <v>0</v>
      </c>
      <c r="H92" s="87">
        <f t="shared" si="25"/>
        <v>0</v>
      </c>
      <c r="I92" s="87">
        <f t="shared" si="25"/>
        <v>0</v>
      </c>
      <c r="J92" s="87">
        <f t="shared" si="25"/>
        <v>0</v>
      </c>
      <c r="K92" s="87">
        <f t="shared" si="25"/>
        <v>0</v>
      </c>
      <c r="L92" s="87">
        <f t="shared" si="25"/>
        <v>0</v>
      </c>
      <c r="M92" s="144">
        <f t="shared" si="0"/>
        <v>-31100</v>
      </c>
    </row>
    <row r="93" spans="1:13" x14ac:dyDescent="0.2">
      <c r="A93" s="15" t="s">
        <v>572</v>
      </c>
      <c r="B93" s="214"/>
      <c r="C93" s="110">
        <f>SUM(C88,C92)</f>
        <v>37999</v>
      </c>
      <c r="D93" s="110">
        <f t="shared" ref="D93:L93" si="26">SUM(D88,D92)</f>
        <v>0</v>
      </c>
      <c r="E93" s="110">
        <f t="shared" si="26"/>
        <v>0</v>
      </c>
      <c r="F93" s="110">
        <f t="shared" si="26"/>
        <v>37999</v>
      </c>
      <c r="G93" s="110">
        <f t="shared" si="26"/>
        <v>0</v>
      </c>
      <c r="H93" s="110">
        <f t="shared" si="26"/>
        <v>0</v>
      </c>
      <c r="I93" s="110">
        <f t="shared" si="26"/>
        <v>0</v>
      </c>
      <c r="J93" s="110">
        <f t="shared" si="26"/>
        <v>0</v>
      </c>
      <c r="K93" s="110">
        <f t="shared" si="26"/>
        <v>0</v>
      </c>
      <c r="L93" s="110">
        <f t="shared" si="26"/>
        <v>0</v>
      </c>
      <c r="M93" s="144">
        <f t="shared" si="0"/>
        <v>37999</v>
      </c>
    </row>
    <row r="94" spans="1:13" x14ac:dyDescent="0.2">
      <c r="A94" s="504" t="s">
        <v>315</v>
      </c>
      <c r="B94" s="215"/>
      <c r="C94" s="87"/>
      <c r="D94" s="118"/>
      <c r="E94" s="87"/>
      <c r="F94" s="118"/>
      <c r="G94" s="87"/>
      <c r="H94" s="118"/>
      <c r="I94" s="87"/>
      <c r="J94" s="127"/>
      <c r="K94" s="87"/>
      <c r="L94" s="87"/>
      <c r="M94" s="144">
        <f t="shared" si="0"/>
        <v>0</v>
      </c>
    </row>
    <row r="95" spans="1:13" x14ac:dyDescent="0.2">
      <c r="A95" s="11" t="s">
        <v>41</v>
      </c>
      <c r="B95" s="215" t="s">
        <v>143</v>
      </c>
      <c r="C95" s="87">
        <f>SUM(D95:L95)</f>
        <v>11902</v>
      </c>
      <c r="D95" s="118"/>
      <c r="E95" s="87"/>
      <c r="F95" s="118">
        <v>2144</v>
      </c>
      <c r="G95" s="87"/>
      <c r="H95" s="118">
        <v>2900</v>
      </c>
      <c r="I95" s="87">
        <v>6858</v>
      </c>
      <c r="J95" s="127"/>
      <c r="K95" s="87"/>
      <c r="L95" s="87"/>
      <c r="M95" s="144">
        <f t="shared" si="0"/>
        <v>11902</v>
      </c>
    </row>
    <row r="96" spans="1:13" x14ac:dyDescent="0.2">
      <c r="A96" s="11" t="s">
        <v>563</v>
      </c>
      <c r="B96" s="215"/>
      <c r="C96" s="87">
        <f>SUM(D96:L96)</f>
        <v>16169</v>
      </c>
      <c r="D96" s="118"/>
      <c r="E96" s="87"/>
      <c r="F96" s="118">
        <v>6036</v>
      </c>
      <c r="G96" s="87"/>
      <c r="H96" s="118">
        <v>2900</v>
      </c>
      <c r="I96" s="87">
        <v>7233</v>
      </c>
      <c r="J96" s="127"/>
      <c r="K96" s="87"/>
      <c r="L96" s="87"/>
      <c r="M96" s="144">
        <f t="shared" si="0"/>
        <v>16169</v>
      </c>
    </row>
    <row r="97" spans="1:13" s="499" customFormat="1" x14ac:dyDescent="0.2">
      <c r="A97" s="11" t="s">
        <v>641</v>
      </c>
      <c r="B97" s="215"/>
      <c r="C97" s="87">
        <f t="shared" ref="C97:C104" si="27">SUM(D97:L97)</f>
        <v>20</v>
      </c>
      <c r="D97" s="118"/>
      <c r="E97" s="87"/>
      <c r="F97" s="118">
        <v>20</v>
      </c>
      <c r="G97" s="87"/>
      <c r="H97" s="118"/>
      <c r="I97" s="87"/>
      <c r="J97" s="127"/>
      <c r="K97" s="87"/>
      <c r="L97" s="87"/>
      <c r="M97" s="144">
        <f t="shared" si="0"/>
        <v>20</v>
      </c>
    </row>
    <row r="98" spans="1:13" s="499" customFormat="1" x14ac:dyDescent="0.2">
      <c r="A98" s="11" t="s">
        <v>642</v>
      </c>
      <c r="B98" s="215"/>
      <c r="C98" s="87">
        <f t="shared" si="27"/>
        <v>650</v>
      </c>
      <c r="D98" s="118"/>
      <c r="E98" s="87"/>
      <c r="F98" s="118">
        <v>650</v>
      </c>
      <c r="G98" s="87"/>
      <c r="H98" s="118"/>
      <c r="I98" s="87"/>
      <c r="J98" s="127"/>
      <c r="K98" s="87"/>
      <c r="L98" s="87"/>
      <c r="M98" s="144">
        <f t="shared" si="0"/>
        <v>650</v>
      </c>
    </row>
    <row r="99" spans="1:13" s="499" customFormat="1" x14ac:dyDescent="0.2">
      <c r="A99" s="11" t="s">
        <v>643</v>
      </c>
      <c r="B99" s="215"/>
      <c r="C99" s="87">
        <f t="shared" si="27"/>
        <v>500</v>
      </c>
      <c r="D99" s="118"/>
      <c r="E99" s="87"/>
      <c r="F99" s="118">
        <v>500</v>
      </c>
      <c r="G99" s="87"/>
      <c r="H99" s="118"/>
      <c r="I99" s="87"/>
      <c r="J99" s="127"/>
      <c r="K99" s="87"/>
      <c r="L99" s="87"/>
      <c r="M99" s="144">
        <f t="shared" si="0"/>
        <v>500</v>
      </c>
    </row>
    <row r="100" spans="1:13" s="499" customFormat="1" x14ac:dyDescent="0.2">
      <c r="A100" s="11" t="s">
        <v>644</v>
      </c>
      <c r="B100" s="215"/>
      <c r="C100" s="87">
        <f t="shared" si="27"/>
        <v>120</v>
      </c>
      <c r="D100" s="118"/>
      <c r="E100" s="87"/>
      <c r="F100" s="118">
        <v>120</v>
      </c>
      <c r="G100" s="87"/>
      <c r="H100" s="118"/>
      <c r="I100" s="87"/>
      <c r="J100" s="127"/>
      <c r="K100" s="87"/>
      <c r="L100" s="87"/>
      <c r="M100" s="144">
        <f t="shared" si="0"/>
        <v>120</v>
      </c>
    </row>
    <row r="101" spans="1:13" x14ac:dyDescent="0.2">
      <c r="A101" s="11" t="s">
        <v>645</v>
      </c>
      <c r="B101" s="215"/>
      <c r="C101" s="87">
        <f t="shared" si="27"/>
        <v>10</v>
      </c>
      <c r="D101" s="118"/>
      <c r="E101" s="87"/>
      <c r="F101" s="329">
        <v>10</v>
      </c>
      <c r="G101" s="87"/>
      <c r="H101" s="118"/>
      <c r="I101" s="87"/>
      <c r="J101" s="127"/>
      <c r="K101" s="87"/>
      <c r="L101" s="87"/>
      <c r="M101" s="144">
        <f t="shared" si="0"/>
        <v>10</v>
      </c>
    </row>
    <row r="102" spans="1:13" s="499" customFormat="1" x14ac:dyDescent="0.2">
      <c r="A102" s="11" t="s">
        <v>646</v>
      </c>
      <c r="B102" s="215"/>
      <c r="C102" s="87">
        <f t="shared" si="27"/>
        <v>-300</v>
      </c>
      <c r="D102" s="118"/>
      <c r="E102" s="87"/>
      <c r="F102" s="329">
        <v>-300</v>
      </c>
      <c r="G102" s="87"/>
      <c r="H102" s="118"/>
      <c r="I102" s="87"/>
      <c r="J102" s="127"/>
      <c r="K102" s="87"/>
      <c r="L102" s="87"/>
      <c r="M102" s="144">
        <f t="shared" si="0"/>
        <v>-300</v>
      </c>
    </row>
    <row r="103" spans="1:13" s="499" customFormat="1" x14ac:dyDescent="0.2">
      <c r="A103" s="11" t="s">
        <v>647</v>
      </c>
      <c r="B103" s="215"/>
      <c r="C103" s="87">
        <f t="shared" si="27"/>
        <v>1500</v>
      </c>
      <c r="D103" s="118"/>
      <c r="E103" s="87"/>
      <c r="F103" s="329"/>
      <c r="G103" s="87"/>
      <c r="H103" s="118"/>
      <c r="I103" s="87">
        <v>1500</v>
      </c>
      <c r="J103" s="127"/>
      <c r="K103" s="87"/>
      <c r="L103" s="87"/>
      <c r="M103" s="144">
        <f t="shared" si="0"/>
        <v>1500</v>
      </c>
    </row>
    <row r="104" spans="1:13" s="499" customFormat="1" x14ac:dyDescent="0.2">
      <c r="A104" s="11" t="s">
        <v>648</v>
      </c>
      <c r="B104" s="215"/>
      <c r="C104" s="87">
        <f t="shared" si="27"/>
        <v>-1600</v>
      </c>
      <c r="D104" s="118"/>
      <c r="E104" s="87"/>
      <c r="F104" s="329"/>
      <c r="G104" s="87"/>
      <c r="H104" s="118">
        <v>-1600</v>
      </c>
      <c r="I104" s="87"/>
      <c r="J104" s="127"/>
      <c r="K104" s="87"/>
      <c r="L104" s="87"/>
      <c r="M104" s="144">
        <f t="shared" si="0"/>
        <v>-1600</v>
      </c>
    </row>
    <row r="105" spans="1:13" x14ac:dyDescent="0.2">
      <c r="A105" s="11" t="s">
        <v>385</v>
      </c>
      <c r="B105" s="215"/>
      <c r="C105" s="87">
        <f>SUM(C97:C104)</f>
        <v>900</v>
      </c>
      <c r="D105" s="87">
        <f t="shared" ref="D105:L105" si="28">SUM(D97:D104)</f>
        <v>0</v>
      </c>
      <c r="E105" s="87">
        <f t="shared" si="28"/>
        <v>0</v>
      </c>
      <c r="F105" s="87">
        <f t="shared" si="28"/>
        <v>1000</v>
      </c>
      <c r="G105" s="87">
        <f t="shared" si="28"/>
        <v>0</v>
      </c>
      <c r="H105" s="87">
        <f t="shared" si="28"/>
        <v>-1600</v>
      </c>
      <c r="I105" s="87">
        <f t="shared" si="28"/>
        <v>1500</v>
      </c>
      <c r="J105" s="87">
        <f t="shared" si="28"/>
        <v>0</v>
      </c>
      <c r="K105" s="87">
        <f t="shared" si="28"/>
        <v>0</v>
      </c>
      <c r="L105" s="87">
        <f t="shared" si="28"/>
        <v>0</v>
      </c>
      <c r="M105" s="144">
        <f t="shared" si="0"/>
        <v>900</v>
      </c>
    </row>
    <row r="106" spans="1:13" x14ac:dyDescent="0.2">
      <c r="A106" s="15" t="s">
        <v>572</v>
      </c>
      <c r="B106" s="215"/>
      <c r="C106" s="87">
        <f>SUM(C96,C105)</f>
        <v>17069</v>
      </c>
      <c r="D106" s="87">
        <f t="shared" ref="D106:L106" si="29">SUM(D96,D105)</f>
        <v>0</v>
      </c>
      <c r="E106" s="87">
        <f t="shared" si="29"/>
        <v>0</v>
      </c>
      <c r="F106" s="87">
        <f t="shared" si="29"/>
        <v>7036</v>
      </c>
      <c r="G106" s="87">
        <f t="shared" si="29"/>
        <v>0</v>
      </c>
      <c r="H106" s="87">
        <f t="shared" si="29"/>
        <v>1300</v>
      </c>
      <c r="I106" s="87">
        <f t="shared" si="29"/>
        <v>8733</v>
      </c>
      <c r="J106" s="87">
        <f t="shared" si="29"/>
        <v>0</v>
      </c>
      <c r="K106" s="87">
        <f t="shared" si="29"/>
        <v>0</v>
      </c>
      <c r="L106" s="87">
        <f t="shared" si="29"/>
        <v>0</v>
      </c>
      <c r="M106" s="144">
        <f t="shared" ref="M106:M209" si="30">SUM(D106:L106)</f>
        <v>17069</v>
      </c>
    </row>
    <row r="107" spans="1:13" x14ac:dyDescent="0.2">
      <c r="A107" s="52" t="s">
        <v>316</v>
      </c>
      <c r="B107" s="46"/>
      <c r="C107" s="52"/>
      <c r="D107" s="115"/>
      <c r="E107" s="111"/>
      <c r="F107" s="115"/>
      <c r="G107" s="111"/>
      <c r="H107" s="115"/>
      <c r="I107" s="111"/>
      <c r="J107" s="114"/>
      <c r="K107" s="111"/>
      <c r="L107" s="111"/>
      <c r="M107" s="144">
        <f t="shared" si="30"/>
        <v>0</v>
      </c>
    </row>
    <row r="108" spans="1:13" x14ac:dyDescent="0.2">
      <c r="A108" s="11" t="s">
        <v>30</v>
      </c>
      <c r="B108" s="215" t="s">
        <v>142</v>
      </c>
      <c r="C108" s="87">
        <f>SUM(D108:L108)</f>
        <v>15136</v>
      </c>
      <c r="D108" s="108"/>
      <c r="E108" s="87">
        <v>0</v>
      </c>
      <c r="F108" s="118">
        <v>15136</v>
      </c>
      <c r="G108" s="166"/>
      <c r="H108" s="118">
        <v>0</v>
      </c>
      <c r="I108" s="87">
        <v>0</v>
      </c>
      <c r="J108" s="127">
        <v>0</v>
      </c>
      <c r="K108" s="87"/>
      <c r="L108" s="87">
        <v>0</v>
      </c>
      <c r="M108" s="144">
        <f t="shared" si="30"/>
        <v>15136</v>
      </c>
    </row>
    <row r="109" spans="1:13" x14ac:dyDescent="0.2">
      <c r="A109" s="11" t="s">
        <v>583</v>
      </c>
      <c r="B109" s="215"/>
      <c r="C109" s="87">
        <f>SUM(D109:L109)</f>
        <v>16547</v>
      </c>
      <c r="D109" s="118"/>
      <c r="E109" s="87"/>
      <c r="F109" s="118">
        <v>16547</v>
      </c>
      <c r="G109" s="166"/>
      <c r="H109" s="118"/>
      <c r="I109" s="87"/>
      <c r="J109" s="127"/>
      <c r="K109" s="87"/>
      <c r="L109" s="87"/>
      <c r="M109" s="144">
        <f t="shared" si="30"/>
        <v>16547</v>
      </c>
    </row>
    <row r="110" spans="1:13" x14ac:dyDescent="0.2">
      <c r="A110" s="11" t="s">
        <v>649</v>
      </c>
      <c r="B110" s="215"/>
      <c r="C110" s="87">
        <f>SUM(D110:L110)</f>
        <v>-1000</v>
      </c>
      <c r="D110" s="118"/>
      <c r="E110" s="87"/>
      <c r="F110" s="118">
        <v>-1000</v>
      </c>
      <c r="G110" s="166"/>
      <c r="H110" s="118"/>
      <c r="I110" s="87"/>
      <c r="J110" s="127"/>
      <c r="K110" s="87"/>
      <c r="L110" s="87"/>
      <c r="M110" s="144">
        <f t="shared" si="30"/>
        <v>-1000</v>
      </c>
    </row>
    <row r="111" spans="1:13" x14ac:dyDescent="0.2">
      <c r="A111" s="11" t="s">
        <v>387</v>
      </c>
      <c r="B111" s="215"/>
      <c r="C111" s="87">
        <f>SUM(C110)</f>
        <v>-1000</v>
      </c>
      <c r="D111" s="87">
        <f t="shared" ref="D111:L111" si="31">SUM(D110)</f>
        <v>0</v>
      </c>
      <c r="E111" s="87">
        <f t="shared" si="31"/>
        <v>0</v>
      </c>
      <c r="F111" s="87">
        <f t="shared" si="31"/>
        <v>-1000</v>
      </c>
      <c r="G111" s="87">
        <f t="shared" si="31"/>
        <v>0</v>
      </c>
      <c r="H111" s="87">
        <f t="shared" si="31"/>
        <v>0</v>
      </c>
      <c r="I111" s="87">
        <f t="shared" si="31"/>
        <v>0</v>
      </c>
      <c r="J111" s="87">
        <f t="shared" si="31"/>
        <v>0</v>
      </c>
      <c r="K111" s="87">
        <f t="shared" si="31"/>
        <v>0</v>
      </c>
      <c r="L111" s="87">
        <f t="shared" si="31"/>
        <v>0</v>
      </c>
      <c r="M111" s="144">
        <f t="shared" si="30"/>
        <v>-1000</v>
      </c>
    </row>
    <row r="112" spans="1:13" x14ac:dyDescent="0.2">
      <c r="A112" s="15" t="s">
        <v>572</v>
      </c>
      <c r="B112" s="215"/>
      <c r="C112" s="87">
        <f>SUM(C109,C111)</f>
        <v>15547</v>
      </c>
      <c r="D112" s="87">
        <f t="shared" ref="D112:L112" si="32">SUM(D109,D111)</f>
        <v>0</v>
      </c>
      <c r="E112" s="87">
        <f t="shared" si="32"/>
        <v>0</v>
      </c>
      <c r="F112" s="87">
        <f t="shared" si="32"/>
        <v>15547</v>
      </c>
      <c r="G112" s="87">
        <f t="shared" si="32"/>
        <v>0</v>
      </c>
      <c r="H112" s="87">
        <f t="shared" si="32"/>
        <v>0</v>
      </c>
      <c r="I112" s="87">
        <f t="shared" si="32"/>
        <v>0</v>
      </c>
      <c r="J112" s="87">
        <f t="shared" si="32"/>
        <v>0</v>
      </c>
      <c r="K112" s="87">
        <f t="shared" si="32"/>
        <v>0</v>
      </c>
      <c r="L112" s="87">
        <f t="shared" si="32"/>
        <v>0</v>
      </c>
      <c r="M112" s="144">
        <f t="shared" si="30"/>
        <v>15547</v>
      </c>
    </row>
    <row r="113" spans="1:13" x14ac:dyDescent="0.2">
      <c r="A113" s="251" t="s">
        <v>319</v>
      </c>
      <c r="B113" s="46"/>
      <c r="C113" s="52"/>
      <c r="D113" s="115"/>
      <c r="E113" s="111"/>
      <c r="F113" s="115"/>
      <c r="G113" s="111"/>
      <c r="H113" s="115"/>
      <c r="I113" s="111"/>
      <c r="J113" s="114"/>
      <c r="K113" s="111"/>
      <c r="L113" s="111"/>
      <c r="M113" s="144">
        <f t="shared" si="30"/>
        <v>0</v>
      </c>
    </row>
    <row r="114" spans="1:13" x14ac:dyDescent="0.2">
      <c r="A114" s="11" t="s">
        <v>30</v>
      </c>
      <c r="B114" s="215" t="s">
        <v>142</v>
      </c>
      <c r="C114" s="87">
        <f>SUM(D114:L114)</f>
        <v>10000</v>
      </c>
      <c r="D114" s="108"/>
      <c r="E114" s="87">
        <v>0</v>
      </c>
      <c r="F114" s="118">
        <v>10000</v>
      </c>
      <c r="G114" s="166"/>
      <c r="H114" s="118">
        <v>0</v>
      </c>
      <c r="I114" s="87">
        <v>0</v>
      </c>
      <c r="J114" s="127">
        <v>0</v>
      </c>
      <c r="K114" s="87">
        <v>0</v>
      </c>
      <c r="L114" s="87">
        <v>0</v>
      </c>
      <c r="M114" s="144">
        <f t="shared" si="30"/>
        <v>10000</v>
      </c>
    </row>
    <row r="115" spans="1:13" x14ac:dyDescent="0.2">
      <c r="A115" s="11" t="s">
        <v>563</v>
      </c>
      <c r="B115" s="215"/>
      <c r="C115" s="87">
        <f>SUM(D115:L115)</f>
        <v>10000</v>
      </c>
      <c r="D115" s="118"/>
      <c r="E115" s="87"/>
      <c r="F115" s="118">
        <v>10000</v>
      </c>
      <c r="G115" s="166"/>
      <c r="H115" s="118"/>
      <c r="I115" s="87"/>
      <c r="J115" s="127"/>
      <c r="K115" s="87"/>
      <c r="L115" s="87"/>
      <c r="M115" s="144">
        <f t="shared" si="30"/>
        <v>10000</v>
      </c>
    </row>
    <row r="116" spans="1:13" s="499" customFormat="1" x14ac:dyDescent="0.2">
      <c r="A116" s="11" t="s">
        <v>650</v>
      </c>
      <c r="B116" s="215"/>
      <c r="C116" s="87">
        <f t="shared" ref="C116:C118" si="33">SUM(D116:L116)</f>
        <v>700</v>
      </c>
      <c r="D116" s="118"/>
      <c r="E116" s="87"/>
      <c r="F116" s="118">
        <v>700</v>
      </c>
      <c r="G116" s="166"/>
      <c r="H116" s="118"/>
      <c r="I116" s="87"/>
      <c r="J116" s="127"/>
      <c r="K116" s="87"/>
      <c r="L116" s="87"/>
      <c r="M116" s="144">
        <f t="shared" si="30"/>
        <v>700</v>
      </c>
    </row>
    <row r="117" spans="1:13" s="499" customFormat="1" x14ac:dyDescent="0.2">
      <c r="A117" s="11" t="s">
        <v>617</v>
      </c>
      <c r="B117" s="215"/>
      <c r="C117" s="87">
        <f t="shared" si="33"/>
        <v>-700</v>
      </c>
      <c r="D117" s="118"/>
      <c r="E117" s="87"/>
      <c r="F117" s="118">
        <v>-700</v>
      </c>
      <c r="G117" s="166"/>
      <c r="H117" s="118"/>
      <c r="I117" s="87"/>
      <c r="J117" s="127"/>
      <c r="K117" s="87"/>
      <c r="L117" s="87"/>
      <c r="M117" s="144">
        <f t="shared" si="30"/>
        <v>-700</v>
      </c>
    </row>
    <row r="118" spans="1:13" s="499" customFormat="1" x14ac:dyDescent="0.2">
      <c r="A118" s="11" t="s">
        <v>387</v>
      </c>
      <c r="B118" s="215"/>
      <c r="C118" s="87">
        <f t="shared" si="33"/>
        <v>0</v>
      </c>
      <c r="D118" s="118"/>
      <c r="E118" s="87"/>
      <c r="F118" s="118">
        <f>SUM(F116:F117)</f>
        <v>0</v>
      </c>
      <c r="G118" s="166"/>
      <c r="H118" s="118"/>
      <c r="I118" s="87"/>
      <c r="J118" s="127"/>
      <c r="K118" s="87"/>
      <c r="L118" s="87"/>
      <c r="M118" s="144">
        <f t="shared" si="30"/>
        <v>0</v>
      </c>
    </row>
    <row r="119" spans="1:13" x14ac:dyDescent="0.2">
      <c r="A119" s="15" t="s">
        <v>572</v>
      </c>
      <c r="B119" s="214"/>
      <c r="C119" s="110">
        <f>SUM(D119:L119)</f>
        <v>10000</v>
      </c>
      <c r="D119" s="117"/>
      <c r="E119" s="110"/>
      <c r="F119" s="117">
        <v>10000</v>
      </c>
      <c r="G119" s="358"/>
      <c r="H119" s="117"/>
      <c r="I119" s="110"/>
      <c r="J119" s="116"/>
      <c r="K119" s="110"/>
      <c r="L119" s="110"/>
      <c r="M119" s="144">
        <f t="shared" si="30"/>
        <v>10000</v>
      </c>
    </row>
    <row r="120" spans="1:13" x14ac:dyDescent="0.2">
      <c r="A120" s="375" t="s">
        <v>388</v>
      </c>
      <c r="B120" s="215"/>
      <c r="C120" s="87"/>
      <c r="D120" s="118"/>
      <c r="E120" s="87"/>
      <c r="F120" s="118"/>
      <c r="G120" s="166"/>
      <c r="H120" s="118"/>
      <c r="I120" s="87"/>
      <c r="J120" s="127"/>
      <c r="K120" s="87"/>
      <c r="L120" s="87"/>
      <c r="M120" s="144">
        <f t="shared" si="30"/>
        <v>0</v>
      </c>
    </row>
    <row r="121" spans="1:13" x14ac:dyDescent="0.2">
      <c r="A121" s="11" t="s">
        <v>30</v>
      </c>
      <c r="B121" s="215" t="s">
        <v>143</v>
      </c>
      <c r="C121" s="87">
        <v>0</v>
      </c>
      <c r="D121" s="118"/>
      <c r="E121" s="87"/>
      <c r="F121" s="118">
        <v>0</v>
      </c>
      <c r="G121" s="166"/>
      <c r="H121" s="118"/>
      <c r="I121" s="87"/>
      <c r="J121" s="127"/>
      <c r="K121" s="87"/>
      <c r="L121" s="87"/>
      <c r="M121" s="144">
        <f t="shared" si="30"/>
        <v>0</v>
      </c>
    </row>
    <row r="122" spans="1:13" x14ac:dyDescent="0.2">
      <c r="A122" s="11" t="s">
        <v>563</v>
      </c>
      <c r="B122" s="215"/>
      <c r="C122" s="87">
        <f>SUM(D122:L122)</f>
        <v>1510</v>
      </c>
      <c r="D122" s="118"/>
      <c r="E122" s="87"/>
      <c r="F122" s="118">
        <v>1510</v>
      </c>
      <c r="G122" s="166"/>
      <c r="H122" s="118"/>
      <c r="I122" s="87"/>
      <c r="J122" s="127"/>
      <c r="K122" s="87"/>
      <c r="L122" s="87"/>
      <c r="M122" s="144">
        <f t="shared" si="30"/>
        <v>1510</v>
      </c>
    </row>
    <row r="123" spans="1:13" s="506" customFormat="1" x14ac:dyDescent="0.2">
      <c r="A123" s="11" t="s">
        <v>723</v>
      </c>
      <c r="B123" s="215"/>
      <c r="C123" s="87">
        <f t="shared" ref="C123:C124" si="34">SUM(D123:L123)</f>
        <v>1830</v>
      </c>
      <c r="D123" s="118"/>
      <c r="E123" s="87"/>
      <c r="F123" s="118">
        <v>1830</v>
      </c>
      <c r="G123" s="166"/>
      <c r="H123" s="118"/>
      <c r="I123" s="87"/>
      <c r="J123" s="127"/>
      <c r="K123" s="87"/>
      <c r="L123" s="87"/>
      <c r="M123" s="144">
        <f t="shared" si="30"/>
        <v>1830</v>
      </c>
    </row>
    <row r="124" spans="1:13" s="506" customFormat="1" x14ac:dyDescent="0.2">
      <c r="A124" s="11" t="s">
        <v>724</v>
      </c>
      <c r="B124" s="215"/>
      <c r="C124" s="87">
        <f t="shared" si="34"/>
        <v>902</v>
      </c>
      <c r="D124" s="118"/>
      <c r="E124" s="87"/>
      <c r="F124" s="118">
        <v>902</v>
      </c>
      <c r="G124" s="166"/>
      <c r="H124" s="118"/>
      <c r="I124" s="87"/>
      <c r="J124" s="127"/>
      <c r="K124" s="87"/>
      <c r="L124" s="87"/>
      <c r="M124" s="144">
        <f t="shared" si="30"/>
        <v>902</v>
      </c>
    </row>
    <row r="125" spans="1:13" s="506" customFormat="1" x14ac:dyDescent="0.2">
      <c r="A125" s="11" t="s">
        <v>385</v>
      </c>
      <c r="B125" s="215"/>
      <c r="C125" s="87">
        <f>SUM(C123:C124)</f>
        <v>2732</v>
      </c>
      <c r="D125" s="87">
        <f t="shared" ref="D125:L125" si="35">SUM(D123:D124)</f>
        <v>0</v>
      </c>
      <c r="E125" s="87">
        <f t="shared" si="35"/>
        <v>0</v>
      </c>
      <c r="F125" s="87">
        <f t="shared" si="35"/>
        <v>2732</v>
      </c>
      <c r="G125" s="87">
        <f t="shared" si="35"/>
        <v>0</v>
      </c>
      <c r="H125" s="87">
        <f t="shared" si="35"/>
        <v>0</v>
      </c>
      <c r="I125" s="87">
        <f t="shared" si="35"/>
        <v>0</v>
      </c>
      <c r="J125" s="87">
        <f t="shared" si="35"/>
        <v>0</v>
      </c>
      <c r="K125" s="87">
        <f t="shared" si="35"/>
        <v>0</v>
      </c>
      <c r="L125" s="87">
        <f t="shared" si="35"/>
        <v>0</v>
      </c>
      <c r="M125" s="144">
        <f t="shared" si="30"/>
        <v>2732</v>
      </c>
    </row>
    <row r="126" spans="1:13" x14ac:dyDescent="0.2">
      <c r="A126" s="15" t="s">
        <v>572</v>
      </c>
      <c r="B126" s="215"/>
      <c r="C126" s="87">
        <f>SUM(C122,C125)</f>
        <v>4242</v>
      </c>
      <c r="D126" s="87">
        <f t="shared" ref="D126:L126" si="36">SUM(D122,D125)</f>
        <v>0</v>
      </c>
      <c r="E126" s="87">
        <f t="shared" si="36"/>
        <v>0</v>
      </c>
      <c r="F126" s="87">
        <f t="shared" si="36"/>
        <v>4242</v>
      </c>
      <c r="G126" s="87">
        <f t="shared" si="36"/>
        <v>0</v>
      </c>
      <c r="H126" s="87">
        <f t="shared" si="36"/>
        <v>0</v>
      </c>
      <c r="I126" s="87">
        <f t="shared" si="36"/>
        <v>0</v>
      </c>
      <c r="J126" s="87">
        <f t="shared" si="36"/>
        <v>0</v>
      </c>
      <c r="K126" s="87">
        <f t="shared" si="36"/>
        <v>0</v>
      </c>
      <c r="L126" s="87">
        <f t="shared" si="36"/>
        <v>0</v>
      </c>
      <c r="M126" s="144">
        <f t="shared" si="30"/>
        <v>4242</v>
      </c>
    </row>
    <row r="127" spans="1:13" x14ac:dyDescent="0.2">
      <c r="A127" s="52" t="s">
        <v>389</v>
      </c>
      <c r="B127" s="46"/>
      <c r="C127" s="52"/>
      <c r="D127" s="115"/>
      <c r="E127" s="111"/>
      <c r="F127" s="115"/>
      <c r="G127" s="111"/>
      <c r="H127" s="115"/>
      <c r="I127" s="111"/>
      <c r="J127" s="114"/>
      <c r="K127" s="111"/>
      <c r="L127" s="111"/>
      <c r="M127" s="144">
        <f t="shared" si="30"/>
        <v>0</v>
      </c>
    </row>
    <row r="128" spans="1:13" x14ac:dyDescent="0.2">
      <c r="A128" s="11" t="s">
        <v>30</v>
      </c>
      <c r="B128" s="215" t="s">
        <v>142</v>
      </c>
      <c r="C128" s="87">
        <f>SUM(D128:L128)</f>
        <v>0</v>
      </c>
      <c r="D128" s="108"/>
      <c r="E128" s="87">
        <v>0</v>
      </c>
      <c r="F128" s="118">
        <v>0</v>
      </c>
      <c r="G128" s="87"/>
      <c r="H128" s="118"/>
      <c r="I128" s="87">
        <v>0</v>
      </c>
      <c r="J128" s="127">
        <v>0</v>
      </c>
      <c r="K128" s="87">
        <v>0</v>
      </c>
      <c r="L128" s="87"/>
      <c r="M128" s="144">
        <f t="shared" si="30"/>
        <v>0</v>
      </c>
    </row>
    <row r="129" spans="1:14" x14ac:dyDescent="0.2">
      <c r="A129" s="11" t="s">
        <v>563</v>
      </c>
      <c r="B129" s="215"/>
      <c r="C129" s="87">
        <f>SUM(D129:L129)</f>
        <v>0</v>
      </c>
      <c r="D129" s="118"/>
      <c r="E129" s="87"/>
      <c r="F129" s="118">
        <v>0</v>
      </c>
      <c r="G129" s="87"/>
      <c r="H129" s="118"/>
      <c r="I129" s="87"/>
      <c r="J129" s="127"/>
      <c r="K129" s="87"/>
      <c r="L129" s="87"/>
      <c r="M129" s="144">
        <f t="shared" si="30"/>
        <v>0</v>
      </c>
    </row>
    <row r="130" spans="1:14" s="499" customFormat="1" x14ac:dyDescent="0.2">
      <c r="A130" s="11" t="s">
        <v>651</v>
      </c>
      <c r="B130" s="215"/>
      <c r="C130" s="87">
        <f>SUM(D130:L130)</f>
        <v>3400</v>
      </c>
      <c r="D130" s="118"/>
      <c r="E130" s="87"/>
      <c r="F130" s="118">
        <v>3400</v>
      </c>
      <c r="G130" s="87"/>
      <c r="H130" s="118"/>
      <c r="I130" s="87"/>
      <c r="J130" s="127"/>
      <c r="K130" s="87"/>
      <c r="L130" s="87"/>
      <c r="M130" s="144">
        <f t="shared" si="30"/>
        <v>3400</v>
      </c>
    </row>
    <row r="131" spans="1:14" s="499" customFormat="1" x14ac:dyDescent="0.2">
      <c r="A131" s="11" t="s">
        <v>617</v>
      </c>
      <c r="B131" s="215"/>
      <c r="C131" s="87">
        <f>SUM(D131:L131)</f>
        <v>1000</v>
      </c>
      <c r="D131" s="118"/>
      <c r="E131" s="87"/>
      <c r="F131" s="118">
        <v>1000</v>
      </c>
      <c r="G131" s="87"/>
      <c r="H131" s="118"/>
      <c r="I131" s="87"/>
      <c r="J131" s="127"/>
      <c r="K131" s="87"/>
      <c r="L131" s="87"/>
      <c r="M131" s="144">
        <f t="shared" si="30"/>
        <v>1000</v>
      </c>
    </row>
    <row r="132" spans="1:14" s="499" customFormat="1" x14ac:dyDescent="0.2">
      <c r="A132" s="11" t="s">
        <v>385</v>
      </c>
      <c r="B132" s="215"/>
      <c r="C132" s="87">
        <f>SUM(C130:C131)</f>
        <v>4400</v>
      </c>
      <c r="D132" s="87">
        <f t="shared" ref="D132:L132" si="37">SUM(D130:D131)</f>
        <v>0</v>
      </c>
      <c r="E132" s="87">
        <f t="shared" si="37"/>
        <v>0</v>
      </c>
      <c r="F132" s="87">
        <f t="shared" si="37"/>
        <v>4400</v>
      </c>
      <c r="G132" s="87">
        <f t="shared" si="37"/>
        <v>0</v>
      </c>
      <c r="H132" s="87">
        <f t="shared" si="37"/>
        <v>0</v>
      </c>
      <c r="I132" s="87">
        <f t="shared" si="37"/>
        <v>0</v>
      </c>
      <c r="J132" s="87">
        <f t="shared" si="37"/>
        <v>0</v>
      </c>
      <c r="K132" s="87">
        <f t="shared" si="37"/>
        <v>0</v>
      </c>
      <c r="L132" s="87">
        <f t="shared" si="37"/>
        <v>0</v>
      </c>
      <c r="M132" s="144">
        <f t="shared" si="30"/>
        <v>4400</v>
      </c>
    </row>
    <row r="133" spans="1:14" x14ac:dyDescent="0.2">
      <c r="A133" s="15" t="s">
        <v>572</v>
      </c>
      <c r="B133" s="215"/>
      <c r="C133" s="87">
        <f>SUM(C129,C132)</f>
        <v>4400</v>
      </c>
      <c r="D133" s="87">
        <f t="shared" ref="D133:L133" si="38">SUM(D129,D132)</f>
        <v>0</v>
      </c>
      <c r="E133" s="87">
        <f t="shared" si="38"/>
        <v>0</v>
      </c>
      <c r="F133" s="87">
        <f t="shared" si="38"/>
        <v>4400</v>
      </c>
      <c r="G133" s="87">
        <f t="shared" si="38"/>
        <v>0</v>
      </c>
      <c r="H133" s="87">
        <f t="shared" si="38"/>
        <v>0</v>
      </c>
      <c r="I133" s="87">
        <f t="shared" si="38"/>
        <v>0</v>
      </c>
      <c r="J133" s="87">
        <f t="shared" si="38"/>
        <v>0</v>
      </c>
      <c r="K133" s="87">
        <f t="shared" si="38"/>
        <v>0</v>
      </c>
      <c r="L133" s="87">
        <f t="shared" si="38"/>
        <v>0</v>
      </c>
      <c r="M133" s="144">
        <f t="shared" si="30"/>
        <v>4400</v>
      </c>
    </row>
    <row r="134" spans="1:14" x14ac:dyDescent="0.2">
      <c r="A134" s="52" t="s">
        <v>390</v>
      </c>
      <c r="B134" s="46"/>
      <c r="C134" s="52"/>
      <c r="D134" s="115"/>
      <c r="E134" s="111"/>
      <c r="F134" s="115"/>
      <c r="G134" s="111"/>
      <c r="H134" s="115"/>
      <c r="I134" s="111"/>
      <c r="J134" s="114"/>
      <c r="K134" s="111"/>
      <c r="L134" s="111"/>
      <c r="M134" s="144">
        <f t="shared" si="30"/>
        <v>0</v>
      </c>
    </row>
    <row r="135" spans="1:14" x14ac:dyDescent="0.2">
      <c r="A135" s="11" t="s">
        <v>30</v>
      </c>
      <c r="B135" s="215" t="s">
        <v>142</v>
      </c>
      <c r="C135" s="131">
        <f>SUM(D135:L135)</f>
        <v>41105</v>
      </c>
      <c r="D135" s="108"/>
      <c r="E135" s="87">
        <v>0</v>
      </c>
      <c r="F135" s="118">
        <v>37605</v>
      </c>
      <c r="G135" s="87">
        <v>0</v>
      </c>
      <c r="H135" s="118">
        <v>0</v>
      </c>
      <c r="I135" s="87">
        <v>3500</v>
      </c>
      <c r="J135" s="127">
        <v>0</v>
      </c>
      <c r="K135" s="87">
        <v>0</v>
      </c>
      <c r="L135" s="87">
        <v>0</v>
      </c>
      <c r="M135" s="144">
        <f t="shared" si="30"/>
        <v>41105</v>
      </c>
    </row>
    <row r="136" spans="1:14" x14ac:dyDescent="0.2">
      <c r="A136" s="11" t="s">
        <v>563</v>
      </c>
      <c r="B136" s="215"/>
      <c r="C136" s="131">
        <f>SUM(D136:L136)</f>
        <v>41105</v>
      </c>
      <c r="D136" s="118"/>
      <c r="E136" s="87"/>
      <c r="F136" s="118">
        <v>37605</v>
      </c>
      <c r="G136" s="87"/>
      <c r="H136" s="118"/>
      <c r="I136" s="87">
        <v>3500</v>
      </c>
      <c r="J136" s="127"/>
      <c r="K136" s="87"/>
      <c r="L136" s="87"/>
      <c r="M136" s="144">
        <f t="shared" si="30"/>
        <v>41105</v>
      </c>
    </row>
    <row r="137" spans="1:14" s="499" customFormat="1" x14ac:dyDescent="0.2">
      <c r="A137" s="11" t="s">
        <v>652</v>
      </c>
      <c r="B137" s="215"/>
      <c r="C137" s="131">
        <f t="shared" ref="C137:C139" si="39">SUM(D137:L137)</f>
        <v>2500</v>
      </c>
      <c r="D137" s="118"/>
      <c r="E137" s="87"/>
      <c r="F137" s="118">
        <v>2500</v>
      </c>
      <c r="G137" s="87"/>
      <c r="H137" s="118"/>
      <c r="I137" s="87"/>
      <c r="J137" s="127"/>
      <c r="K137" s="87"/>
      <c r="L137" s="87"/>
      <c r="M137" s="144">
        <f t="shared" si="30"/>
        <v>2500</v>
      </c>
    </row>
    <row r="138" spans="1:14" s="499" customFormat="1" x14ac:dyDescent="0.2">
      <c r="A138" s="11" t="s">
        <v>653</v>
      </c>
      <c r="B138" s="215"/>
      <c r="C138" s="131">
        <f t="shared" si="39"/>
        <v>-2000</v>
      </c>
      <c r="D138" s="118"/>
      <c r="E138" s="87"/>
      <c r="F138" s="118">
        <v>-2000</v>
      </c>
      <c r="G138" s="87"/>
      <c r="H138" s="118"/>
      <c r="I138" s="87"/>
      <c r="J138" s="127"/>
      <c r="K138" s="87"/>
      <c r="L138" s="87"/>
      <c r="M138" s="144">
        <f t="shared" si="30"/>
        <v>-2000</v>
      </c>
    </row>
    <row r="139" spans="1:14" s="499" customFormat="1" x14ac:dyDescent="0.2">
      <c r="A139" s="11" t="s">
        <v>654</v>
      </c>
      <c r="B139" s="215"/>
      <c r="C139" s="131">
        <f t="shared" si="39"/>
        <v>-2500</v>
      </c>
      <c r="D139" s="118"/>
      <c r="E139" s="87"/>
      <c r="F139" s="118"/>
      <c r="G139" s="87"/>
      <c r="H139" s="118"/>
      <c r="I139" s="87">
        <v>-2500</v>
      </c>
      <c r="J139" s="127"/>
      <c r="K139" s="87"/>
      <c r="L139" s="87"/>
      <c r="M139" s="144">
        <f t="shared" si="30"/>
        <v>-2500</v>
      </c>
    </row>
    <row r="140" spans="1:14" s="499" customFormat="1" x14ac:dyDescent="0.2">
      <c r="A140" s="11" t="s">
        <v>387</v>
      </c>
      <c r="B140" s="215"/>
      <c r="C140" s="131">
        <f>SUM(C137:C139)</f>
        <v>-2000</v>
      </c>
      <c r="D140" s="131">
        <f t="shared" ref="D140:L140" si="40">SUM(D137:D139)</f>
        <v>0</v>
      </c>
      <c r="E140" s="131">
        <f t="shared" si="40"/>
        <v>0</v>
      </c>
      <c r="F140" s="131">
        <f t="shared" si="40"/>
        <v>500</v>
      </c>
      <c r="G140" s="131">
        <f t="shared" si="40"/>
        <v>0</v>
      </c>
      <c r="H140" s="131">
        <f t="shared" si="40"/>
        <v>0</v>
      </c>
      <c r="I140" s="131">
        <f t="shared" si="40"/>
        <v>-2500</v>
      </c>
      <c r="J140" s="131">
        <f t="shared" si="40"/>
        <v>0</v>
      </c>
      <c r="K140" s="131">
        <f t="shared" si="40"/>
        <v>0</v>
      </c>
      <c r="L140" s="131">
        <f t="shared" si="40"/>
        <v>0</v>
      </c>
      <c r="M140" s="144">
        <f t="shared" si="30"/>
        <v>-2000</v>
      </c>
    </row>
    <row r="141" spans="1:14" x14ac:dyDescent="0.2">
      <c r="A141" s="15" t="s">
        <v>572</v>
      </c>
      <c r="B141" s="214"/>
      <c r="C141" s="109">
        <f>SUM(C136,C140)</f>
        <v>39105</v>
      </c>
      <c r="D141" s="109">
        <f t="shared" ref="D141:L141" si="41">SUM(D136,D140)</f>
        <v>0</v>
      </c>
      <c r="E141" s="109">
        <f t="shared" si="41"/>
        <v>0</v>
      </c>
      <c r="F141" s="109">
        <f t="shared" si="41"/>
        <v>38105</v>
      </c>
      <c r="G141" s="109">
        <f t="shared" si="41"/>
        <v>0</v>
      </c>
      <c r="H141" s="109">
        <f t="shared" si="41"/>
        <v>0</v>
      </c>
      <c r="I141" s="109">
        <f t="shared" si="41"/>
        <v>1000</v>
      </c>
      <c r="J141" s="109">
        <f t="shared" si="41"/>
        <v>0</v>
      </c>
      <c r="K141" s="109">
        <f t="shared" si="41"/>
        <v>0</v>
      </c>
      <c r="L141" s="109">
        <f t="shared" si="41"/>
        <v>0</v>
      </c>
      <c r="M141" s="144">
        <f t="shared" si="30"/>
        <v>39105</v>
      </c>
      <c r="N141" t="s">
        <v>727</v>
      </c>
    </row>
    <row r="142" spans="1:14" x14ac:dyDescent="0.2">
      <c r="A142" s="55" t="s">
        <v>391</v>
      </c>
      <c r="B142" s="47"/>
      <c r="C142" s="55"/>
      <c r="D142" s="118"/>
      <c r="E142" s="87"/>
      <c r="F142" s="118"/>
      <c r="G142" s="87"/>
      <c r="H142" s="118"/>
      <c r="I142" s="87"/>
      <c r="J142" s="127"/>
      <c r="K142" s="87"/>
      <c r="L142" s="87"/>
      <c r="M142" s="144">
        <f t="shared" si="30"/>
        <v>0</v>
      </c>
    </row>
    <row r="143" spans="1:14" x14ac:dyDescent="0.2">
      <c r="A143" s="11" t="s">
        <v>30</v>
      </c>
      <c r="B143" s="215" t="s">
        <v>142</v>
      </c>
      <c r="C143" s="87">
        <f t="shared" ref="C143:C148" si="42">SUM(D143:L143)</f>
        <v>60694</v>
      </c>
      <c r="D143" s="108"/>
      <c r="E143" s="87">
        <v>0</v>
      </c>
      <c r="F143" s="118">
        <v>52329</v>
      </c>
      <c r="G143" s="87">
        <v>0</v>
      </c>
      <c r="H143" s="118">
        <v>0</v>
      </c>
      <c r="I143" s="87">
        <v>8365</v>
      </c>
      <c r="J143" s="127">
        <v>0</v>
      </c>
      <c r="K143" s="87">
        <v>0</v>
      </c>
      <c r="L143" s="87">
        <v>0</v>
      </c>
      <c r="M143" s="144">
        <f t="shared" si="30"/>
        <v>60694</v>
      </c>
    </row>
    <row r="144" spans="1:14" x14ac:dyDescent="0.2">
      <c r="A144" s="11" t="s">
        <v>563</v>
      </c>
      <c r="B144" s="215"/>
      <c r="C144" s="87">
        <f t="shared" si="42"/>
        <v>102880</v>
      </c>
      <c r="D144" s="108"/>
      <c r="E144" s="87"/>
      <c r="F144" s="118">
        <v>76100</v>
      </c>
      <c r="G144" s="87"/>
      <c r="H144" s="118"/>
      <c r="I144" s="87">
        <v>26780</v>
      </c>
      <c r="J144" s="127"/>
      <c r="K144" s="87"/>
      <c r="L144" s="87"/>
      <c r="M144" s="144">
        <f t="shared" si="30"/>
        <v>102880</v>
      </c>
    </row>
    <row r="145" spans="1:13" s="499" customFormat="1" x14ac:dyDescent="0.2">
      <c r="A145" s="11" t="s">
        <v>655</v>
      </c>
      <c r="B145" s="215"/>
      <c r="C145" s="87">
        <f t="shared" si="42"/>
        <v>10150</v>
      </c>
      <c r="D145" s="108"/>
      <c r="E145" s="87"/>
      <c r="F145" s="118">
        <v>10150</v>
      </c>
      <c r="G145" s="87"/>
      <c r="H145" s="118"/>
      <c r="I145" s="87"/>
      <c r="J145" s="127"/>
      <c r="K145" s="87"/>
      <c r="L145" s="87"/>
      <c r="M145" s="144">
        <f t="shared" si="30"/>
        <v>10150</v>
      </c>
    </row>
    <row r="146" spans="1:13" s="506" customFormat="1" x14ac:dyDescent="0.2">
      <c r="A146" s="11" t="s">
        <v>728</v>
      </c>
      <c r="B146" s="215"/>
      <c r="C146" s="87">
        <f t="shared" si="42"/>
        <v>-3365</v>
      </c>
      <c r="D146" s="108"/>
      <c r="E146" s="87"/>
      <c r="F146" s="118"/>
      <c r="G146" s="87"/>
      <c r="H146" s="118"/>
      <c r="I146" s="87">
        <v>-3365</v>
      </c>
      <c r="J146" s="127"/>
      <c r="K146" s="87"/>
      <c r="L146" s="87"/>
      <c r="M146" s="144">
        <f t="shared" si="30"/>
        <v>-3365</v>
      </c>
    </row>
    <row r="147" spans="1:13" s="506" customFormat="1" x14ac:dyDescent="0.2">
      <c r="A147" s="11" t="s">
        <v>729</v>
      </c>
      <c r="B147" s="215"/>
      <c r="C147" s="87">
        <f t="shared" si="42"/>
        <v>-5000</v>
      </c>
      <c r="D147" s="108"/>
      <c r="E147" s="87"/>
      <c r="F147" s="118"/>
      <c r="G147" s="87"/>
      <c r="H147" s="118"/>
      <c r="I147" s="87">
        <v>-5000</v>
      </c>
      <c r="J147" s="127"/>
      <c r="K147" s="87"/>
      <c r="L147" s="87"/>
      <c r="M147" s="144">
        <f t="shared" si="30"/>
        <v>-5000</v>
      </c>
    </row>
    <row r="148" spans="1:13" s="499" customFormat="1" x14ac:dyDescent="0.2">
      <c r="A148" s="11" t="s">
        <v>656</v>
      </c>
      <c r="B148" s="215"/>
      <c r="C148" s="87">
        <f t="shared" si="42"/>
        <v>-10150</v>
      </c>
      <c r="D148" s="108"/>
      <c r="E148" s="87"/>
      <c r="F148" s="118">
        <v>-10150</v>
      </c>
      <c r="G148" s="87"/>
      <c r="H148" s="118"/>
      <c r="I148" s="87"/>
      <c r="J148" s="127"/>
      <c r="K148" s="87"/>
      <c r="L148" s="87"/>
      <c r="M148" s="144">
        <f t="shared" si="30"/>
        <v>-10150</v>
      </c>
    </row>
    <row r="149" spans="1:13" s="499" customFormat="1" x14ac:dyDescent="0.2">
      <c r="A149" s="11" t="s">
        <v>384</v>
      </c>
      <c r="B149" s="215"/>
      <c r="C149" s="87">
        <f>SUM(C145:C148)</f>
        <v>-8365</v>
      </c>
      <c r="D149" s="87">
        <f t="shared" ref="D149:L149" si="43">SUM(D145:D148)</f>
        <v>0</v>
      </c>
      <c r="E149" s="87">
        <f t="shared" si="43"/>
        <v>0</v>
      </c>
      <c r="F149" s="87">
        <f t="shared" si="43"/>
        <v>0</v>
      </c>
      <c r="G149" s="87">
        <f t="shared" si="43"/>
        <v>0</v>
      </c>
      <c r="H149" s="87">
        <f t="shared" si="43"/>
        <v>0</v>
      </c>
      <c r="I149" s="87">
        <f t="shared" si="43"/>
        <v>-8365</v>
      </c>
      <c r="J149" s="87">
        <f t="shared" si="43"/>
        <v>0</v>
      </c>
      <c r="K149" s="87">
        <f t="shared" si="43"/>
        <v>0</v>
      </c>
      <c r="L149" s="87">
        <f t="shared" si="43"/>
        <v>0</v>
      </c>
      <c r="M149" s="144">
        <f t="shared" si="30"/>
        <v>-8365</v>
      </c>
    </row>
    <row r="150" spans="1:13" x14ac:dyDescent="0.2">
      <c r="A150" s="15" t="s">
        <v>572</v>
      </c>
      <c r="B150" s="214"/>
      <c r="C150" s="87">
        <f>SUM(C144,C149)</f>
        <v>94515</v>
      </c>
      <c r="D150" s="87">
        <f t="shared" ref="D150:L150" si="44">SUM(D144,D149)</f>
        <v>0</v>
      </c>
      <c r="E150" s="87">
        <f t="shared" si="44"/>
        <v>0</v>
      </c>
      <c r="F150" s="87">
        <f t="shared" si="44"/>
        <v>76100</v>
      </c>
      <c r="G150" s="87">
        <f t="shared" si="44"/>
        <v>0</v>
      </c>
      <c r="H150" s="87">
        <f t="shared" si="44"/>
        <v>0</v>
      </c>
      <c r="I150" s="87">
        <f t="shared" si="44"/>
        <v>18415</v>
      </c>
      <c r="J150" s="87">
        <f t="shared" si="44"/>
        <v>0</v>
      </c>
      <c r="K150" s="87">
        <f t="shared" si="44"/>
        <v>0</v>
      </c>
      <c r="L150" s="87">
        <f t="shared" si="44"/>
        <v>0</v>
      </c>
      <c r="M150" s="144">
        <f t="shared" si="30"/>
        <v>94515</v>
      </c>
    </row>
    <row r="151" spans="1:13" x14ac:dyDescent="0.2">
      <c r="A151" s="301" t="s">
        <v>392</v>
      </c>
      <c r="B151" s="46"/>
      <c r="C151" s="52"/>
      <c r="D151" s="115"/>
      <c r="E151" s="111"/>
      <c r="F151" s="115"/>
      <c r="G151" s="111"/>
      <c r="H151" s="115"/>
      <c r="I151" s="111"/>
      <c r="J151" s="114"/>
      <c r="K151" s="111"/>
      <c r="L151" s="111"/>
      <c r="M151" s="144">
        <f t="shared" si="30"/>
        <v>0</v>
      </c>
    </row>
    <row r="152" spans="1:13" x14ac:dyDescent="0.2">
      <c r="A152" s="11" t="s">
        <v>30</v>
      </c>
      <c r="B152" s="215" t="s">
        <v>142</v>
      </c>
      <c r="C152" s="87">
        <f>SUM(D152:L152)</f>
        <v>1467784</v>
      </c>
      <c r="D152" s="108">
        <v>5626</v>
      </c>
      <c r="E152" s="87">
        <v>985</v>
      </c>
      <c r="F152" s="118">
        <v>76559</v>
      </c>
      <c r="G152" s="87"/>
      <c r="H152" s="118">
        <v>1103648</v>
      </c>
      <c r="I152" s="87">
        <v>195890</v>
      </c>
      <c r="J152" s="127">
        <v>0</v>
      </c>
      <c r="K152" s="87">
        <v>85076</v>
      </c>
      <c r="L152" s="87">
        <v>0</v>
      </c>
      <c r="M152" s="144">
        <f t="shared" si="30"/>
        <v>1467784</v>
      </c>
    </row>
    <row r="153" spans="1:13" x14ac:dyDescent="0.2">
      <c r="A153" s="11" t="s">
        <v>560</v>
      </c>
      <c r="B153" s="215"/>
      <c r="C153" s="87">
        <f t="shared" ref="C153:C172" si="45">SUM(D153:L153)</f>
        <v>1548372</v>
      </c>
      <c r="D153" s="118">
        <v>5979</v>
      </c>
      <c r="E153" s="87">
        <v>1038</v>
      </c>
      <c r="F153" s="118">
        <v>129132</v>
      </c>
      <c r="G153" s="87"/>
      <c r="H153" s="118">
        <v>1201347</v>
      </c>
      <c r="I153" s="87">
        <v>117796</v>
      </c>
      <c r="J153" s="127"/>
      <c r="K153" s="87">
        <v>93080</v>
      </c>
      <c r="L153" s="87"/>
      <c r="M153" s="144">
        <f t="shared" si="30"/>
        <v>1548372</v>
      </c>
    </row>
    <row r="154" spans="1:13" x14ac:dyDescent="0.2">
      <c r="A154" s="11" t="s">
        <v>667</v>
      </c>
      <c r="B154" s="215"/>
      <c r="C154" s="87">
        <f t="shared" si="45"/>
        <v>500</v>
      </c>
      <c r="D154" s="118">
        <v>500</v>
      </c>
      <c r="E154" s="87"/>
      <c r="F154" s="118"/>
      <c r="G154" s="87"/>
      <c r="H154" s="118"/>
      <c r="I154" s="87"/>
      <c r="J154" s="127"/>
      <c r="K154" s="87"/>
      <c r="L154" s="87"/>
      <c r="M154" s="144">
        <f t="shared" si="30"/>
        <v>500</v>
      </c>
    </row>
    <row r="155" spans="1:13" x14ac:dyDescent="0.2">
      <c r="A155" s="11" t="s">
        <v>668</v>
      </c>
      <c r="B155" s="215"/>
      <c r="C155" s="87">
        <f t="shared" si="45"/>
        <v>-500</v>
      </c>
      <c r="D155" s="118">
        <v>-500</v>
      </c>
      <c r="E155" s="87"/>
      <c r="F155" s="118"/>
      <c r="G155" s="87"/>
      <c r="H155" s="329"/>
      <c r="I155" s="87"/>
      <c r="J155" s="127"/>
      <c r="K155" s="87"/>
      <c r="L155" s="87"/>
      <c r="M155" s="144">
        <f t="shared" si="30"/>
        <v>-500</v>
      </c>
    </row>
    <row r="156" spans="1:13" x14ac:dyDescent="0.2">
      <c r="A156" s="328" t="s">
        <v>669</v>
      </c>
      <c r="B156" s="215"/>
      <c r="C156" s="87">
        <f t="shared" si="45"/>
        <v>200</v>
      </c>
      <c r="D156" s="118"/>
      <c r="E156" s="87"/>
      <c r="F156" s="118">
        <v>200</v>
      </c>
      <c r="G156" s="87"/>
      <c r="H156" s="118"/>
      <c r="I156" s="87"/>
      <c r="J156" s="127"/>
      <c r="K156" s="87"/>
      <c r="L156" s="87"/>
      <c r="M156" s="144">
        <f t="shared" si="30"/>
        <v>200</v>
      </c>
    </row>
    <row r="157" spans="1:13" x14ac:dyDescent="0.2">
      <c r="A157" s="11" t="s">
        <v>670</v>
      </c>
      <c r="B157" s="215"/>
      <c r="C157" s="87">
        <f t="shared" si="45"/>
        <v>-200</v>
      </c>
      <c r="D157" s="118"/>
      <c r="E157" s="87"/>
      <c r="F157" s="118">
        <v>-200</v>
      </c>
      <c r="G157" s="87"/>
      <c r="H157" s="118"/>
      <c r="I157" s="87"/>
      <c r="J157" s="127"/>
      <c r="K157" s="87"/>
      <c r="L157" s="87"/>
      <c r="M157" s="144">
        <f t="shared" si="30"/>
        <v>-200</v>
      </c>
    </row>
    <row r="158" spans="1:13" s="490" customFormat="1" x14ac:dyDescent="0.2">
      <c r="A158" s="11" t="s">
        <v>671</v>
      </c>
      <c r="B158" s="215"/>
      <c r="C158" s="87">
        <f t="shared" si="45"/>
        <v>-3000</v>
      </c>
      <c r="D158" s="118"/>
      <c r="E158" s="87"/>
      <c r="F158" s="118">
        <v>-3000</v>
      </c>
      <c r="G158" s="87"/>
      <c r="H158" s="118"/>
      <c r="I158" s="87"/>
      <c r="J158" s="127"/>
      <c r="K158" s="87"/>
      <c r="L158" s="87"/>
      <c r="M158" s="144">
        <f t="shared" si="30"/>
        <v>-3000</v>
      </c>
    </row>
    <row r="159" spans="1:13" x14ac:dyDescent="0.2">
      <c r="A159" s="11" t="s">
        <v>672</v>
      </c>
      <c r="B159" s="215"/>
      <c r="C159" s="87">
        <f t="shared" si="45"/>
        <v>-300</v>
      </c>
      <c r="D159" s="118"/>
      <c r="E159" s="87"/>
      <c r="F159" s="118">
        <v>-300</v>
      </c>
      <c r="G159" s="87"/>
      <c r="H159" s="118"/>
      <c r="I159" s="87"/>
      <c r="J159" s="127"/>
      <c r="K159" s="87"/>
      <c r="L159" s="87"/>
      <c r="M159" s="144">
        <f t="shared" si="30"/>
        <v>-300</v>
      </c>
    </row>
    <row r="160" spans="1:13" x14ac:dyDescent="0.2">
      <c r="A160" s="11" t="s">
        <v>673</v>
      </c>
      <c r="B160" s="215"/>
      <c r="C160" s="87">
        <f t="shared" si="45"/>
        <v>300</v>
      </c>
      <c r="D160" s="118"/>
      <c r="E160" s="87"/>
      <c r="F160" s="118">
        <v>300</v>
      </c>
      <c r="G160" s="87"/>
      <c r="H160" s="329"/>
      <c r="I160" s="87"/>
      <c r="J160" s="127"/>
      <c r="K160" s="87"/>
      <c r="L160" s="87"/>
      <c r="M160" s="144">
        <f t="shared" si="30"/>
        <v>300</v>
      </c>
    </row>
    <row r="161" spans="1:14" s="505" customFormat="1" x14ac:dyDescent="0.2">
      <c r="A161" s="11" t="s">
        <v>676</v>
      </c>
      <c r="B161" s="215"/>
      <c r="C161" s="87">
        <f t="shared" si="45"/>
        <v>-2500</v>
      </c>
      <c r="D161" s="118"/>
      <c r="E161" s="87"/>
      <c r="F161" s="118">
        <v>-2500</v>
      </c>
      <c r="G161" s="87"/>
      <c r="H161" s="329"/>
      <c r="I161" s="87"/>
      <c r="J161" s="127"/>
      <c r="K161" s="87"/>
      <c r="L161" s="87"/>
      <c r="M161" s="144">
        <f t="shared" si="30"/>
        <v>-2500</v>
      </c>
    </row>
    <row r="162" spans="1:14" x14ac:dyDescent="0.2">
      <c r="A162" s="11" t="s">
        <v>674</v>
      </c>
      <c r="B162" s="215"/>
      <c r="C162" s="87">
        <f t="shared" si="45"/>
        <v>-10000</v>
      </c>
      <c r="D162" s="118"/>
      <c r="E162" s="87"/>
      <c r="F162" s="118">
        <v>-10000</v>
      </c>
      <c r="G162" s="87"/>
      <c r="H162" s="118"/>
      <c r="I162" s="87"/>
      <c r="J162" s="127"/>
      <c r="K162" s="87"/>
      <c r="L162" s="87"/>
      <c r="M162" s="144">
        <f t="shared" si="30"/>
        <v>-10000</v>
      </c>
    </row>
    <row r="163" spans="1:14" x14ac:dyDescent="0.2">
      <c r="A163" s="11" t="s">
        <v>675</v>
      </c>
      <c r="B163" s="215"/>
      <c r="C163" s="87">
        <f t="shared" si="45"/>
        <v>-10000</v>
      </c>
      <c r="D163" s="118"/>
      <c r="E163" s="87"/>
      <c r="F163" s="118">
        <v>-10000</v>
      </c>
      <c r="G163" s="87"/>
      <c r="H163" s="329"/>
      <c r="I163" s="87"/>
      <c r="J163" s="127"/>
      <c r="K163" s="87"/>
      <c r="L163" s="87"/>
      <c r="M163" s="144">
        <f t="shared" si="30"/>
        <v>-10000</v>
      </c>
    </row>
    <row r="164" spans="1:14" s="505" customFormat="1" x14ac:dyDescent="0.2">
      <c r="A164" s="11" t="s">
        <v>678</v>
      </c>
      <c r="B164" s="215"/>
      <c r="C164" s="87">
        <f t="shared" si="45"/>
        <v>-114162</v>
      </c>
      <c r="D164" s="118"/>
      <c r="E164" s="87"/>
      <c r="F164" s="118"/>
      <c r="G164" s="87"/>
      <c r="H164" s="329">
        <v>-114162</v>
      </c>
      <c r="I164" s="87"/>
      <c r="J164" s="127"/>
      <c r="K164" s="87"/>
      <c r="L164" s="87"/>
      <c r="M164" s="144">
        <f t="shared" si="30"/>
        <v>-114162</v>
      </c>
    </row>
    <row r="165" spans="1:14" s="506" customFormat="1" x14ac:dyDescent="0.2">
      <c r="A165" s="11" t="s">
        <v>736</v>
      </c>
      <c r="B165" s="215"/>
      <c r="C165" s="87">
        <f t="shared" si="45"/>
        <v>-6000</v>
      </c>
      <c r="D165" s="118"/>
      <c r="E165" s="87"/>
      <c r="F165" s="118"/>
      <c r="G165" s="87"/>
      <c r="H165" s="329"/>
      <c r="I165" s="87">
        <v>-6000</v>
      </c>
      <c r="J165" s="127"/>
      <c r="K165" s="87"/>
      <c r="L165" s="87"/>
      <c r="M165" s="144">
        <f t="shared" si="30"/>
        <v>-6000</v>
      </c>
    </row>
    <row r="166" spans="1:14" s="506" customFormat="1" x14ac:dyDescent="0.2">
      <c r="A166" s="11" t="s">
        <v>730</v>
      </c>
      <c r="B166" s="215"/>
      <c r="C166" s="87">
        <f t="shared" si="45"/>
        <v>-5000</v>
      </c>
      <c r="D166" s="118"/>
      <c r="E166" s="87"/>
      <c r="F166" s="118"/>
      <c r="G166" s="87"/>
      <c r="H166" s="329"/>
      <c r="I166" s="87">
        <v>-5000</v>
      </c>
      <c r="J166" s="127"/>
      <c r="K166" s="87"/>
      <c r="L166" s="87"/>
      <c r="M166" s="144">
        <f t="shared" si="30"/>
        <v>-5000</v>
      </c>
    </row>
    <row r="167" spans="1:14" s="506" customFormat="1" x14ac:dyDescent="0.2">
      <c r="A167" s="11" t="s">
        <v>732</v>
      </c>
      <c r="B167" s="215"/>
      <c r="C167" s="87">
        <f t="shared" si="45"/>
        <v>-8000</v>
      </c>
      <c r="D167" s="118"/>
      <c r="E167" s="87"/>
      <c r="F167" s="118"/>
      <c r="G167" s="87"/>
      <c r="H167" s="329"/>
      <c r="I167" s="87">
        <v>-8000</v>
      </c>
      <c r="J167" s="127"/>
      <c r="K167" s="87"/>
      <c r="L167" s="87"/>
      <c r="M167" s="144">
        <f t="shared" si="30"/>
        <v>-8000</v>
      </c>
    </row>
    <row r="168" spans="1:14" s="506" customFormat="1" x14ac:dyDescent="0.2">
      <c r="A168" s="11" t="s">
        <v>733</v>
      </c>
      <c r="B168" s="215"/>
      <c r="C168" s="87">
        <f t="shared" si="45"/>
        <v>-5000</v>
      </c>
      <c r="D168" s="118"/>
      <c r="E168" s="87"/>
      <c r="F168" s="118"/>
      <c r="G168" s="87"/>
      <c r="H168" s="329"/>
      <c r="I168" s="87">
        <v>-5000</v>
      </c>
      <c r="J168" s="127"/>
      <c r="K168" s="87"/>
      <c r="L168" s="87"/>
      <c r="M168" s="144">
        <f t="shared" si="30"/>
        <v>-5000</v>
      </c>
    </row>
    <row r="169" spans="1:14" s="506" customFormat="1" x14ac:dyDescent="0.2">
      <c r="A169" s="11" t="s">
        <v>734</v>
      </c>
      <c r="B169" s="215"/>
      <c r="C169" s="87">
        <f t="shared" si="45"/>
        <v>2230</v>
      </c>
      <c r="D169" s="118"/>
      <c r="E169" s="87"/>
      <c r="F169" s="118"/>
      <c r="G169" s="87"/>
      <c r="H169" s="329"/>
      <c r="I169" s="87">
        <v>2230</v>
      </c>
      <c r="J169" s="127"/>
      <c r="K169" s="87"/>
      <c r="L169" s="87"/>
      <c r="M169" s="144">
        <f t="shared" si="30"/>
        <v>2230</v>
      </c>
    </row>
    <row r="170" spans="1:14" s="506" customFormat="1" x14ac:dyDescent="0.2">
      <c r="A170" s="11" t="s">
        <v>731</v>
      </c>
      <c r="B170" s="215"/>
      <c r="C170" s="87">
        <f t="shared" si="45"/>
        <v>-15000</v>
      </c>
      <c r="D170" s="118"/>
      <c r="E170" s="87"/>
      <c r="F170" s="118"/>
      <c r="G170" s="87"/>
      <c r="H170" s="329"/>
      <c r="I170" s="87">
        <v>-15000</v>
      </c>
      <c r="J170" s="127"/>
      <c r="K170" s="87"/>
      <c r="L170" s="87"/>
      <c r="M170" s="144">
        <f t="shared" si="30"/>
        <v>-15000</v>
      </c>
    </row>
    <row r="171" spans="1:14" s="505" customFormat="1" x14ac:dyDescent="0.2">
      <c r="A171" s="11" t="s">
        <v>677</v>
      </c>
      <c r="B171" s="215"/>
      <c r="C171" s="87">
        <f t="shared" si="45"/>
        <v>182309</v>
      </c>
      <c r="D171" s="118"/>
      <c r="E171" s="87"/>
      <c r="F171" s="118"/>
      <c r="G171" s="87"/>
      <c r="H171" s="329"/>
      <c r="I171" s="87">
        <v>182309</v>
      </c>
      <c r="J171" s="127"/>
      <c r="K171" s="87"/>
      <c r="L171" s="87"/>
      <c r="M171" s="144">
        <f t="shared" si="30"/>
        <v>182309</v>
      </c>
      <c r="N171" s="505" t="s">
        <v>493</v>
      </c>
    </row>
    <row r="172" spans="1:14" s="505" customFormat="1" x14ac:dyDescent="0.2">
      <c r="A172" s="11" t="s">
        <v>725</v>
      </c>
      <c r="B172" s="215"/>
      <c r="C172" s="87">
        <f t="shared" si="45"/>
        <v>-91276</v>
      </c>
      <c r="D172" s="118"/>
      <c r="E172" s="87"/>
      <c r="F172" s="118"/>
      <c r="G172" s="87"/>
      <c r="H172" s="329"/>
      <c r="I172" s="87"/>
      <c r="J172" s="127"/>
      <c r="K172" s="87">
        <v>-91276</v>
      </c>
      <c r="L172" s="87"/>
      <c r="M172" s="144">
        <f t="shared" si="30"/>
        <v>-91276</v>
      </c>
    </row>
    <row r="173" spans="1:14" x14ac:dyDescent="0.2">
      <c r="A173" s="11" t="s">
        <v>387</v>
      </c>
      <c r="B173" s="215"/>
      <c r="C173" s="87">
        <f t="shared" ref="C173:L173" si="46">SUM(C154:C172)</f>
        <v>-85399</v>
      </c>
      <c r="D173" s="87">
        <f t="shared" si="46"/>
        <v>0</v>
      </c>
      <c r="E173" s="87">
        <f t="shared" si="46"/>
        <v>0</v>
      </c>
      <c r="F173" s="87">
        <f t="shared" si="46"/>
        <v>-25500</v>
      </c>
      <c r="G173" s="87">
        <f t="shared" si="46"/>
        <v>0</v>
      </c>
      <c r="H173" s="87">
        <f t="shared" si="46"/>
        <v>-114162</v>
      </c>
      <c r="I173" s="87">
        <f t="shared" si="46"/>
        <v>145539</v>
      </c>
      <c r="J173" s="87">
        <f t="shared" si="46"/>
        <v>0</v>
      </c>
      <c r="K173" s="202">
        <f t="shared" si="46"/>
        <v>-91276</v>
      </c>
      <c r="L173" s="87">
        <f t="shared" si="46"/>
        <v>0</v>
      </c>
      <c r="M173" s="144">
        <f t="shared" si="30"/>
        <v>-85399</v>
      </c>
    </row>
    <row r="174" spans="1:14" x14ac:dyDescent="0.2">
      <c r="A174" s="15" t="s">
        <v>584</v>
      </c>
      <c r="B174" s="215"/>
      <c r="C174" s="87">
        <f t="shared" ref="C174:L174" si="47">SUM(C153,C173)</f>
        <v>1462973</v>
      </c>
      <c r="D174" s="87">
        <f t="shared" si="47"/>
        <v>5979</v>
      </c>
      <c r="E174" s="87">
        <f t="shared" si="47"/>
        <v>1038</v>
      </c>
      <c r="F174" s="87">
        <f t="shared" si="47"/>
        <v>103632</v>
      </c>
      <c r="G174" s="87">
        <f t="shared" si="47"/>
        <v>0</v>
      </c>
      <c r="H174" s="87">
        <f t="shared" si="47"/>
        <v>1087185</v>
      </c>
      <c r="I174" s="87">
        <f t="shared" si="47"/>
        <v>263335</v>
      </c>
      <c r="J174" s="87">
        <f t="shared" si="47"/>
        <v>0</v>
      </c>
      <c r="K174" s="87">
        <f t="shared" si="47"/>
        <v>1804</v>
      </c>
      <c r="L174" s="87">
        <f t="shared" si="47"/>
        <v>0</v>
      </c>
      <c r="M174" s="144">
        <f t="shared" si="30"/>
        <v>1462973</v>
      </c>
    </row>
    <row r="175" spans="1:14" x14ac:dyDescent="0.2">
      <c r="A175" s="13" t="s">
        <v>393</v>
      </c>
      <c r="B175" s="7"/>
      <c r="C175" s="13"/>
      <c r="D175" s="115"/>
      <c r="E175" s="114"/>
      <c r="F175" s="111"/>
      <c r="G175" s="111"/>
      <c r="H175" s="115"/>
      <c r="I175" s="111"/>
      <c r="J175" s="114"/>
      <c r="K175" s="111"/>
      <c r="L175" s="111"/>
      <c r="M175" s="144">
        <f t="shared" si="30"/>
        <v>0</v>
      </c>
    </row>
    <row r="176" spans="1:14" x14ac:dyDescent="0.2">
      <c r="A176" s="11" t="s">
        <v>30</v>
      </c>
      <c r="B176" s="215" t="s">
        <v>142</v>
      </c>
      <c r="C176" s="87">
        <f>SUM(D176:L176)</f>
        <v>21669</v>
      </c>
      <c r="D176" s="118"/>
      <c r="E176" s="127"/>
      <c r="F176" s="87">
        <v>15692</v>
      </c>
      <c r="G176" s="87"/>
      <c r="H176" s="118">
        <v>3477</v>
      </c>
      <c r="I176" s="87">
        <v>2500</v>
      </c>
      <c r="J176" s="127">
        <v>0</v>
      </c>
      <c r="K176" s="87"/>
      <c r="L176" s="87"/>
      <c r="M176" s="144">
        <f t="shared" si="30"/>
        <v>21669</v>
      </c>
    </row>
    <row r="177" spans="1:14" x14ac:dyDescent="0.2">
      <c r="A177" s="11" t="s">
        <v>560</v>
      </c>
      <c r="B177" s="215"/>
      <c r="C177" s="87">
        <f t="shared" ref="C177:C184" si="48">SUM(D177:L177)</f>
        <v>25349</v>
      </c>
      <c r="D177" s="118"/>
      <c r="E177" s="127"/>
      <c r="F177" s="87">
        <v>19272</v>
      </c>
      <c r="G177" s="87"/>
      <c r="H177" s="118">
        <v>3477</v>
      </c>
      <c r="I177" s="87">
        <v>2600</v>
      </c>
      <c r="J177" s="87"/>
      <c r="K177" s="118"/>
      <c r="L177" s="87"/>
      <c r="M177" s="144">
        <f t="shared" si="30"/>
        <v>25349</v>
      </c>
    </row>
    <row r="178" spans="1:14" x14ac:dyDescent="0.2">
      <c r="A178" s="11" t="s">
        <v>679</v>
      </c>
      <c r="B178" s="215"/>
      <c r="C178" s="87">
        <f t="shared" si="48"/>
        <v>1200</v>
      </c>
      <c r="D178" s="118"/>
      <c r="E178" s="127"/>
      <c r="F178" s="87">
        <v>1200</v>
      </c>
      <c r="G178" s="87"/>
      <c r="H178" s="118"/>
      <c r="I178" s="87"/>
      <c r="J178" s="87"/>
      <c r="K178" s="118"/>
      <c r="L178" s="87"/>
      <c r="M178" s="144">
        <f t="shared" si="30"/>
        <v>1200</v>
      </c>
    </row>
    <row r="179" spans="1:14" s="505" customFormat="1" x14ac:dyDescent="0.2">
      <c r="A179" s="11" t="s">
        <v>680</v>
      </c>
      <c r="B179" s="215"/>
      <c r="C179" s="87">
        <f t="shared" si="48"/>
        <v>200</v>
      </c>
      <c r="D179" s="118"/>
      <c r="E179" s="127"/>
      <c r="F179" s="87">
        <v>200</v>
      </c>
      <c r="G179" s="87"/>
      <c r="H179" s="118"/>
      <c r="I179" s="87"/>
      <c r="J179" s="87"/>
      <c r="K179" s="118"/>
      <c r="L179" s="87"/>
      <c r="M179" s="144">
        <f t="shared" si="30"/>
        <v>200</v>
      </c>
    </row>
    <row r="180" spans="1:14" s="505" customFormat="1" x14ac:dyDescent="0.2">
      <c r="A180" s="11" t="s">
        <v>681</v>
      </c>
      <c r="B180" s="215"/>
      <c r="C180" s="87">
        <f t="shared" si="48"/>
        <v>50</v>
      </c>
      <c r="D180" s="118"/>
      <c r="E180" s="127"/>
      <c r="F180" s="87">
        <v>50</v>
      </c>
      <c r="G180" s="87"/>
      <c r="H180" s="118"/>
      <c r="I180" s="87"/>
      <c r="J180" s="87"/>
      <c r="K180" s="118"/>
      <c r="L180" s="87"/>
      <c r="M180" s="144">
        <f t="shared" si="30"/>
        <v>50</v>
      </c>
    </row>
    <row r="181" spans="1:14" s="505" customFormat="1" x14ac:dyDescent="0.2">
      <c r="A181" s="11" t="s">
        <v>682</v>
      </c>
      <c r="B181" s="215"/>
      <c r="C181" s="87">
        <f t="shared" si="48"/>
        <v>610</v>
      </c>
      <c r="D181" s="118"/>
      <c r="E181" s="127"/>
      <c r="F181" s="87">
        <v>610</v>
      </c>
      <c r="G181" s="87"/>
      <c r="H181" s="118"/>
      <c r="I181" s="87"/>
      <c r="J181" s="87"/>
      <c r="K181" s="118"/>
      <c r="L181" s="87"/>
      <c r="M181" s="144">
        <f t="shared" si="30"/>
        <v>610</v>
      </c>
    </row>
    <row r="182" spans="1:14" s="505" customFormat="1" x14ac:dyDescent="0.2">
      <c r="A182" s="11" t="s">
        <v>683</v>
      </c>
      <c r="B182" s="215"/>
      <c r="C182" s="87">
        <f t="shared" si="48"/>
        <v>-4000</v>
      </c>
      <c r="D182" s="118"/>
      <c r="E182" s="127"/>
      <c r="F182" s="87">
        <v>-4000</v>
      </c>
      <c r="G182" s="87"/>
      <c r="H182" s="118"/>
      <c r="I182" s="87"/>
      <c r="J182" s="87"/>
      <c r="K182" s="118"/>
      <c r="L182" s="87"/>
      <c r="M182" s="144">
        <f t="shared" si="30"/>
        <v>-4000</v>
      </c>
    </row>
    <row r="183" spans="1:14" s="505" customFormat="1" x14ac:dyDescent="0.2">
      <c r="A183" s="11" t="s">
        <v>625</v>
      </c>
      <c r="B183" s="215"/>
      <c r="C183" s="87">
        <f t="shared" si="48"/>
        <v>-2000</v>
      </c>
      <c r="D183" s="118"/>
      <c r="E183" s="127"/>
      <c r="F183" s="87">
        <v>-2000</v>
      </c>
      <c r="G183" s="87"/>
      <c r="H183" s="118"/>
      <c r="I183" s="87"/>
      <c r="J183" s="87"/>
      <c r="K183" s="118"/>
      <c r="L183" s="87"/>
      <c r="M183" s="144">
        <f t="shared" si="30"/>
        <v>-2000</v>
      </c>
    </row>
    <row r="184" spans="1:14" s="505" customFormat="1" x14ac:dyDescent="0.2">
      <c r="A184" s="11" t="s">
        <v>684</v>
      </c>
      <c r="B184" s="215"/>
      <c r="C184" s="87">
        <f t="shared" si="48"/>
        <v>-3477</v>
      </c>
      <c r="D184" s="118"/>
      <c r="E184" s="127"/>
      <c r="F184" s="87"/>
      <c r="G184" s="87"/>
      <c r="H184" s="118">
        <v>-3477</v>
      </c>
      <c r="I184" s="87"/>
      <c r="J184" s="87"/>
      <c r="K184" s="118"/>
      <c r="L184" s="87"/>
      <c r="M184" s="144">
        <f t="shared" si="30"/>
        <v>-3477</v>
      </c>
    </row>
    <row r="185" spans="1:14" x14ac:dyDescent="0.2">
      <c r="A185" s="11" t="s">
        <v>384</v>
      </c>
      <c r="B185" s="215"/>
      <c r="C185" s="87">
        <f>SUM(C178:C184)</f>
        <v>-7417</v>
      </c>
      <c r="D185" s="87">
        <f t="shared" ref="D185:L185" si="49">SUM(D178:D184)</f>
        <v>0</v>
      </c>
      <c r="E185" s="87">
        <f t="shared" si="49"/>
        <v>0</v>
      </c>
      <c r="F185" s="87">
        <f t="shared" si="49"/>
        <v>-3940</v>
      </c>
      <c r="G185" s="87">
        <f t="shared" si="49"/>
        <v>0</v>
      </c>
      <c r="H185" s="87">
        <f t="shared" si="49"/>
        <v>-3477</v>
      </c>
      <c r="I185" s="87">
        <f t="shared" si="49"/>
        <v>0</v>
      </c>
      <c r="J185" s="87">
        <f t="shared" si="49"/>
        <v>0</v>
      </c>
      <c r="K185" s="87">
        <f t="shared" si="49"/>
        <v>0</v>
      </c>
      <c r="L185" s="87">
        <f t="shared" si="49"/>
        <v>0</v>
      </c>
      <c r="M185" s="144">
        <f t="shared" si="30"/>
        <v>-7417</v>
      </c>
    </row>
    <row r="186" spans="1:14" x14ac:dyDescent="0.2">
      <c r="A186" s="15" t="s">
        <v>585</v>
      </c>
      <c r="B186" s="215"/>
      <c r="C186" s="127">
        <f t="shared" ref="C186:L186" si="50">SUM(C177,C185)</f>
        <v>17932</v>
      </c>
      <c r="D186" s="127">
        <f t="shared" si="50"/>
        <v>0</v>
      </c>
      <c r="E186" s="127">
        <f t="shared" si="50"/>
        <v>0</v>
      </c>
      <c r="F186" s="127">
        <f t="shared" si="50"/>
        <v>15332</v>
      </c>
      <c r="G186" s="127">
        <f t="shared" si="50"/>
        <v>0</v>
      </c>
      <c r="H186" s="127">
        <f t="shared" si="50"/>
        <v>0</v>
      </c>
      <c r="I186" s="127">
        <f t="shared" si="50"/>
        <v>2600</v>
      </c>
      <c r="J186" s="127">
        <f t="shared" si="50"/>
        <v>0</v>
      </c>
      <c r="K186" s="127">
        <f t="shared" si="50"/>
        <v>0</v>
      </c>
      <c r="L186" s="127">
        <f t="shared" si="50"/>
        <v>0</v>
      </c>
      <c r="M186" s="144">
        <f t="shared" si="30"/>
        <v>17932</v>
      </c>
    </row>
    <row r="187" spans="1:14" x14ac:dyDescent="0.2">
      <c r="A187" s="266" t="s">
        <v>394</v>
      </c>
      <c r="B187" s="7"/>
      <c r="C187" s="13"/>
      <c r="D187" s="115"/>
      <c r="E187" s="114"/>
      <c r="F187" s="111"/>
      <c r="G187" s="111"/>
      <c r="H187" s="115"/>
      <c r="I187" s="111"/>
      <c r="J187" s="111"/>
      <c r="K187" s="113"/>
      <c r="L187" s="111"/>
      <c r="M187" s="144">
        <f t="shared" si="30"/>
        <v>0</v>
      </c>
    </row>
    <row r="188" spans="1:14" x14ac:dyDescent="0.2">
      <c r="A188" s="11" t="s">
        <v>30</v>
      </c>
      <c r="B188" s="215" t="s">
        <v>142</v>
      </c>
      <c r="C188" s="87">
        <f>SUM(D188:L188)</f>
        <v>0</v>
      </c>
      <c r="D188" s="118"/>
      <c r="E188" s="127"/>
      <c r="F188" s="87">
        <v>0</v>
      </c>
      <c r="G188" s="87"/>
      <c r="H188" s="118">
        <v>0</v>
      </c>
      <c r="I188" s="87">
        <v>0</v>
      </c>
      <c r="J188" s="87">
        <v>0</v>
      </c>
      <c r="K188" s="108"/>
      <c r="L188" s="87"/>
      <c r="M188" s="144">
        <f t="shared" si="30"/>
        <v>0</v>
      </c>
    </row>
    <row r="189" spans="1:14" x14ac:dyDescent="0.2">
      <c r="A189" s="11" t="s">
        <v>560</v>
      </c>
      <c r="B189" s="215"/>
      <c r="C189" s="87">
        <f t="shared" ref="C189:C193" si="51">SUM(D189:L189)</f>
        <v>56253</v>
      </c>
      <c r="D189" s="118"/>
      <c r="E189" s="127"/>
      <c r="F189" s="87">
        <v>43410</v>
      </c>
      <c r="G189" s="87"/>
      <c r="H189" s="118"/>
      <c r="I189" s="87">
        <v>12843</v>
      </c>
      <c r="J189" s="87"/>
      <c r="K189" s="118"/>
      <c r="L189" s="87"/>
      <c r="M189" s="144">
        <f t="shared" si="30"/>
        <v>56253</v>
      </c>
    </row>
    <row r="190" spans="1:14" x14ac:dyDescent="0.2">
      <c r="A190" s="11" t="s">
        <v>683</v>
      </c>
      <c r="B190" s="215"/>
      <c r="C190" s="87">
        <f t="shared" si="51"/>
        <v>270</v>
      </c>
      <c r="D190" s="118"/>
      <c r="E190" s="127"/>
      <c r="F190" s="87">
        <v>270</v>
      </c>
      <c r="G190" s="87"/>
      <c r="H190" s="118"/>
      <c r="I190" s="87"/>
      <c r="J190" s="87"/>
      <c r="K190" s="118"/>
      <c r="L190" s="87"/>
      <c r="M190" s="144">
        <f t="shared" si="30"/>
        <v>270</v>
      </c>
      <c r="N190" t="s">
        <v>493</v>
      </c>
    </row>
    <row r="191" spans="1:14" s="443" customFormat="1" x14ac:dyDescent="0.2">
      <c r="A191" s="11" t="s">
        <v>687</v>
      </c>
      <c r="B191" s="215"/>
      <c r="C191" s="87">
        <f t="shared" si="51"/>
        <v>620</v>
      </c>
      <c r="D191" s="118"/>
      <c r="E191" s="127"/>
      <c r="F191" s="87">
        <v>620</v>
      </c>
      <c r="G191" s="87"/>
      <c r="H191" s="118"/>
      <c r="I191" s="87"/>
      <c r="J191" s="87"/>
      <c r="K191" s="118"/>
      <c r="L191" s="87"/>
      <c r="M191" s="144">
        <f t="shared" si="30"/>
        <v>620</v>
      </c>
    </row>
    <row r="192" spans="1:14" s="392" customFormat="1" x14ac:dyDescent="0.2">
      <c r="A192" s="328" t="s">
        <v>625</v>
      </c>
      <c r="B192" s="215"/>
      <c r="C192" s="87">
        <f t="shared" si="51"/>
        <v>-1900</v>
      </c>
      <c r="D192" s="118"/>
      <c r="E192" s="127"/>
      <c r="F192" s="87">
        <v>-1900</v>
      </c>
      <c r="G192" s="87"/>
      <c r="H192" s="118"/>
      <c r="I192" s="87"/>
      <c r="J192" s="87"/>
      <c r="K192" s="118"/>
      <c r="L192" s="87"/>
      <c r="M192" s="144">
        <f t="shared" si="30"/>
        <v>-1900</v>
      </c>
    </row>
    <row r="193" spans="1:14" s="446" customFormat="1" x14ac:dyDescent="0.2">
      <c r="A193" s="328" t="s">
        <v>688</v>
      </c>
      <c r="B193" s="215"/>
      <c r="C193" s="87">
        <f t="shared" si="51"/>
        <v>-1608</v>
      </c>
      <c r="D193" s="118"/>
      <c r="E193" s="127"/>
      <c r="F193" s="87"/>
      <c r="G193" s="87"/>
      <c r="H193" s="118"/>
      <c r="I193" s="87">
        <v>-1608</v>
      </c>
      <c r="J193" s="87"/>
      <c r="K193" s="118"/>
      <c r="L193" s="87"/>
      <c r="M193" s="144">
        <f t="shared" si="30"/>
        <v>-1608</v>
      </c>
    </row>
    <row r="194" spans="1:14" x14ac:dyDescent="0.2">
      <c r="A194" s="11" t="s">
        <v>387</v>
      </c>
      <c r="B194" s="215"/>
      <c r="C194" s="87">
        <f>SUM(C190:C193)</f>
        <v>-2618</v>
      </c>
      <c r="D194" s="87">
        <f t="shared" ref="D194:L194" si="52">SUM(D190:D193)</f>
        <v>0</v>
      </c>
      <c r="E194" s="87">
        <f t="shared" si="52"/>
        <v>0</v>
      </c>
      <c r="F194" s="87">
        <f t="shared" si="52"/>
        <v>-1010</v>
      </c>
      <c r="G194" s="87">
        <f t="shared" si="52"/>
        <v>0</v>
      </c>
      <c r="H194" s="87">
        <f t="shared" si="52"/>
        <v>0</v>
      </c>
      <c r="I194" s="87">
        <f t="shared" si="52"/>
        <v>-1608</v>
      </c>
      <c r="J194" s="87">
        <f t="shared" si="52"/>
        <v>0</v>
      </c>
      <c r="K194" s="87">
        <f t="shared" si="52"/>
        <v>0</v>
      </c>
      <c r="L194" s="87">
        <f t="shared" si="52"/>
        <v>0</v>
      </c>
      <c r="M194" s="144">
        <f t="shared" si="30"/>
        <v>-2618</v>
      </c>
    </row>
    <row r="195" spans="1:14" x14ac:dyDescent="0.2">
      <c r="A195" s="15" t="s">
        <v>585</v>
      </c>
      <c r="B195" s="215"/>
      <c r="C195" s="127">
        <f>SUM(C189,C194)</f>
        <v>53635</v>
      </c>
      <c r="D195" s="127">
        <f t="shared" ref="D195:L195" si="53">SUM(D189,D194)</f>
        <v>0</v>
      </c>
      <c r="E195" s="127">
        <f t="shared" si="53"/>
        <v>0</v>
      </c>
      <c r="F195" s="127">
        <f t="shared" si="53"/>
        <v>42400</v>
      </c>
      <c r="G195" s="127">
        <f t="shared" si="53"/>
        <v>0</v>
      </c>
      <c r="H195" s="127">
        <f t="shared" si="53"/>
        <v>0</v>
      </c>
      <c r="I195" s="127">
        <f t="shared" si="53"/>
        <v>11235</v>
      </c>
      <c r="J195" s="127">
        <f t="shared" si="53"/>
        <v>0</v>
      </c>
      <c r="K195" s="127">
        <f t="shared" si="53"/>
        <v>0</v>
      </c>
      <c r="L195" s="127">
        <f t="shared" si="53"/>
        <v>0</v>
      </c>
      <c r="M195" s="144">
        <f t="shared" si="30"/>
        <v>53635</v>
      </c>
    </row>
    <row r="196" spans="1:14" x14ac:dyDescent="0.2">
      <c r="A196" s="28" t="s">
        <v>395</v>
      </c>
      <c r="B196" s="7"/>
      <c r="C196" s="31"/>
      <c r="D196" s="111"/>
      <c r="E196" s="115"/>
      <c r="F196" s="111"/>
      <c r="G196" s="115"/>
      <c r="H196" s="111"/>
      <c r="I196" s="115"/>
      <c r="J196" s="111"/>
      <c r="K196" s="115"/>
      <c r="L196" s="111"/>
      <c r="M196" s="144">
        <f t="shared" si="30"/>
        <v>0</v>
      </c>
    </row>
    <row r="197" spans="1:14" x14ac:dyDescent="0.2">
      <c r="A197" s="32" t="s">
        <v>30</v>
      </c>
      <c r="B197" s="215" t="s">
        <v>142</v>
      </c>
      <c r="C197" s="127">
        <f>SUM(D197:L197)</f>
        <v>273620</v>
      </c>
      <c r="D197" s="87"/>
      <c r="E197" s="118">
        <v>0</v>
      </c>
      <c r="F197" s="87">
        <v>1130</v>
      </c>
      <c r="G197" s="118"/>
      <c r="H197" s="87"/>
      <c r="I197" s="341">
        <v>22490</v>
      </c>
      <c r="J197" s="87">
        <v>250000</v>
      </c>
      <c r="K197" s="118"/>
      <c r="L197" s="87"/>
      <c r="M197" s="144">
        <f t="shared" si="30"/>
        <v>273620</v>
      </c>
    </row>
    <row r="198" spans="1:14" x14ac:dyDescent="0.2">
      <c r="A198" s="357" t="s">
        <v>583</v>
      </c>
      <c r="B198" s="215"/>
      <c r="C198" s="127">
        <f>SUM(D198:L198)</f>
        <v>389774</v>
      </c>
      <c r="D198" s="87"/>
      <c r="E198" s="118"/>
      <c r="F198" s="87">
        <v>11646</v>
      </c>
      <c r="G198" s="118"/>
      <c r="H198" s="87"/>
      <c r="I198" s="341">
        <v>22490</v>
      </c>
      <c r="J198" s="87">
        <v>355638</v>
      </c>
      <c r="K198" s="118"/>
      <c r="L198" s="87"/>
      <c r="M198" s="144">
        <f t="shared" si="30"/>
        <v>389774</v>
      </c>
    </row>
    <row r="199" spans="1:14" x14ac:dyDescent="0.2">
      <c r="A199" s="357" t="s">
        <v>681</v>
      </c>
      <c r="B199" s="215"/>
      <c r="C199" s="127">
        <f t="shared" ref="C199:C207" si="54">SUM(D199:L199)</f>
        <v>8</v>
      </c>
      <c r="D199" s="87"/>
      <c r="E199" s="118"/>
      <c r="F199" s="87">
        <v>8</v>
      </c>
      <c r="G199" s="118"/>
      <c r="H199" s="127"/>
      <c r="I199" s="202"/>
      <c r="J199" s="127"/>
      <c r="K199" s="87"/>
      <c r="L199" s="127"/>
      <c r="M199" s="144">
        <f t="shared" si="30"/>
        <v>8</v>
      </c>
    </row>
    <row r="200" spans="1:14" s="442" customFormat="1" x14ac:dyDescent="0.2">
      <c r="A200" s="357" t="s">
        <v>689</v>
      </c>
      <c r="B200" s="215"/>
      <c r="C200" s="127">
        <f t="shared" si="54"/>
        <v>150</v>
      </c>
      <c r="D200" s="87"/>
      <c r="E200" s="118"/>
      <c r="F200" s="87">
        <v>150</v>
      </c>
      <c r="G200" s="118"/>
      <c r="H200" s="127"/>
      <c r="I200" s="340"/>
      <c r="J200" s="127"/>
      <c r="K200" s="127"/>
      <c r="L200" s="127"/>
      <c r="M200" s="144">
        <f t="shared" si="30"/>
        <v>150</v>
      </c>
    </row>
    <row r="201" spans="1:14" s="506" customFormat="1" x14ac:dyDescent="0.2">
      <c r="A201" s="357" t="s">
        <v>679</v>
      </c>
      <c r="B201" s="215"/>
      <c r="C201" s="127">
        <f t="shared" si="54"/>
        <v>0</v>
      </c>
      <c r="D201" s="87"/>
      <c r="E201" s="118"/>
      <c r="F201" s="87"/>
      <c r="G201" s="118"/>
      <c r="H201" s="127"/>
      <c r="I201" s="340"/>
      <c r="J201" s="127"/>
      <c r="K201" s="127"/>
      <c r="L201" s="127"/>
      <c r="M201" s="144">
        <f t="shared" si="30"/>
        <v>0</v>
      </c>
    </row>
    <row r="202" spans="1:14" s="507" customFormat="1" x14ac:dyDescent="0.2">
      <c r="A202" s="357" t="s">
        <v>759</v>
      </c>
      <c r="B202" s="215"/>
      <c r="C202" s="127">
        <f t="shared" si="54"/>
        <v>-1500</v>
      </c>
      <c r="D202" s="87"/>
      <c r="E202" s="118"/>
      <c r="F202" s="87"/>
      <c r="G202" s="118"/>
      <c r="H202" s="127"/>
      <c r="I202" s="127">
        <v>-1500</v>
      </c>
      <c r="J202" s="127"/>
      <c r="K202" s="127"/>
      <c r="L202" s="127"/>
      <c r="M202" s="144">
        <f t="shared" si="30"/>
        <v>-1500</v>
      </c>
    </row>
    <row r="203" spans="1:14" s="507" customFormat="1" x14ac:dyDescent="0.2">
      <c r="A203" s="357" t="s">
        <v>760</v>
      </c>
      <c r="B203" s="215"/>
      <c r="C203" s="127">
        <f t="shared" si="54"/>
        <v>-15390</v>
      </c>
      <c r="D203" s="87"/>
      <c r="E203" s="118"/>
      <c r="F203" s="87"/>
      <c r="G203" s="118"/>
      <c r="H203" s="127"/>
      <c r="I203" s="127">
        <v>-15390</v>
      </c>
      <c r="J203" s="127"/>
      <c r="K203" s="127"/>
      <c r="L203" s="127"/>
      <c r="M203" s="144">
        <f t="shared" si="30"/>
        <v>-15390</v>
      </c>
    </row>
    <row r="204" spans="1:14" s="507" customFormat="1" x14ac:dyDescent="0.2">
      <c r="A204" s="357" t="s">
        <v>761</v>
      </c>
      <c r="B204" s="215"/>
      <c r="C204" s="127">
        <f t="shared" si="54"/>
        <v>499</v>
      </c>
      <c r="D204" s="87"/>
      <c r="E204" s="118"/>
      <c r="F204" s="87"/>
      <c r="G204" s="118"/>
      <c r="H204" s="127"/>
      <c r="I204" s="127">
        <v>499</v>
      </c>
      <c r="J204" s="127"/>
      <c r="K204" s="127"/>
      <c r="L204" s="127"/>
      <c r="M204" s="144"/>
    </row>
    <row r="205" spans="1:14" s="506" customFormat="1" x14ac:dyDescent="0.2">
      <c r="A205" s="357" t="s">
        <v>692</v>
      </c>
      <c r="B205" s="215"/>
      <c r="C205" s="127">
        <f t="shared" si="54"/>
        <v>-178000</v>
      </c>
      <c r="D205" s="87"/>
      <c r="E205" s="118"/>
      <c r="F205" s="87"/>
      <c r="G205" s="118"/>
      <c r="H205" s="127"/>
      <c r="I205" s="340"/>
      <c r="J205" s="127">
        <v>-178000</v>
      </c>
      <c r="K205" s="127"/>
      <c r="L205" s="127"/>
      <c r="M205" s="144">
        <f t="shared" si="30"/>
        <v>-178000</v>
      </c>
    </row>
    <row r="206" spans="1:14" s="506" customFormat="1" x14ac:dyDescent="0.2">
      <c r="A206" s="357" t="s">
        <v>691</v>
      </c>
      <c r="B206" s="215"/>
      <c r="C206" s="127">
        <f t="shared" si="54"/>
        <v>0</v>
      </c>
      <c r="D206" s="87"/>
      <c r="E206" s="118"/>
      <c r="F206" s="87"/>
      <c r="G206" s="118"/>
      <c r="H206" s="127"/>
      <c r="I206" s="340">
        <v>14424</v>
      </c>
      <c r="J206" s="127">
        <v>-14424</v>
      </c>
      <c r="K206" s="127"/>
      <c r="L206" s="127"/>
      <c r="M206" s="144">
        <f t="shared" si="30"/>
        <v>0</v>
      </c>
      <c r="N206" s="506" t="s">
        <v>493</v>
      </c>
    </row>
    <row r="207" spans="1:14" s="441" customFormat="1" x14ac:dyDescent="0.2">
      <c r="A207" s="357" t="s">
        <v>690</v>
      </c>
      <c r="B207" s="215"/>
      <c r="C207" s="127">
        <f t="shared" si="54"/>
        <v>0</v>
      </c>
      <c r="D207" s="87"/>
      <c r="E207" s="118"/>
      <c r="F207" s="87"/>
      <c r="G207" s="118"/>
      <c r="H207" s="127"/>
      <c r="I207" s="340">
        <v>54610</v>
      </c>
      <c r="J207" s="127">
        <v>-54610</v>
      </c>
      <c r="K207" s="127"/>
      <c r="L207" s="127"/>
      <c r="M207" s="144">
        <f t="shared" si="30"/>
        <v>0</v>
      </c>
      <c r="N207" s="441" t="s">
        <v>493</v>
      </c>
    </row>
    <row r="208" spans="1:14" x14ac:dyDescent="0.2">
      <c r="A208" s="32" t="s">
        <v>387</v>
      </c>
      <c r="B208" s="215"/>
      <c r="C208" s="127">
        <f>SUM(C199:C207)</f>
        <v>-194233</v>
      </c>
      <c r="D208" s="127">
        <f t="shared" ref="D208:L208" si="55">SUM(D199:D207)</f>
        <v>0</v>
      </c>
      <c r="E208" s="127">
        <f t="shared" si="55"/>
        <v>0</v>
      </c>
      <c r="F208" s="127">
        <f t="shared" si="55"/>
        <v>158</v>
      </c>
      <c r="G208" s="127">
        <f t="shared" si="55"/>
        <v>0</v>
      </c>
      <c r="H208" s="127">
        <f t="shared" si="55"/>
        <v>0</v>
      </c>
      <c r="I208" s="127">
        <f t="shared" si="55"/>
        <v>52643</v>
      </c>
      <c r="J208" s="127">
        <f t="shared" si="55"/>
        <v>-247034</v>
      </c>
      <c r="K208" s="127">
        <f t="shared" si="55"/>
        <v>0</v>
      </c>
      <c r="L208" s="127">
        <f t="shared" si="55"/>
        <v>0</v>
      </c>
      <c r="M208" s="144">
        <f t="shared" si="30"/>
        <v>-194233</v>
      </c>
    </row>
    <row r="209" spans="1:13" x14ac:dyDescent="0.2">
      <c r="A209" s="15" t="s">
        <v>585</v>
      </c>
      <c r="B209" s="215"/>
      <c r="C209" s="127">
        <f>SUM(C198,C208)</f>
        <v>195541</v>
      </c>
      <c r="D209" s="127">
        <f t="shared" ref="D209:L209" si="56">SUM(D198,D208)</f>
        <v>0</v>
      </c>
      <c r="E209" s="127">
        <f t="shared" si="56"/>
        <v>0</v>
      </c>
      <c r="F209" s="127">
        <f t="shared" si="56"/>
        <v>11804</v>
      </c>
      <c r="G209" s="127">
        <f t="shared" si="56"/>
        <v>0</v>
      </c>
      <c r="H209" s="127">
        <f t="shared" si="56"/>
        <v>0</v>
      </c>
      <c r="I209" s="127">
        <f t="shared" si="56"/>
        <v>75133</v>
      </c>
      <c r="J209" s="127">
        <f t="shared" si="56"/>
        <v>108604</v>
      </c>
      <c r="K209" s="127">
        <f t="shared" si="56"/>
        <v>0</v>
      </c>
      <c r="L209" s="127">
        <f t="shared" si="56"/>
        <v>0</v>
      </c>
      <c r="M209" s="144">
        <f t="shared" si="30"/>
        <v>195541</v>
      </c>
    </row>
    <row r="210" spans="1:13" x14ac:dyDescent="0.2">
      <c r="A210" s="266" t="s">
        <v>396</v>
      </c>
      <c r="B210" s="237"/>
      <c r="C210" s="31"/>
      <c r="D210" s="111"/>
      <c r="E210" s="115"/>
      <c r="F210" s="111"/>
      <c r="G210" s="115"/>
      <c r="H210" s="111"/>
      <c r="I210" s="115"/>
      <c r="J210" s="111"/>
      <c r="K210" s="115"/>
      <c r="L210" s="111"/>
      <c r="M210" s="144">
        <f t="shared" ref="M210:M294" si="57">SUM(D210:L210)</f>
        <v>0</v>
      </c>
    </row>
    <row r="211" spans="1:13" x14ac:dyDescent="0.2">
      <c r="A211" s="32" t="s">
        <v>30</v>
      </c>
      <c r="B211" s="215" t="s">
        <v>143</v>
      </c>
      <c r="C211" s="127">
        <f>SUM(D211:L211)</f>
        <v>400</v>
      </c>
      <c r="D211" s="87">
        <v>338</v>
      </c>
      <c r="E211" s="118">
        <v>62</v>
      </c>
      <c r="F211" s="87">
        <v>0</v>
      </c>
      <c r="G211" s="118"/>
      <c r="H211" s="87">
        <v>0</v>
      </c>
      <c r="I211" s="118">
        <v>0</v>
      </c>
      <c r="J211" s="87">
        <v>0</v>
      </c>
      <c r="K211" s="118"/>
      <c r="L211" s="87"/>
      <c r="M211" s="144">
        <f t="shared" si="57"/>
        <v>400</v>
      </c>
    </row>
    <row r="212" spans="1:13" x14ac:dyDescent="0.2">
      <c r="A212" s="11" t="s">
        <v>563</v>
      </c>
      <c r="B212" s="215"/>
      <c r="C212" s="127">
        <f>SUM(D212:L212)</f>
        <v>3400</v>
      </c>
      <c r="D212" s="87">
        <v>338</v>
      </c>
      <c r="E212" s="118">
        <v>62</v>
      </c>
      <c r="F212" s="87"/>
      <c r="G212" s="118"/>
      <c r="H212" s="87">
        <v>3000</v>
      </c>
      <c r="I212" s="118"/>
      <c r="J212" s="87"/>
      <c r="K212" s="118"/>
      <c r="L212" s="87"/>
      <c r="M212" s="144">
        <f t="shared" si="57"/>
        <v>3400</v>
      </c>
    </row>
    <row r="213" spans="1:13" x14ac:dyDescent="0.2">
      <c r="A213" s="15" t="s">
        <v>572</v>
      </c>
      <c r="B213" s="214"/>
      <c r="C213" s="127">
        <f>SUM(D213:L213)</f>
        <v>3400</v>
      </c>
      <c r="D213" s="127">
        <v>338</v>
      </c>
      <c r="E213" s="127">
        <v>62</v>
      </c>
      <c r="F213" s="127"/>
      <c r="G213" s="127"/>
      <c r="H213" s="110">
        <v>3000</v>
      </c>
      <c r="I213" s="118"/>
      <c r="J213" s="127"/>
      <c r="K213" s="127"/>
      <c r="L213" s="127"/>
      <c r="M213" s="144">
        <f t="shared" si="57"/>
        <v>3400</v>
      </c>
    </row>
    <row r="214" spans="1:13" x14ac:dyDescent="0.2">
      <c r="A214" s="13" t="s">
        <v>402</v>
      </c>
      <c r="B214" s="19"/>
      <c r="C214" s="13"/>
      <c r="D214" s="115"/>
      <c r="E214" s="111"/>
      <c r="F214" s="115"/>
      <c r="G214" s="111"/>
      <c r="H214" s="115"/>
      <c r="I214" s="111"/>
      <c r="J214" s="114"/>
      <c r="K214" s="111"/>
      <c r="L214" s="111"/>
      <c r="M214" s="144">
        <f t="shared" si="57"/>
        <v>0</v>
      </c>
    </row>
    <row r="215" spans="1:13" x14ac:dyDescent="0.2">
      <c r="A215" s="11" t="s">
        <v>30</v>
      </c>
      <c r="B215" s="215" t="s">
        <v>142</v>
      </c>
      <c r="C215" s="87">
        <f>SUM(D215:L215)</f>
        <v>3514</v>
      </c>
      <c r="D215" s="108"/>
      <c r="E215" s="87">
        <v>0</v>
      </c>
      <c r="F215" s="118">
        <v>3514</v>
      </c>
      <c r="G215" s="87">
        <v>0</v>
      </c>
      <c r="H215" s="118">
        <v>0</v>
      </c>
      <c r="I215" s="87">
        <v>0</v>
      </c>
      <c r="J215" s="127">
        <v>0</v>
      </c>
      <c r="K215" s="87">
        <v>0</v>
      </c>
      <c r="L215" s="87">
        <v>0</v>
      </c>
      <c r="M215" s="144">
        <f t="shared" si="57"/>
        <v>3514</v>
      </c>
    </row>
    <row r="216" spans="1:13" x14ac:dyDescent="0.2">
      <c r="A216" s="11" t="s">
        <v>563</v>
      </c>
      <c r="B216" s="215"/>
      <c r="C216" s="87">
        <f>SUM(D216:L216)</f>
        <v>3514</v>
      </c>
      <c r="D216" s="118"/>
      <c r="E216" s="87"/>
      <c r="F216" s="118">
        <v>3514</v>
      </c>
      <c r="G216" s="87"/>
      <c r="H216" s="118"/>
      <c r="I216" s="87"/>
      <c r="J216" s="127"/>
      <c r="K216" s="87"/>
      <c r="L216" s="87"/>
      <c r="M216" s="144">
        <f t="shared" si="57"/>
        <v>3514</v>
      </c>
    </row>
    <row r="217" spans="1:13" s="506" customFormat="1" x14ac:dyDescent="0.2">
      <c r="A217" s="11" t="s">
        <v>694</v>
      </c>
      <c r="B217" s="215"/>
      <c r="C217" s="87">
        <f t="shared" ref="C217:C218" si="58">SUM(D217:L217)</f>
        <v>-1400</v>
      </c>
      <c r="D217" s="118"/>
      <c r="E217" s="87"/>
      <c r="F217" s="118">
        <v>-1400</v>
      </c>
      <c r="G217" s="87"/>
      <c r="H217" s="118"/>
      <c r="I217" s="87"/>
      <c r="J217" s="127"/>
      <c r="K217" s="87"/>
      <c r="L217" s="87"/>
      <c r="M217" s="144">
        <f t="shared" si="57"/>
        <v>-1400</v>
      </c>
    </row>
    <row r="218" spans="1:13" s="506" customFormat="1" x14ac:dyDescent="0.2">
      <c r="A218" s="11" t="s">
        <v>617</v>
      </c>
      <c r="B218" s="215"/>
      <c r="C218" s="87">
        <f t="shared" si="58"/>
        <v>-400</v>
      </c>
      <c r="D218" s="118"/>
      <c r="E218" s="87"/>
      <c r="F218" s="118">
        <v>-400</v>
      </c>
      <c r="G218" s="87"/>
      <c r="H218" s="118"/>
      <c r="I218" s="87"/>
      <c r="J218" s="127"/>
      <c r="K218" s="87"/>
      <c r="L218" s="87"/>
      <c r="M218" s="144">
        <f t="shared" si="57"/>
        <v>-400</v>
      </c>
    </row>
    <row r="219" spans="1:13" s="506" customFormat="1" x14ac:dyDescent="0.2">
      <c r="A219" s="11" t="s">
        <v>385</v>
      </c>
      <c r="B219" s="215"/>
      <c r="C219" s="87">
        <f>SUM(C217:C218)</f>
        <v>-1800</v>
      </c>
      <c r="D219" s="87">
        <f t="shared" ref="D219:L219" si="59">SUM(D217:D218)</f>
        <v>0</v>
      </c>
      <c r="E219" s="87">
        <f t="shared" si="59"/>
        <v>0</v>
      </c>
      <c r="F219" s="87">
        <f t="shared" si="59"/>
        <v>-1800</v>
      </c>
      <c r="G219" s="87">
        <f t="shared" si="59"/>
        <v>0</v>
      </c>
      <c r="H219" s="87">
        <f t="shared" si="59"/>
        <v>0</v>
      </c>
      <c r="I219" s="87">
        <f t="shared" si="59"/>
        <v>0</v>
      </c>
      <c r="J219" s="87">
        <f t="shared" si="59"/>
        <v>0</v>
      </c>
      <c r="K219" s="87">
        <f t="shared" si="59"/>
        <v>0</v>
      </c>
      <c r="L219" s="87">
        <f t="shared" si="59"/>
        <v>0</v>
      </c>
      <c r="M219" s="144">
        <f t="shared" si="57"/>
        <v>-1800</v>
      </c>
    </row>
    <row r="220" spans="1:13" x14ac:dyDescent="0.2">
      <c r="A220" s="15" t="s">
        <v>572</v>
      </c>
      <c r="B220" s="215"/>
      <c r="C220" s="87">
        <f>(SUM(C216,C219))</f>
        <v>1714</v>
      </c>
      <c r="D220" s="87">
        <f t="shared" ref="D220:L220" si="60">(SUM(D216,D219))</f>
        <v>0</v>
      </c>
      <c r="E220" s="87">
        <f t="shared" si="60"/>
        <v>0</v>
      </c>
      <c r="F220" s="87">
        <f t="shared" si="60"/>
        <v>1714</v>
      </c>
      <c r="G220" s="87">
        <f t="shared" si="60"/>
        <v>0</v>
      </c>
      <c r="H220" s="87">
        <f t="shared" si="60"/>
        <v>0</v>
      </c>
      <c r="I220" s="87">
        <f t="shared" si="60"/>
        <v>0</v>
      </c>
      <c r="J220" s="87">
        <f t="shared" si="60"/>
        <v>0</v>
      </c>
      <c r="K220" s="87">
        <f t="shared" si="60"/>
        <v>0</v>
      </c>
      <c r="L220" s="87">
        <f t="shared" si="60"/>
        <v>0</v>
      </c>
      <c r="M220" s="144">
        <f t="shared" si="57"/>
        <v>1714</v>
      </c>
    </row>
    <row r="221" spans="1:13" x14ac:dyDescent="0.2">
      <c r="A221" s="13" t="s">
        <v>403</v>
      </c>
      <c r="B221" s="7"/>
      <c r="C221" s="13"/>
      <c r="D221" s="115"/>
      <c r="E221" s="111"/>
      <c r="F221" s="115"/>
      <c r="G221" s="111"/>
      <c r="H221" s="115"/>
      <c r="I221" s="111"/>
      <c r="J221" s="114"/>
      <c r="K221" s="111"/>
      <c r="L221" s="111"/>
      <c r="M221" s="144">
        <f t="shared" si="57"/>
        <v>0</v>
      </c>
    </row>
    <row r="222" spans="1:13" x14ac:dyDescent="0.2">
      <c r="A222" s="11" t="s">
        <v>30</v>
      </c>
      <c r="B222" s="215" t="s">
        <v>143</v>
      </c>
      <c r="C222" s="87">
        <f>SUM(D222:L222)</f>
        <v>0</v>
      </c>
      <c r="D222" s="108"/>
      <c r="E222" s="87">
        <v>0</v>
      </c>
      <c r="F222" s="118">
        <v>0</v>
      </c>
      <c r="G222" s="87">
        <v>0</v>
      </c>
      <c r="H222" s="118">
        <v>0</v>
      </c>
      <c r="I222" s="87">
        <v>0</v>
      </c>
      <c r="J222" s="127">
        <v>0</v>
      </c>
      <c r="K222" s="87">
        <v>0</v>
      </c>
      <c r="L222" s="87">
        <v>0</v>
      </c>
      <c r="M222" s="144">
        <f t="shared" si="57"/>
        <v>0</v>
      </c>
    </row>
    <row r="223" spans="1:13" x14ac:dyDescent="0.2">
      <c r="A223" s="11" t="s">
        <v>563</v>
      </c>
      <c r="B223" s="215"/>
      <c r="C223" s="87">
        <f>SUM(D223:L223)</f>
        <v>0</v>
      </c>
      <c r="D223" s="108"/>
      <c r="E223" s="87"/>
      <c r="F223" s="118"/>
      <c r="G223" s="87"/>
      <c r="H223" s="118"/>
      <c r="I223" s="87"/>
      <c r="J223" s="127"/>
      <c r="K223" s="87"/>
      <c r="L223" s="87"/>
      <c r="M223" s="144">
        <f t="shared" si="57"/>
        <v>0</v>
      </c>
    </row>
    <row r="224" spans="1:13" x14ac:dyDescent="0.2">
      <c r="A224" s="15" t="s">
        <v>572</v>
      </c>
      <c r="B224" s="214"/>
      <c r="C224" s="110">
        <f>SUM(D224:L224)</f>
        <v>0</v>
      </c>
      <c r="D224" s="107"/>
      <c r="E224" s="110"/>
      <c r="F224" s="117"/>
      <c r="G224" s="110"/>
      <c r="H224" s="117"/>
      <c r="I224" s="110"/>
      <c r="J224" s="116"/>
      <c r="K224" s="110"/>
      <c r="L224" s="110"/>
      <c r="M224" s="144">
        <f t="shared" si="57"/>
        <v>0</v>
      </c>
    </row>
    <row r="225" spans="1:14" x14ac:dyDescent="0.2">
      <c r="A225" s="52" t="s">
        <v>399</v>
      </c>
      <c r="B225" s="47"/>
      <c r="C225" s="22"/>
      <c r="D225" s="108"/>
      <c r="E225" s="87"/>
      <c r="F225" s="87"/>
      <c r="G225" s="108"/>
      <c r="H225" s="112"/>
      <c r="I225" s="87"/>
      <c r="J225" s="127"/>
      <c r="K225" s="87"/>
      <c r="L225" s="87">
        <v>0</v>
      </c>
      <c r="M225" s="144">
        <f t="shared" si="57"/>
        <v>0</v>
      </c>
    </row>
    <row r="226" spans="1:14" x14ac:dyDescent="0.2">
      <c r="A226" s="11" t="s">
        <v>30</v>
      </c>
      <c r="B226" s="215" t="s">
        <v>142</v>
      </c>
      <c r="C226" s="87">
        <f>SUM(D226:L226)</f>
        <v>291202</v>
      </c>
      <c r="D226" s="108">
        <v>3200</v>
      </c>
      <c r="E226" s="108">
        <v>675</v>
      </c>
      <c r="F226" s="87">
        <v>70327</v>
      </c>
      <c r="G226" s="108"/>
      <c r="H226" s="118">
        <v>0</v>
      </c>
      <c r="I226" s="87">
        <v>142000</v>
      </c>
      <c r="J226" s="118">
        <v>75000</v>
      </c>
      <c r="K226" s="87">
        <v>0</v>
      </c>
      <c r="L226" s="87">
        <v>0</v>
      </c>
      <c r="M226" s="144">
        <f t="shared" si="57"/>
        <v>291202</v>
      </c>
    </row>
    <row r="227" spans="1:14" x14ac:dyDescent="0.2">
      <c r="A227" s="11" t="s">
        <v>583</v>
      </c>
      <c r="B227" s="215"/>
      <c r="C227" s="87">
        <f>SUM(D227:L227)</f>
        <v>164272</v>
      </c>
      <c r="D227" s="108">
        <v>3200</v>
      </c>
      <c r="E227" s="108">
        <v>675</v>
      </c>
      <c r="F227" s="87">
        <v>85997</v>
      </c>
      <c r="G227" s="108"/>
      <c r="H227" s="118"/>
      <c r="I227" s="87">
        <v>0</v>
      </c>
      <c r="J227" s="118">
        <v>74400</v>
      </c>
      <c r="K227" s="87"/>
      <c r="L227" s="87"/>
      <c r="M227" s="144">
        <f t="shared" si="57"/>
        <v>164272</v>
      </c>
    </row>
    <row r="228" spans="1:14" x14ac:dyDescent="0.2">
      <c r="A228" s="11" t="s">
        <v>696</v>
      </c>
      <c r="B228" s="215"/>
      <c r="C228" s="87">
        <f t="shared" ref="C228:C232" si="61">SUM(D228:L228)</f>
        <v>-3180</v>
      </c>
      <c r="D228" s="108">
        <v>-2700</v>
      </c>
      <c r="E228" s="108">
        <v>-480</v>
      </c>
      <c r="F228" s="87"/>
      <c r="G228" s="108"/>
      <c r="H228" s="118"/>
      <c r="I228" s="87"/>
      <c r="J228" s="118"/>
      <c r="K228" s="87"/>
      <c r="L228" s="87"/>
      <c r="M228" s="144">
        <f t="shared" si="57"/>
        <v>-3180</v>
      </c>
    </row>
    <row r="229" spans="1:14" x14ac:dyDescent="0.2">
      <c r="A229" s="11" t="s">
        <v>689</v>
      </c>
      <c r="B229" s="215"/>
      <c r="C229" s="87">
        <f t="shared" si="61"/>
        <v>-5000</v>
      </c>
      <c r="D229" s="108"/>
      <c r="E229" s="108"/>
      <c r="F229" s="87">
        <v>-5000</v>
      </c>
      <c r="G229" s="108"/>
      <c r="H229" s="118"/>
      <c r="I229" s="87"/>
      <c r="J229" s="118"/>
      <c r="K229" s="87"/>
      <c r="L229" s="87"/>
      <c r="M229" s="144">
        <f t="shared" si="57"/>
        <v>-5000</v>
      </c>
    </row>
    <row r="230" spans="1:14" s="392" customFormat="1" x14ac:dyDescent="0.2">
      <c r="A230" s="11" t="s">
        <v>695</v>
      </c>
      <c r="B230" s="215"/>
      <c r="C230" s="87">
        <f t="shared" si="61"/>
        <v>-30000</v>
      </c>
      <c r="D230" s="108"/>
      <c r="E230" s="108"/>
      <c r="F230" s="87">
        <v>-30000</v>
      </c>
      <c r="G230" s="108"/>
      <c r="H230" s="118"/>
      <c r="I230" s="87"/>
      <c r="J230" s="118"/>
      <c r="K230" s="87"/>
      <c r="L230" s="87"/>
      <c r="M230" s="144">
        <f t="shared" si="57"/>
        <v>-30000</v>
      </c>
      <c r="N230" s="392" t="s">
        <v>493</v>
      </c>
    </row>
    <row r="231" spans="1:14" s="506" customFormat="1" x14ac:dyDescent="0.2">
      <c r="A231" s="11" t="s">
        <v>683</v>
      </c>
      <c r="B231" s="215"/>
      <c r="C231" s="87">
        <f t="shared" si="61"/>
        <v>-2000</v>
      </c>
      <c r="D231" s="108"/>
      <c r="E231" s="108"/>
      <c r="F231" s="87">
        <v>-2000</v>
      </c>
      <c r="G231" s="108"/>
      <c r="H231" s="118"/>
      <c r="I231" s="87"/>
      <c r="J231" s="118"/>
      <c r="K231" s="87"/>
      <c r="L231" s="87"/>
      <c r="M231" s="144">
        <f t="shared" si="57"/>
        <v>-2000</v>
      </c>
    </row>
    <row r="232" spans="1:14" s="506" customFormat="1" x14ac:dyDescent="0.2">
      <c r="A232" s="11" t="s">
        <v>697</v>
      </c>
      <c r="B232" s="215"/>
      <c r="C232" s="87">
        <f t="shared" si="61"/>
        <v>-4500</v>
      </c>
      <c r="D232" s="108"/>
      <c r="E232" s="108"/>
      <c r="F232" s="87">
        <v>-4500</v>
      </c>
      <c r="G232" s="108"/>
      <c r="H232" s="118"/>
      <c r="I232" s="87"/>
      <c r="J232" s="118"/>
      <c r="K232" s="87"/>
      <c r="L232" s="87"/>
      <c r="M232" s="144">
        <f t="shared" si="57"/>
        <v>-4500</v>
      </c>
    </row>
    <row r="233" spans="1:14" s="506" customFormat="1" x14ac:dyDescent="0.2">
      <c r="A233" s="11" t="s">
        <v>625</v>
      </c>
      <c r="B233" s="215"/>
      <c r="C233" s="87">
        <f>SUM(D233:L233)</f>
        <v>-6300</v>
      </c>
      <c r="D233" s="108"/>
      <c r="E233" s="108"/>
      <c r="F233" s="87">
        <v>-6300</v>
      </c>
      <c r="G233" s="108"/>
      <c r="H233" s="118"/>
      <c r="I233" s="87"/>
      <c r="J233" s="118"/>
      <c r="K233" s="87"/>
      <c r="L233" s="87"/>
      <c r="M233" s="144">
        <f t="shared" si="57"/>
        <v>-6300</v>
      </c>
    </row>
    <row r="234" spans="1:14" s="506" customFormat="1" x14ac:dyDescent="0.2">
      <c r="A234" s="11" t="s">
        <v>698</v>
      </c>
      <c r="B234" s="215"/>
      <c r="C234" s="87">
        <f>SUM(D234:L234)</f>
        <v>-18300</v>
      </c>
      <c r="D234" s="108"/>
      <c r="E234" s="108"/>
      <c r="F234" s="87"/>
      <c r="G234" s="108"/>
      <c r="H234" s="118"/>
      <c r="I234" s="87"/>
      <c r="J234" s="118">
        <v>-18300</v>
      </c>
      <c r="K234" s="87"/>
      <c r="L234" s="87"/>
      <c r="M234" s="144">
        <f t="shared" si="57"/>
        <v>-18300</v>
      </c>
    </row>
    <row r="235" spans="1:14" x14ac:dyDescent="0.2">
      <c r="A235" s="11" t="s">
        <v>385</v>
      </c>
      <c r="B235" s="215"/>
      <c r="C235" s="87">
        <f>SUM(C228:C234)</f>
        <v>-69280</v>
      </c>
      <c r="D235" s="87">
        <f t="shared" ref="D235:L235" si="62">SUM(D228:D234)</f>
        <v>-2700</v>
      </c>
      <c r="E235" s="87">
        <f t="shared" si="62"/>
        <v>-480</v>
      </c>
      <c r="F235" s="87">
        <f t="shared" si="62"/>
        <v>-47800</v>
      </c>
      <c r="G235" s="87">
        <f t="shared" si="62"/>
        <v>0</v>
      </c>
      <c r="H235" s="87">
        <f t="shared" si="62"/>
        <v>0</v>
      </c>
      <c r="I235" s="87">
        <f t="shared" si="62"/>
        <v>0</v>
      </c>
      <c r="J235" s="87">
        <f t="shared" si="62"/>
        <v>-18300</v>
      </c>
      <c r="K235" s="87">
        <f t="shared" si="62"/>
        <v>0</v>
      </c>
      <c r="L235" s="87">
        <f t="shared" si="62"/>
        <v>0</v>
      </c>
      <c r="M235" s="144">
        <f t="shared" si="57"/>
        <v>-69280</v>
      </c>
    </row>
    <row r="236" spans="1:14" x14ac:dyDescent="0.2">
      <c r="A236" s="15" t="s">
        <v>586</v>
      </c>
      <c r="B236" s="214"/>
      <c r="C236" s="110">
        <f>SUM(C227,C235)</f>
        <v>94992</v>
      </c>
      <c r="D236" s="110">
        <f t="shared" ref="D236:L236" si="63">SUM(D227,D235)</f>
        <v>500</v>
      </c>
      <c r="E236" s="110">
        <f t="shared" si="63"/>
        <v>195</v>
      </c>
      <c r="F236" s="110">
        <f t="shared" si="63"/>
        <v>38197</v>
      </c>
      <c r="G236" s="110">
        <f t="shared" si="63"/>
        <v>0</v>
      </c>
      <c r="H236" s="110">
        <f t="shared" si="63"/>
        <v>0</v>
      </c>
      <c r="I236" s="110">
        <f t="shared" si="63"/>
        <v>0</v>
      </c>
      <c r="J236" s="110">
        <f t="shared" si="63"/>
        <v>56100</v>
      </c>
      <c r="K236" s="110">
        <f t="shared" si="63"/>
        <v>0</v>
      </c>
      <c r="L236" s="110">
        <f t="shared" si="63"/>
        <v>0</v>
      </c>
      <c r="M236" s="144">
        <f t="shared" si="57"/>
        <v>94992</v>
      </c>
      <c r="N236" s="63"/>
    </row>
    <row r="237" spans="1:14" x14ac:dyDescent="0.2">
      <c r="A237" s="301" t="s">
        <v>400</v>
      </c>
      <c r="B237" s="47"/>
      <c r="C237" s="22"/>
      <c r="D237" s="108"/>
      <c r="E237" s="87"/>
      <c r="F237" s="112"/>
      <c r="G237" s="87"/>
      <c r="H237" s="112"/>
      <c r="I237" s="87"/>
      <c r="J237" s="127"/>
      <c r="K237" s="111"/>
      <c r="L237" s="87">
        <v>0</v>
      </c>
      <c r="M237" s="144">
        <f t="shared" si="57"/>
        <v>0</v>
      </c>
    </row>
    <row r="238" spans="1:14" x14ac:dyDescent="0.2">
      <c r="A238" s="11" t="s">
        <v>30</v>
      </c>
      <c r="B238" s="215" t="s">
        <v>142</v>
      </c>
      <c r="C238" s="87">
        <f>SUM(D238:L238)</f>
        <v>15301</v>
      </c>
      <c r="D238" s="108">
        <v>3058</v>
      </c>
      <c r="E238" s="108">
        <v>307</v>
      </c>
      <c r="F238" s="108">
        <v>8698</v>
      </c>
      <c r="G238" s="108"/>
      <c r="H238" s="118">
        <v>600</v>
      </c>
      <c r="I238" s="87">
        <v>2638</v>
      </c>
      <c r="J238" s="118"/>
      <c r="K238" s="87">
        <v>0</v>
      </c>
      <c r="L238" s="87">
        <v>0</v>
      </c>
      <c r="M238" s="144">
        <f t="shared" si="57"/>
        <v>15301</v>
      </c>
    </row>
    <row r="239" spans="1:14" x14ac:dyDescent="0.2">
      <c r="A239" s="11" t="s">
        <v>563</v>
      </c>
      <c r="B239" s="215"/>
      <c r="C239" s="87">
        <f>SUM(D239:L239)</f>
        <v>15301</v>
      </c>
      <c r="D239" s="118">
        <v>3058</v>
      </c>
      <c r="E239" s="87">
        <v>307</v>
      </c>
      <c r="F239" s="118">
        <v>8486</v>
      </c>
      <c r="G239" s="87"/>
      <c r="H239" s="118">
        <v>600</v>
      </c>
      <c r="I239" s="87">
        <v>2850</v>
      </c>
      <c r="J239" s="118"/>
      <c r="K239" s="87"/>
      <c r="L239" s="87"/>
      <c r="M239" s="144">
        <f t="shared" si="57"/>
        <v>15301</v>
      </c>
    </row>
    <row r="240" spans="1:14" s="392" customFormat="1" x14ac:dyDescent="0.2">
      <c r="A240" s="11" t="s">
        <v>704</v>
      </c>
      <c r="B240" s="215"/>
      <c r="C240" s="87">
        <f t="shared" ref="C240:C243" si="64">SUM(D240:L240)</f>
        <v>-1529</v>
      </c>
      <c r="D240" s="118">
        <v>-1529</v>
      </c>
      <c r="E240" s="87"/>
      <c r="F240" s="118"/>
      <c r="G240" s="87"/>
      <c r="H240" s="118"/>
      <c r="I240" s="87"/>
      <c r="J240" s="118"/>
      <c r="K240" s="87"/>
      <c r="L240" s="87"/>
      <c r="M240" s="144">
        <f t="shared" si="57"/>
        <v>-1529</v>
      </c>
    </row>
    <row r="241" spans="1:13" s="506" customFormat="1" x14ac:dyDescent="0.2">
      <c r="A241" s="11" t="s">
        <v>706</v>
      </c>
      <c r="B241" s="215"/>
      <c r="C241" s="87">
        <f t="shared" si="64"/>
        <v>-2600</v>
      </c>
      <c r="D241" s="118"/>
      <c r="E241" s="87"/>
      <c r="F241" s="118"/>
      <c r="G241" s="87"/>
      <c r="H241" s="118"/>
      <c r="I241" s="87">
        <v>-2600</v>
      </c>
      <c r="J241" s="118"/>
      <c r="K241" s="87"/>
      <c r="L241" s="87"/>
      <c r="M241" s="144"/>
    </row>
    <row r="242" spans="1:13" s="392" customFormat="1" x14ac:dyDescent="0.2">
      <c r="A242" s="11" t="s">
        <v>705</v>
      </c>
      <c r="B242" s="215"/>
      <c r="C242" s="87">
        <f t="shared" si="64"/>
        <v>-1500</v>
      </c>
      <c r="D242" s="118"/>
      <c r="E242" s="87"/>
      <c r="F242" s="118">
        <v>-1500</v>
      </c>
      <c r="G242" s="87"/>
      <c r="H242" s="118"/>
      <c r="I242" s="87"/>
      <c r="J242" s="118"/>
      <c r="K242" s="87"/>
      <c r="L242" s="87"/>
      <c r="M242" s="144">
        <f t="shared" si="57"/>
        <v>-1500</v>
      </c>
    </row>
    <row r="243" spans="1:13" s="392" customFormat="1" x14ac:dyDescent="0.2">
      <c r="A243" s="11" t="s">
        <v>495</v>
      </c>
      <c r="B243" s="215"/>
      <c r="C243" s="87">
        <f t="shared" si="64"/>
        <v>0</v>
      </c>
      <c r="D243" s="118"/>
      <c r="E243" s="87"/>
      <c r="F243" s="118"/>
      <c r="G243" s="87"/>
      <c r="H243" s="118"/>
      <c r="I243" s="87"/>
      <c r="J243" s="118"/>
      <c r="K243" s="87"/>
      <c r="L243" s="87"/>
      <c r="M243" s="144">
        <f t="shared" si="57"/>
        <v>0</v>
      </c>
    </row>
    <row r="244" spans="1:13" s="392" customFormat="1" x14ac:dyDescent="0.2">
      <c r="A244" s="11" t="s">
        <v>385</v>
      </c>
      <c r="B244" s="215"/>
      <c r="C244" s="87">
        <f t="shared" ref="C244:L244" si="65">SUM(C240:C243)</f>
        <v>-5629</v>
      </c>
      <c r="D244" s="87">
        <f t="shared" si="65"/>
        <v>-1529</v>
      </c>
      <c r="E244" s="87">
        <f t="shared" si="65"/>
        <v>0</v>
      </c>
      <c r="F244" s="87">
        <f t="shared" si="65"/>
        <v>-1500</v>
      </c>
      <c r="G244" s="87">
        <f t="shared" si="65"/>
        <v>0</v>
      </c>
      <c r="H244" s="87">
        <f t="shared" si="65"/>
        <v>0</v>
      </c>
      <c r="I244" s="87">
        <f t="shared" si="65"/>
        <v>-2600</v>
      </c>
      <c r="J244" s="87">
        <f t="shared" si="65"/>
        <v>0</v>
      </c>
      <c r="K244" s="87">
        <f t="shared" si="65"/>
        <v>0</v>
      </c>
      <c r="L244" s="87">
        <f t="shared" si="65"/>
        <v>0</v>
      </c>
      <c r="M244" s="144">
        <f t="shared" si="57"/>
        <v>-5629</v>
      </c>
    </row>
    <row r="245" spans="1:13" x14ac:dyDescent="0.2">
      <c r="A245" s="15" t="s">
        <v>586</v>
      </c>
      <c r="B245" s="215"/>
      <c r="C245" s="87">
        <f t="shared" ref="C245:L245" si="66">SUM(C239,C244)</f>
        <v>9672</v>
      </c>
      <c r="D245" s="87">
        <f t="shared" si="66"/>
        <v>1529</v>
      </c>
      <c r="E245" s="87">
        <f t="shared" si="66"/>
        <v>307</v>
      </c>
      <c r="F245" s="87">
        <f t="shared" si="66"/>
        <v>6986</v>
      </c>
      <c r="G245" s="87">
        <f t="shared" si="66"/>
        <v>0</v>
      </c>
      <c r="H245" s="87">
        <f t="shared" si="66"/>
        <v>600</v>
      </c>
      <c r="I245" s="87">
        <f t="shared" si="66"/>
        <v>250</v>
      </c>
      <c r="J245" s="87">
        <f t="shared" si="66"/>
        <v>0</v>
      </c>
      <c r="K245" s="87">
        <f t="shared" si="66"/>
        <v>0</v>
      </c>
      <c r="L245" s="87">
        <f t="shared" si="66"/>
        <v>0</v>
      </c>
      <c r="M245" s="144">
        <f t="shared" si="57"/>
        <v>9672</v>
      </c>
    </row>
    <row r="246" spans="1:13" x14ac:dyDescent="0.2">
      <c r="A246" s="55" t="s">
        <v>401</v>
      </c>
      <c r="B246" s="46"/>
      <c r="C246" s="52"/>
      <c r="D246" s="115"/>
      <c r="E246" s="111"/>
      <c r="F246" s="115"/>
      <c r="G246" s="111"/>
      <c r="H246" s="115"/>
      <c r="I246" s="111"/>
      <c r="J246" s="115"/>
      <c r="K246" s="111"/>
      <c r="L246" s="111"/>
      <c r="M246" s="144">
        <f t="shared" si="57"/>
        <v>0</v>
      </c>
    </row>
    <row r="247" spans="1:13" x14ac:dyDescent="0.2">
      <c r="A247" s="11" t="s">
        <v>30</v>
      </c>
      <c r="B247" s="215" t="s">
        <v>143</v>
      </c>
      <c r="C247" s="87">
        <f>SUM(D247:L247)</f>
        <v>7761</v>
      </c>
      <c r="D247" s="108"/>
      <c r="E247" s="87">
        <v>0</v>
      </c>
      <c r="F247" s="118">
        <v>0</v>
      </c>
      <c r="G247" s="87"/>
      <c r="H247" s="118">
        <v>7761</v>
      </c>
      <c r="I247" s="87">
        <v>0</v>
      </c>
      <c r="J247" s="118">
        <v>0</v>
      </c>
      <c r="K247" s="87">
        <v>0</v>
      </c>
      <c r="L247" s="87">
        <v>0</v>
      </c>
      <c r="M247" s="144">
        <f t="shared" si="57"/>
        <v>7761</v>
      </c>
    </row>
    <row r="248" spans="1:13" x14ac:dyDescent="0.2">
      <c r="A248" s="11" t="s">
        <v>563</v>
      </c>
      <c r="B248" s="215"/>
      <c r="C248" s="87">
        <f>SUM(D248:L248)</f>
        <v>10780</v>
      </c>
      <c r="D248" s="108"/>
      <c r="E248" s="87"/>
      <c r="F248" s="118"/>
      <c r="G248" s="87"/>
      <c r="H248" s="118">
        <v>10780</v>
      </c>
      <c r="I248" s="87"/>
      <c r="J248" s="118"/>
      <c r="K248" s="87"/>
      <c r="L248" s="87"/>
      <c r="M248" s="144">
        <f t="shared" si="57"/>
        <v>10780</v>
      </c>
    </row>
    <row r="249" spans="1:13" s="445" customFormat="1" x14ac:dyDescent="0.2">
      <c r="A249" s="11" t="s">
        <v>707</v>
      </c>
      <c r="B249" s="215"/>
      <c r="C249" s="87">
        <f t="shared" ref="C249" si="67">SUM(D249:L249)</f>
        <v>-7060</v>
      </c>
      <c r="D249" s="108"/>
      <c r="E249" s="87"/>
      <c r="F249" s="118"/>
      <c r="G249" s="87"/>
      <c r="H249" s="118">
        <v>-7060</v>
      </c>
      <c r="I249" s="87"/>
      <c r="J249" s="118"/>
      <c r="K249" s="87"/>
      <c r="L249" s="87"/>
      <c r="M249" s="144">
        <f t="shared" si="57"/>
        <v>-7060</v>
      </c>
    </row>
    <row r="250" spans="1:13" s="445" customFormat="1" x14ac:dyDescent="0.2">
      <c r="A250" s="328" t="s">
        <v>385</v>
      </c>
      <c r="B250" s="215"/>
      <c r="C250" s="87">
        <f t="shared" ref="C250:L250" si="68">SUM(C249:C249)</f>
        <v>-7060</v>
      </c>
      <c r="D250" s="87">
        <f t="shared" si="68"/>
        <v>0</v>
      </c>
      <c r="E250" s="87">
        <f t="shared" si="68"/>
        <v>0</v>
      </c>
      <c r="F250" s="87">
        <f t="shared" si="68"/>
        <v>0</v>
      </c>
      <c r="G250" s="87">
        <f t="shared" si="68"/>
        <v>0</v>
      </c>
      <c r="H250" s="87">
        <f t="shared" si="68"/>
        <v>-7060</v>
      </c>
      <c r="I250" s="87">
        <f t="shared" si="68"/>
        <v>0</v>
      </c>
      <c r="J250" s="87">
        <f t="shared" si="68"/>
        <v>0</v>
      </c>
      <c r="K250" s="87">
        <f t="shared" si="68"/>
        <v>0</v>
      </c>
      <c r="L250" s="87">
        <f t="shared" si="68"/>
        <v>0</v>
      </c>
      <c r="M250" s="144">
        <f t="shared" si="57"/>
        <v>-7060</v>
      </c>
    </row>
    <row r="251" spans="1:13" x14ac:dyDescent="0.2">
      <c r="A251" s="15" t="s">
        <v>587</v>
      </c>
      <c r="B251" s="214"/>
      <c r="C251" s="110">
        <f t="shared" ref="C251:L251" si="69">SUM(C248,C250)</f>
        <v>3720</v>
      </c>
      <c r="D251" s="110">
        <f t="shared" si="69"/>
        <v>0</v>
      </c>
      <c r="E251" s="110">
        <f t="shared" si="69"/>
        <v>0</v>
      </c>
      <c r="F251" s="110">
        <f t="shared" si="69"/>
        <v>0</v>
      </c>
      <c r="G251" s="110">
        <f t="shared" si="69"/>
        <v>0</v>
      </c>
      <c r="H251" s="110">
        <f t="shared" si="69"/>
        <v>3720</v>
      </c>
      <c r="I251" s="110">
        <f t="shared" si="69"/>
        <v>0</v>
      </c>
      <c r="J251" s="110">
        <f t="shared" si="69"/>
        <v>0</v>
      </c>
      <c r="K251" s="110">
        <f t="shared" si="69"/>
        <v>0</v>
      </c>
      <c r="L251" s="110">
        <f t="shared" si="69"/>
        <v>0</v>
      </c>
      <c r="M251" s="144">
        <f t="shared" si="57"/>
        <v>3720</v>
      </c>
    </row>
    <row r="252" spans="1:13" s="492" customFormat="1" x14ac:dyDescent="0.2">
      <c r="A252" s="375" t="s">
        <v>529</v>
      </c>
      <c r="B252" s="327"/>
      <c r="C252" s="87"/>
      <c r="D252" s="108"/>
      <c r="E252" s="87"/>
      <c r="F252" s="118"/>
      <c r="G252" s="87"/>
      <c r="H252" s="118"/>
      <c r="I252" s="87"/>
      <c r="J252" s="127"/>
      <c r="K252" s="87"/>
      <c r="L252" s="87"/>
      <c r="M252" s="144">
        <f t="shared" si="57"/>
        <v>0</v>
      </c>
    </row>
    <row r="253" spans="1:13" s="492" customFormat="1" x14ac:dyDescent="0.2">
      <c r="A253" s="328" t="s">
        <v>40</v>
      </c>
      <c r="B253" s="327" t="s">
        <v>143</v>
      </c>
      <c r="C253" s="87">
        <f t="shared" ref="C253:C256" si="70">SUM(D253:L253)</f>
        <v>0</v>
      </c>
      <c r="D253" s="108"/>
      <c r="E253" s="87"/>
      <c r="F253" s="118"/>
      <c r="G253" s="87"/>
      <c r="H253" s="118"/>
      <c r="I253" s="87"/>
      <c r="J253" s="127"/>
      <c r="K253" s="87"/>
      <c r="L253" s="87"/>
      <c r="M253" s="144">
        <f t="shared" si="57"/>
        <v>0</v>
      </c>
    </row>
    <row r="254" spans="1:13" s="492" customFormat="1" x14ac:dyDescent="0.2">
      <c r="A254" s="328" t="s">
        <v>438</v>
      </c>
      <c r="B254" s="327"/>
      <c r="C254" s="87">
        <f t="shared" si="70"/>
        <v>0</v>
      </c>
      <c r="D254" s="108"/>
      <c r="E254" s="87"/>
      <c r="F254" s="118"/>
      <c r="G254" s="87"/>
      <c r="H254" s="118"/>
      <c r="I254" s="87"/>
      <c r="J254" s="127"/>
      <c r="K254" s="87"/>
      <c r="L254" s="87"/>
      <c r="M254" s="144">
        <f t="shared" si="57"/>
        <v>0</v>
      </c>
    </row>
    <row r="255" spans="1:13" s="496" customFormat="1" x14ac:dyDescent="0.2">
      <c r="A255" s="328" t="s">
        <v>708</v>
      </c>
      <c r="B255" s="327"/>
      <c r="C255" s="87">
        <f t="shared" si="70"/>
        <v>300</v>
      </c>
      <c r="D255" s="108"/>
      <c r="E255" s="87"/>
      <c r="F255" s="118"/>
      <c r="G255" s="87"/>
      <c r="H255" s="118">
        <v>300</v>
      </c>
      <c r="I255" s="87"/>
      <c r="J255" s="127"/>
      <c r="K255" s="87"/>
      <c r="L255" s="87"/>
      <c r="M255" s="144">
        <f t="shared" si="57"/>
        <v>300</v>
      </c>
    </row>
    <row r="256" spans="1:13" s="496" customFormat="1" x14ac:dyDescent="0.2">
      <c r="A256" s="328" t="s">
        <v>709</v>
      </c>
      <c r="B256" s="327"/>
      <c r="C256" s="87">
        <f t="shared" si="70"/>
        <v>18250</v>
      </c>
      <c r="D256" s="108"/>
      <c r="E256" s="87"/>
      <c r="F256" s="118"/>
      <c r="G256" s="87"/>
      <c r="H256" s="118"/>
      <c r="I256" s="87"/>
      <c r="J256" s="127"/>
      <c r="K256" s="87">
        <v>18250</v>
      </c>
      <c r="L256" s="87"/>
      <c r="M256" s="144">
        <f t="shared" si="57"/>
        <v>18250</v>
      </c>
    </row>
    <row r="257" spans="1:13" s="506" customFormat="1" x14ac:dyDescent="0.2">
      <c r="A257" s="328" t="s">
        <v>387</v>
      </c>
      <c r="B257" s="327"/>
      <c r="C257" s="87">
        <f>SUM(C255:C256)</f>
        <v>18550</v>
      </c>
      <c r="D257" s="87">
        <f t="shared" ref="D257:L257" si="71">SUM(D255:D256)</f>
        <v>0</v>
      </c>
      <c r="E257" s="87">
        <f t="shared" si="71"/>
        <v>0</v>
      </c>
      <c r="F257" s="87">
        <f t="shared" si="71"/>
        <v>0</v>
      </c>
      <c r="G257" s="87">
        <f t="shared" si="71"/>
        <v>0</v>
      </c>
      <c r="H257" s="87">
        <f t="shared" si="71"/>
        <v>300</v>
      </c>
      <c r="I257" s="87">
        <f t="shared" si="71"/>
        <v>0</v>
      </c>
      <c r="J257" s="87">
        <f t="shared" si="71"/>
        <v>0</v>
      </c>
      <c r="K257" s="87">
        <f t="shared" si="71"/>
        <v>18250</v>
      </c>
      <c r="L257" s="87">
        <f t="shared" si="71"/>
        <v>0</v>
      </c>
      <c r="M257" s="144">
        <f t="shared" si="57"/>
        <v>18550</v>
      </c>
    </row>
    <row r="258" spans="1:13" s="492" customFormat="1" x14ac:dyDescent="0.2">
      <c r="A258" s="328" t="s">
        <v>552</v>
      </c>
      <c r="B258" s="327"/>
      <c r="C258" s="87">
        <f>SUM(C254,C257)</f>
        <v>18550</v>
      </c>
      <c r="D258" s="87">
        <f t="shared" ref="D258:L258" si="72">SUM(D254,D257)</f>
        <v>0</v>
      </c>
      <c r="E258" s="87">
        <f t="shared" si="72"/>
        <v>0</v>
      </c>
      <c r="F258" s="87">
        <f t="shared" si="72"/>
        <v>0</v>
      </c>
      <c r="G258" s="87">
        <f t="shared" si="72"/>
        <v>0</v>
      </c>
      <c r="H258" s="87">
        <f t="shared" si="72"/>
        <v>300</v>
      </c>
      <c r="I258" s="87">
        <f t="shared" si="72"/>
        <v>0</v>
      </c>
      <c r="J258" s="87">
        <f t="shared" si="72"/>
        <v>0</v>
      </c>
      <c r="K258" s="87">
        <f t="shared" si="72"/>
        <v>18250</v>
      </c>
      <c r="L258" s="87">
        <f t="shared" si="72"/>
        <v>0</v>
      </c>
      <c r="M258" s="144">
        <f t="shared" si="57"/>
        <v>18550</v>
      </c>
    </row>
    <row r="259" spans="1:13" x14ac:dyDescent="0.2">
      <c r="A259" s="52" t="s">
        <v>573</v>
      </c>
      <c r="B259" s="189"/>
      <c r="C259" s="52"/>
      <c r="D259" s="113"/>
      <c r="E259" s="111"/>
      <c r="F259" s="115"/>
      <c r="G259" s="111"/>
      <c r="H259" s="115"/>
      <c r="I259" s="111"/>
      <c r="J259" s="114"/>
      <c r="K259" s="111"/>
      <c r="L259" s="111"/>
      <c r="M259" s="144">
        <f t="shared" si="57"/>
        <v>0</v>
      </c>
    </row>
    <row r="260" spans="1:13" x14ac:dyDescent="0.2">
      <c r="A260" s="11" t="s">
        <v>41</v>
      </c>
      <c r="B260" s="327" t="s">
        <v>142</v>
      </c>
      <c r="C260" s="87">
        <f>SUM(D260:L260)</f>
        <v>16231</v>
      </c>
      <c r="D260" s="108"/>
      <c r="E260" s="87">
        <v>0</v>
      </c>
      <c r="F260" s="118">
        <v>16231</v>
      </c>
      <c r="G260" s="87"/>
      <c r="H260" s="118">
        <v>0</v>
      </c>
      <c r="I260" s="87">
        <v>0</v>
      </c>
      <c r="J260" s="127">
        <v>0</v>
      </c>
      <c r="K260" s="87">
        <v>0</v>
      </c>
      <c r="L260" s="87">
        <v>0</v>
      </c>
      <c r="M260" s="144">
        <f t="shared" si="57"/>
        <v>16231</v>
      </c>
    </row>
    <row r="261" spans="1:13" x14ac:dyDescent="0.2">
      <c r="A261" s="11" t="s">
        <v>588</v>
      </c>
      <c r="B261" s="327"/>
      <c r="C261" s="87">
        <f t="shared" ref="C261:C265" si="73">SUM(D261:L261)</f>
        <v>18118</v>
      </c>
      <c r="D261" s="108"/>
      <c r="E261" s="87"/>
      <c r="F261" s="118">
        <v>10164</v>
      </c>
      <c r="G261" s="87"/>
      <c r="H261" s="118"/>
      <c r="I261" s="87"/>
      <c r="J261" s="127">
        <v>7954</v>
      </c>
      <c r="K261" s="87"/>
      <c r="L261" s="87"/>
      <c r="M261" s="144">
        <f t="shared" si="57"/>
        <v>18118</v>
      </c>
    </row>
    <row r="262" spans="1:13" s="506" customFormat="1" x14ac:dyDescent="0.2">
      <c r="A262" s="11" t="s">
        <v>624</v>
      </c>
      <c r="B262" s="327"/>
      <c r="C262" s="87">
        <f t="shared" si="73"/>
        <v>-1000</v>
      </c>
      <c r="D262" s="108"/>
      <c r="E262" s="87"/>
      <c r="F262" s="118">
        <v>-1000</v>
      </c>
      <c r="G262" s="87"/>
      <c r="H262" s="118"/>
      <c r="I262" s="87"/>
      <c r="J262" s="127"/>
      <c r="K262" s="87"/>
      <c r="L262" s="87"/>
      <c r="M262" s="144">
        <f t="shared" si="57"/>
        <v>-1000</v>
      </c>
    </row>
    <row r="263" spans="1:13" s="506" customFormat="1" x14ac:dyDescent="0.2">
      <c r="A263" s="11" t="s">
        <v>738</v>
      </c>
      <c r="B263" s="327"/>
      <c r="C263" s="87">
        <f t="shared" si="73"/>
        <v>-7954</v>
      </c>
      <c r="D263" s="108"/>
      <c r="E263" s="87"/>
      <c r="F263" s="118"/>
      <c r="G263" s="87"/>
      <c r="H263" s="118"/>
      <c r="I263" s="87"/>
      <c r="J263" s="127">
        <v>-7954</v>
      </c>
      <c r="K263" s="87"/>
      <c r="L263" s="87"/>
      <c r="M263" s="144"/>
    </row>
    <row r="264" spans="1:13" s="506" customFormat="1" x14ac:dyDescent="0.2">
      <c r="A264" s="11" t="s">
        <v>653</v>
      </c>
      <c r="B264" s="327"/>
      <c r="C264" s="87">
        <f t="shared" si="73"/>
        <v>1400</v>
      </c>
      <c r="D264" s="108"/>
      <c r="E264" s="87"/>
      <c r="F264" s="118">
        <v>1400</v>
      </c>
      <c r="G264" s="87"/>
      <c r="H264" s="118"/>
      <c r="I264" s="87"/>
      <c r="J264" s="127"/>
      <c r="K264" s="87"/>
      <c r="L264" s="87"/>
      <c r="M264" s="144">
        <f t="shared" si="57"/>
        <v>1400</v>
      </c>
    </row>
    <row r="265" spans="1:13" x14ac:dyDescent="0.2">
      <c r="A265" s="11" t="s">
        <v>612</v>
      </c>
      <c r="B265" s="327"/>
      <c r="C265" s="87">
        <f t="shared" si="73"/>
        <v>-400</v>
      </c>
      <c r="D265" s="108"/>
      <c r="E265" s="87"/>
      <c r="F265" s="118">
        <v>-400</v>
      </c>
      <c r="G265" s="87"/>
      <c r="H265" s="118"/>
      <c r="I265" s="87"/>
      <c r="J265" s="127"/>
      <c r="K265" s="87"/>
      <c r="L265" s="87"/>
      <c r="M265" s="144">
        <f t="shared" si="57"/>
        <v>-400</v>
      </c>
    </row>
    <row r="266" spans="1:13" x14ac:dyDescent="0.2">
      <c r="A266" s="11" t="s">
        <v>385</v>
      </c>
      <c r="B266" s="327"/>
      <c r="C266" s="87">
        <f>SUM(C262:C265)</f>
        <v>-7954</v>
      </c>
      <c r="D266" s="87">
        <f t="shared" ref="D266:L266" si="74">SUM(D262:D265)</f>
        <v>0</v>
      </c>
      <c r="E266" s="87">
        <f t="shared" si="74"/>
        <v>0</v>
      </c>
      <c r="F266" s="87">
        <f t="shared" si="74"/>
        <v>0</v>
      </c>
      <c r="G266" s="87">
        <f t="shared" si="74"/>
        <v>0</v>
      </c>
      <c r="H266" s="87">
        <f t="shared" si="74"/>
        <v>0</v>
      </c>
      <c r="I266" s="87">
        <f t="shared" si="74"/>
        <v>0</v>
      </c>
      <c r="J266" s="87">
        <f t="shared" si="74"/>
        <v>-7954</v>
      </c>
      <c r="K266" s="87">
        <f t="shared" si="74"/>
        <v>0</v>
      </c>
      <c r="L266" s="87">
        <f t="shared" si="74"/>
        <v>0</v>
      </c>
      <c r="M266" s="144">
        <f t="shared" si="57"/>
        <v>-7954</v>
      </c>
    </row>
    <row r="267" spans="1:13" x14ac:dyDescent="0.2">
      <c r="A267" s="15" t="s">
        <v>586</v>
      </c>
      <c r="B267" s="327"/>
      <c r="C267" s="87">
        <f>SUM(C261,C266)</f>
        <v>10164</v>
      </c>
      <c r="D267" s="87">
        <f t="shared" ref="D267:L267" si="75">SUM(D261,D266)</f>
        <v>0</v>
      </c>
      <c r="E267" s="87">
        <f t="shared" si="75"/>
        <v>0</v>
      </c>
      <c r="F267" s="87">
        <f t="shared" si="75"/>
        <v>10164</v>
      </c>
      <c r="G267" s="87">
        <f t="shared" si="75"/>
        <v>0</v>
      </c>
      <c r="H267" s="87">
        <f t="shared" si="75"/>
        <v>0</v>
      </c>
      <c r="I267" s="87">
        <f t="shared" si="75"/>
        <v>0</v>
      </c>
      <c r="J267" s="87">
        <f t="shared" si="75"/>
        <v>0</v>
      </c>
      <c r="K267" s="87">
        <f t="shared" si="75"/>
        <v>0</v>
      </c>
      <c r="L267" s="87">
        <f t="shared" si="75"/>
        <v>0</v>
      </c>
      <c r="M267" s="144">
        <f t="shared" si="57"/>
        <v>10164</v>
      </c>
    </row>
    <row r="268" spans="1:13" x14ac:dyDescent="0.2">
      <c r="A268" s="52" t="s">
        <v>574</v>
      </c>
      <c r="B268" s="189"/>
      <c r="C268" s="52"/>
      <c r="D268" s="113"/>
      <c r="E268" s="111"/>
      <c r="F268" s="115"/>
      <c r="G268" s="111"/>
      <c r="H268" s="115"/>
      <c r="I268" s="111"/>
      <c r="J268" s="114"/>
      <c r="K268" s="111"/>
      <c r="L268" s="111"/>
      <c r="M268" s="144">
        <f t="shared" si="57"/>
        <v>0</v>
      </c>
    </row>
    <row r="269" spans="1:13" x14ac:dyDescent="0.2">
      <c r="A269" s="11" t="s">
        <v>41</v>
      </c>
      <c r="B269" s="327" t="s">
        <v>142</v>
      </c>
      <c r="C269" s="87">
        <f>SUM(D269:L269)</f>
        <v>7404</v>
      </c>
      <c r="D269" s="108">
        <v>986</v>
      </c>
      <c r="E269" s="87">
        <v>218</v>
      </c>
      <c r="F269" s="118">
        <v>6200</v>
      </c>
      <c r="G269" s="87"/>
      <c r="H269" s="118">
        <v>0</v>
      </c>
      <c r="I269" s="87">
        <v>0</v>
      </c>
      <c r="J269" s="127">
        <v>0</v>
      </c>
      <c r="K269" s="87">
        <v>0</v>
      </c>
      <c r="L269" s="87">
        <v>0</v>
      </c>
      <c r="M269" s="144">
        <f t="shared" si="57"/>
        <v>7404</v>
      </c>
    </row>
    <row r="270" spans="1:13" x14ac:dyDescent="0.2">
      <c r="A270" s="11" t="s">
        <v>563</v>
      </c>
      <c r="B270" s="327"/>
      <c r="C270" s="87">
        <f>SUM(D270:L270)</f>
        <v>7404</v>
      </c>
      <c r="D270" s="87">
        <v>986</v>
      </c>
      <c r="E270" s="87">
        <v>218</v>
      </c>
      <c r="F270" s="87">
        <v>6200</v>
      </c>
      <c r="G270" s="87"/>
      <c r="H270" s="87">
        <v>0</v>
      </c>
      <c r="I270" s="87">
        <v>0</v>
      </c>
      <c r="J270" s="87">
        <v>0</v>
      </c>
      <c r="K270" s="87">
        <v>0</v>
      </c>
      <c r="L270" s="87">
        <v>0</v>
      </c>
      <c r="M270" s="144">
        <f t="shared" si="57"/>
        <v>7404</v>
      </c>
    </row>
    <row r="271" spans="1:13" s="506" customFormat="1" x14ac:dyDescent="0.2">
      <c r="A271" s="11" t="s">
        <v>710</v>
      </c>
      <c r="B271" s="327"/>
      <c r="C271" s="87">
        <f t="shared" ref="C271:C275" si="76">SUM(D271:L271)</f>
        <v>-1204</v>
      </c>
      <c r="D271" s="108">
        <v>-986</v>
      </c>
      <c r="E271" s="87">
        <v>-218</v>
      </c>
      <c r="F271" s="118"/>
      <c r="G271" s="87"/>
      <c r="H271" s="118"/>
      <c r="I271" s="87"/>
      <c r="J271" s="127"/>
      <c r="K271" s="87"/>
      <c r="L271" s="87"/>
      <c r="M271" s="144">
        <f t="shared" si="57"/>
        <v>-1204</v>
      </c>
    </row>
    <row r="272" spans="1:13" s="506" customFormat="1" x14ac:dyDescent="0.2">
      <c r="A272" s="11" t="s">
        <v>739</v>
      </c>
      <c r="B272" s="327"/>
      <c r="C272" s="87">
        <f t="shared" si="76"/>
        <v>500</v>
      </c>
      <c r="D272" s="108"/>
      <c r="E272" s="87"/>
      <c r="F272" s="118"/>
      <c r="G272" s="87"/>
      <c r="H272" s="118"/>
      <c r="I272" s="87"/>
      <c r="J272" s="127">
        <v>500</v>
      </c>
      <c r="K272" s="87"/>
      <c r="L272" s="87"/>
      <c r="M272" s="144"/>
    </row>
    <row r="273" spans="1:13" s="506" customFormat="1" x14ac:dyDescent="0.2">
      <c r="A273" s="11" t="s">
        <v>616</v>
      </c>
      <c r="B273" s="327"/>
      <c r="C273" s="87">
        <f t="shared" si="76"/>
        <v>2800</v>
      </c>
      <c r="D273" s="108"/>
      <c r="E273" s="87"/>
      <c r="F273" s="118">
        <v>2800</v>
      </c>
      <c r="G273" s="87"/>
      <c r="H273" s="118"/>
      <c r="I273" s="87"/>
      <c r="J273" s="127"/>
      <c r="K273" s="87"/>
      <c r="L273" s="87"/>
      <c r="M273" s="144">
        <f t="shared" si="57"/>
        <v>2800</v>
      </c>
    </row>
    <row r="274" spans="1:13" s="506" customFormat="1" x14ac:dyDescent="0.2">
      <c r="A274" s="11" t="s">
        <v>711</v>
      </c>
      <c r="B274" s="327"/>
      <c r="C274" s="87">
        <f t="shared" si="76"/>
        <v>100</v>
      </c>
      <c r="D274" s="108"/>
      <c r="E274" s="87"/>
      <c r="F274" s="118">
        <v>100</v>
      </c>
      <c r="G274" s="87"/>
      <c r="H274" s="118"/>
      <c r="I274" s="87"/>
      <c r="J274" s="127"/>
      <c r="K274" s="87"/>
      <c r="L274" s="87"/>
      <c r="M274" s="144">
        <f t="shared" si="57"/>
        <v>100</v>
      </c>
    </row>
    <row r="275" spans="1:13" s="506" customFormat="1" x14ac:dyDescent="0.2">
      <c r="A275" s="11" t="s">
        <v>612</v>
      </c>
      <c r="B275" s="327"/>
      <c r="C275" s="87">
        <f t="shared" si="76"/>
        <v>750</v>
      </c>
      <c r="D275" s="108"/>
      <c r="E275" s="87"/>
      <c r="F275" s="118">
        <v>750</v>
      </c>
      <c r="G275" s="87"/>
      <c r="H275" s="118"/>
      <c r="I275" s="87"/>
      <c r="J275" s="127"/>
      <c r="K275" s="87"/>
      <c r="L275" s="87"/>
      <c r="M275" s="144">
        <f t="shared" si="57"/>
        <v>750</v>
      </c>
    </row>
    <row r="276" spans="1:13" s="506" customFormat="1" x14ac:dyDescent="0.2">
      <c r="A276" s="11" t="s">
        <v>387</v>
      </c>
      <c r="B276" s="327"/>
      <c r="C276" s="87">
        <f>SUM(C271:C275)</f>
        <v>2946</v>
      </c>
      <c r="D276" s="87">
        <f t="shared" ref="D276:L276" si="77">SUM(D271:D275)</f>
        <v>-986</v>
      </c>
      <c r="E276" s="87">
        <f t="shared" si="77"/>
        <v>-218</v>
      </c>
      <c r="F276" s="87">
        <f t="shared" si="77"/>
        <v>3650</v>
      </c>
      <c r="G276" s="87">
        <f t="shared" si="77"/>
        <v>0</v>
      </c>
      <c r="H276" s="87">
        <f t="shared" si="77"/>
        <v>0</v>
      </c>
      <c r="I276" s="87">
        <f t="shared" si="77"/>
        <v>0</v>
      </c>
      <c r="J276" s="87">
        <f t="shared" si="77"/>
        <v>500</v>
      </c>
      <c r="K276" s="87">
        <f t="shared" si="77"/>
        <v>0</v>
      </c>
      <c r="L276" s="87">
        <f t="shared" si="77"/>
        <v>0</v>
      </c>
      <c r="M276" s="144">
        <f t="shared" si="57"/>
        <v>2946</v>
      </c>
    </row>
    <row r="277" spans="1:13" x14ac:dyDescent="0.2">
      <c r="A277" s="15" t="s">
        <v>572</v>
      </c>
      <c r="B277" s="327"/>
      <c r="C277" s="87">
        <f>SUM(C270,C276)</f>
        <v>10350</v>
      </c>
      <c r="D277" s="87">
        <f t="shared" ref="D277:L277" si="78">SUM(D270,D276)</f>
        <v>0</v>
      </c>
      <c r="E277" s="87">
        <f t="shared" si="78"/>
        <v>0</v>
      </c>
      <c r="F277" s="87">
        <f t="shared" si="78"/>
        <v>9850</v>
      </c>
      <c r="G277" s="87">
        <f t="shared" si="78"/>
        <v>0</v>
      </c>
      <c r="H277" s="87">
        <f t="shared" si="78"/>
        <v>0</v>
      </c>
      <c r="I277" s="87">
        <f t="shared" si="78"/>
        <v>0</v>
      </c>
      <c r="J277" s="87">
        <f t="shared" si="78"/>
        <v>500</v>
      </c>
      <c r="K277" s="87">
        <f t="shared" si="78"/>
        <v>0</v>
      </c>
      <c r="L277" s="87">
        <f t="shared" si="78"/>
        <v>0</v>
      </c>
      <c r="M277" s="144">
        <f t="shared" si="57"/>
        <v>10350</v>
      </c>
    </row>
    <row r="278" spans="1:13" x14ac:dyDescent="0.2">
      <c r="A278" s="52" t="s">
        <v>575</v>
      </c>
      <c r="B278" s="189"/>
      <c r="C278" s="52"/>
      <c r="D278" s="113"/>
      <c r="E278" s="111"/>
      <c r="F278" s="115"/>
      <c r="G278" s="111"/>
      <c r="H278" s="115"/>
      <c r="I278" s="111"/>
      <c r="J278" s="114"/>
      <c r="K278" s="111"/>
      <c r="L278" s="111"/>
      <c r="M278" s="144">
        <f t="shared" si="57"/>
        <v>0</v>
      </c>
    </row>
    <row r="279" spans="1:13" x14ac:dyDescent="0.2">
      <c r="A279" s="11" t="s">
        <v>41</v>
      </c>
      <c r="B279" s="327" t="s">
        <v>142</v>
      </c>
      <c r="C279" s="87">
        <f>SUM(D279:L279)</f>
        <v>0</v>
      </c>
      <c r="D279" s="108"/>
      <c r="E279" s="87">
        <v>0</v>
      </c>
      <c r="F279" s="118">
        <v>0</v>
      </c>
      <c r="G279" s="87"/>
      <c r="H279" s="118">
        <v>0</v>
      </c>
      <c r="I279" s="87">
        <v>0</v>
      </c>
      <c r="J279" s="127">
        <v>0</v>
      </c>
      <c r="K279" s="87">
        <v>0</v>
      </c>
      <c r="L279" s="87">
        <v>0</v>
      </c>
      <c r="M279" s="144">
        <f t="shared" si="57"/>
        <v>0</v>
      </c>
    </row>
    <row r="280" spans="1:13" x14ac:dyDescent="0.2">
      <c r="A280" s="11" t="s">
        <v>563</v>
      </c>
      <c r="B280" s="327"/>
      <c r="C280" s="87">
        <f>SUM(D280:L280)</f>
        <v>0</v>
      </c>
      <c r="D280" s="108"/>
      <c r="E280" s="87"/>
      <c r="F280" s="118"/>
      <c r="G280" s="87"/>
      <c r="H280" s="118"/>
      <c r="I280" s="87"/>
      <c r="J280" s="127"/>
      <c r="K280" s="87"/>
      <c r="L280" s="87"/>
      <c r="M280" s="144">
        <f t="shared" si="57"/>
        <v>0</v>
      </c>
    </row>
    <row r="281" spans="1:13" x14ac:dyDescent="0.2">
      <c r="A281" s="15" t="s">
        <v>572</v>
      </c>
      <c r="B281" s="327"/>
      <c r="C281" s="87">
        <f>SUM(D281:L281)</f>
        <v>0</v>
      </c>
      <c r="D281" s="108"/>
      <c r="E281" s="87"/>
      <c r="F281" s="118"/>
      <c r="G281" s="87"/>
      <c r="H281" s="118"/>
      <c r="I281" s="87"/>
      <c r="J281" s="127"/>
      <c r="K281" s="87"/>
      <c r="L281" s="87"/>
      <c r="M281" s="144">
        <f t="shared" si="57"/>
        <v>0</v>
      </c>
    </row>
    <row r="282" spans="1:13" x14ac:dyDescent="0.2">
      <c r="A282" s="251" t="s">
        <v>533</v>
      </c>
      <c r="B282" s="189"/>
      <c r="C282" s="52"/>
      <c r="D282" s="113"/>
      <c r="E282" s="111"/>
      <c r="F282" s="115"/>
      <c r="G282" s="111"/>
      <c r="H282" s="115"/>
      <c r="I282" s="111"/>
      <c r="J282" s="114"/>
      <c r="K282" s="111"/>
      <c r="L282" s="111"/>
      <c r="M282" s="144">
        <f t="shared" si="57"/>
        <v>0</v>
      </c>
    </row>
    <row r="283" spans="1:13" x14ac:dyDescent="0.2">
      <c r="A283" s="11" t="s">
        <v>41</v>
      </c>
      <c r="B283" s="327" t="s">
        <v>142</v>
      </c>
      <c r="C283" s="87">
        <f>SUM(D283:L283)</f>
        <v>0</v>
      </c>
      <c r="D283" s="108"/>
      <c r="E283" s="87">
        <v>0</v>
      </c>
      <c r="F283" s="118">
        <v>0</v>
      </c>
      <c r="G283" s="87"/>
      <c r="H283" s="118">
        <v>0</v>
      </c>
      <c r="I283" s="87">
        <v>0</v>
      </c>
      <c r="J283" s="127">
        <v>0</v>
      </c>
      <c r="K283" s="87">
        <v>0</v>
      </c>
      <c r="L283" s="87">
        <v>0</v>
      </c>
      <c r="M283" s="144">
        <f t="shared" si="57"/>
        <v>0</v>
      </c>
    </row>
    <row r="284" spans="1:13" x14ac:dyDescent="0.2">
      <c r="A284" s="11" t="s">
        <v>563</v>
      </c>
      <c r="B284" s="327"/>
      <c r="C284" s="87">
        <f>SUM(D284:L284)</f>
        <v>1819</v>
      </c>
      <c r="D284" s="108"/>
      <c r="E284" s="87"/>
      <c r="F284" s="118">
        <v>1819</v>
      </c>
      <c r="G284" s="87"/>
      <c r="H284" s="118"/>
      <c r="I284" s="87"/>
      <c r="J284" s="127"/>
      <c r="K284" s="87"/>
      <c r="L284" s="87"/>
      <c r="M284" s="144">
        <f t="shared" si="57"/>
        <v>1819</v>
      </c>
    </row>
    <row r="285" spans="1:13" x14ac:dyDescent="0.2">
      <c r="A285" s="15" t="s">
        <v>572</v>
      </c>
      <c r="B285" s="327"/>
      <c r="C285" s="87">
        <f>SUM(D285:L285)</f>
        <v>1819</v>
      </c>
      <c r="D285" s="87"/>
      <c r="E285" s="87"/>
      <c r="F285" s="87">
        <v>1819</v>
      </c>
      <c r="G285" s="87"/>
      <c r="H285" s="87"/>
      <c r="I285" s="87"/>
      <c r="J285" s="87"/>
      <c r="K285" s="87"/>
      <c r="L285" s="87"/>
      <c r="M285" s="144">
        <f t="shared" si="57"/>
        <v>1819</v>
      </c>
    </row>
    <row r="286" spans="1:13" x14ac:dyDescent="0.2">
      <c r="A286" s="251" t="s">
        <v>576</v>
      </c>
      <c r="B286" s="189"/>
      <c r="C286" s="52"/>
      <c r="D286" s="113"/>
      <c r="E286" s="111"/>
      <c r="F286" s="115"/>
      <c r="G286" s="111"/>
      <c r="H286" s="115"/>
      <c r="I286" s="111"/>
      <c r="J286" s="114"/>
      <c r="K286" s="111"/>
      <c r="L286" s="111"/>
      <c r="M286" s="144">
        <f t="shared" si="57"/>
        <v>0</v>
      </c>
    </row>
    <row r="287" spans="1:13" x14ac:dyDescent="0.2">
      <c r="A287" s="11" t="s">
        <v>41</v>
      </c>
      <c r="B287" s="327" t="s">
        <v>142</v>
      </c>
      <c r="C287" s="87">
        <f>SUM(D287:L287)</f>
        <v>0</v>
      </c>
      <c r="D287" s="108"/>
      <c r="E287" s="87">
        <v>0</v>
      </c>
      <c r="F287" s="118">
        <v>0</v>
      </c>
      <c r="G287" s="87"/>
      <c r="H287" s="118">
        <v>0</v>
      </c>
      <c r="I287" s="87">
        <v>0</v>
      </c>
      <c r="J287" s="127">
        <v>0</v>
      </c>
      <c r="K287" s="87">
        <v>0</v>
      </c>
      <c r="L287" s="87">
        <v>0</v>
      </c>
      <c r="M287" s="144">
        <f t="shared" si="57"/>
        <v>0</v>
      </c>
    </row>
    <row r="288" spans="1:13" x14ac:dyDescent="0.2">
      <c r="A288" s="11" t="s">
        <v>589</v>
      </c>
      <c r="B288" s="327"/>
      <c r="C288" s="87">
        <f>SUM(D288:L288)</f>
        <v>4448</v>
      </c>
      <c r="D288" s="108"/>
      <c r="E288" s="87"/>
      <c r="F288" s="118">
        <v>200</v>
      </c>
      <c r="G288" s="87"/>
      <c r="H288" s="118"/>
      <c r="I288" s="87"/>
      <c r="J288" s="127">
        <v>4248</v>
      </c>
      <c r="K288" s="87"/>
      <c r="L288" s="87"/>
      <c r="M288" s="144">
        <f t="shared" si="57"/>
        <v>4448</v>
      </c>
    </row>
    <row r="289" spans="1:13" x14ac:dyDescent="0.2">
      <c r="A289" s="15" t="s">
        <v>586</v>
      </c>
      <c r="B289" s="327"/>
      <c r="C289" s="87">
        <f>SUM(D289:L289)</f>
        <v>4448</v>
      </c>
      <c r="D289" s="87">
        <v>0</v>
      </c>
      <c r="E289" s="87">
        <v>0</v>
      </c>
      <c r="F289" s="87">
        <v>200</v>
      </c>
      <c r="G289" s="87">
        <v>0</v>
      </c>
      <c r="H289" s="87">
        <v>0</v>
      </c>
      <c r="I289" s="87">
        <v>0</v>
      </c>
      <c r="J289" s="87">
        <v>4248</v>
      </c>
      <c r="K289" s="87">
        <v>0</v>
      </c>
      <c r="L289" s="87">
        <v>0</v>
      </c>
      <c r="M289" s="144">
        <f t="shared" si="57"/>
        <v>4448</v>
      </c>
    </row>
    <row r="290" spans="1:13" x14ac:dyDescent="0.2">
      <c r="A290" s="251" t="s">
        <v>577</v>
      </c>
      <c r="B290" s="189"/>
      <c r="C290" s="52"/>
      <c r="D290" s="113"/>
      <c r="E290" s="111"/>
      <c r="F290" s="115"/>
      <c r="G290" s="111"/>
      <c r="H290" s="115"/>
      <c r="I290" s="111"/>
      <c r="J290" s="114"/>
      <c r="K290" s="111"/>
      <c r="L290" s="111"/>
      <c r="M290" s="144">
        <f t="shared" si="57"/>
        <v>0</v>
      </c>
    </row>
    <row r="291" spans="1:13" x14ac:dyDescent="0.2">
      <c r="A291" s="11" t="s">
        <v>41</v>
      </c>
      <c r="B291" s="327" t="s">
        <v>142</v>
      </c>
      <c r="C291" s="87">
        <f>SUM(D291:L291)</f>
        <v>880</v>
      </c>
      <c r="D291" s="108"/>
      <c r="E291" s="87">
        <v>0</v>
      </c>
      <c r="F291" s="118">
        <v>880</v>
      </c>
      <c r="G291" s="87"/>
      <c r="H291" s="118">
        <v>0</v>
      </c>
      <c r="I291" s="87">
        <v>0</v>
      </c>
      <c r="J291" s="127"/>
      <c r="K291" s="87">
        <v>0</v>
      </c>
      <c r="L291" s="87">
        <v>0</v>
      </c>
      <c r="M291" s="144">
        <f t="shared" si="57"/>
        <v>880</v>
      </c>
    </row>
    <row r="292" spans="1:13" x14ac:dyDescent="0.2">
      <c r="A292" s="11" t="s">
        <v>563</v>
      </c>
      <c r="B292" s="35"/>
      <c r="C292" s="87">
        <f>SUM(D292:L292)</f>
        <v>880</v>
      </c>
      <c r="D292" s="118"/>
      <c r="E292" s="87"/>
      <c r="F292" s="118">
        <v>880</v>
      </c>
      <c r="G292" s="87"/>
      <c r="H292" s="118"/>
      <c r="I292" s="87"/>
      <c r="J292" s="118"/>
      <c r="K292" s="87"/>
      <c r="L292" s="87"/>
      <c r="M292" s="144">
        <f t="shared" si="57"/>
        <v>880</v>
      </c>
    </row>
    <row r="293" spans="1:13" s="506" customFormat="1" x14ac:dyDescent="0.2">
      <c r="A293" s="11" t="s">
        <v>712</v>
      </c>
      <c r="B293" s="35"/>
      <c r="C293" s="87">
        <f>SUM(D293:L293)</f>
        <v>-640</v>
      </c>
      <c r="D293" s="118"/>
      <c r="E293" s="87"/>
      <c r="F293" s="118">
        <v>-640</v>
      </c>
      <c r="G293" s="87"/>
      <c r="H293" s="118"/>
      <c r="I293" s="87"/>
      <c r="J293" s="118"/>
      <c r="K293" s="87"/>
      <c r="L293" s="87"/>
      <c r="M293" s="144">
        <f t="shared" si="57"/>
        <v>-640</v>
      </c>
    </row>
    <row r="294" spans="1:13" s="506" customFormat="1" x14ac:dyDescent="0.2">
      <c r="A294" s="11" t="s">
        <v>404</v>
      </c>
      <c r="B294" s="35"/>
      <c r="C294" s="87">
        <f>SUM(C293)</f>
        <v>-640</v>
      </c>
      <c r="D294" s="87">
        <f t="shared" ref="D294:L294" si="79">SUM(D293)</f>
        <v>0</v>
      </c>
      <c r="E294" s="87">
        <f t="shared" si="79"/>
        <v>0</v>
      </c>
      <c r="F294" s="87">
        <f t="shared" si="79"/>
        <v>-640</v>
      </c>
      <c r="G294" s="87">
        <f t="shared" si="79"/>
        <v>0</v>
      </c>
      <c r="H294" s="87">
        <f t="shared" si="79"/>
        <v>0</v>
      </c>
      <c r="I294" s="87">
        <f t="shared" si="79"/>
        <v>0</v>
      </c>
      <c r="J294" s="87">
        <f t="shared" si="79"/>
        <v>0</v>
      </c>
      <c r="K294" s="87">
        <f t="shared" si="79"/>
        <v>0</v>
      </c>
      <c r="L294" s="87">
        <f t="shared" si="79"/>
        <v>0</v>
      </c>
      <c r="M294" s="144">
        <f t="shared" si="57"/>
        <v>-640</v>
      </c>
    </row>
    <row r="295" spans="1:13" x14ac:dyDescent="0.2">
      <c r="A295" s="15" t="s">
        <v>572</v>
      </c>
      <c r="B295" s="35"/>
      <c r="C295" s="87">
        <f>SUM(C292,C294)</f>
        <v>240</v>
      </c>
      <c r="D295" s="87">
        <f t="shared" ref="D295:L295" si="80">SUM(D292,D294)</f>
        <v>0</v>
      </c>
      <c r="E295" s="87">
        <f t="shared" si="80"/>
        <v>0</v>
      </c>
      <c r="F295" s="87">
        <f t="shared" si="80"/>
        <v>240</v>
      </c>
      <c r="G295" s="87">
        <f t="shared" si="80"/>
        <v>0</v>
      </c>
      <c r="H295" s="87">
        <f t="shared" si="80"/>
        <v>0</v>
      </c>
      <c r="I295" s="87">
        <f t="shared" si="80"/>
        <v>0</v>
      </c>
      <c r="J295" s="87">
        <f t="shared" si="80"/>
        <v>0</v>
      </c>
      <c r="K295" s="87">
        <f t="shared" si="80"/>
        <v>0</v>
      </c>
      <c r="L295" s="87">
        <f t="shared" si="80"/>
        <v>0</v>
      </c>
      <c r="M295" s="144">
        <f t="shared" ref="M295:M349" si="81">SUM(D295:L295)</f>
        <v>240</v>
      </c>
    </row>
    <row r="296" spans="1:13" x14ac:dyDescent="0.2">
      <c r="A296" s="182" t="s">
        <v>536</v>
      </c>
      <c r="B296" s="58"/>
      <c r="C296" s="172"/>
      <c r="D296" s="115"/>
      <c r="E296" s="111"/>
      <c r="F296" s="115"/>
      <c r="G296" s="111"/>
      <c r="H296" s="115"/>
      <c r="I296" s="173"/>
      <c r="J296" s="115"/>
      <c r="K296" s="111"/>
      <c r="L296" s="111"/>
      <c r="M296" s="144">
        <f t="shared" si="81"/>
        <v>0</v>
      </c>
    </row>
    <row r="297" spans="1:13" x14ac:dyDescent="0.2">
      <c r="A297" s="32" t="s">
        <v>40</v>
      </c>
      <c r="B297" s="68" t="s">
        <v>143</v>
      </c>
      <c r="C297" s="87">
        <f>SUM(D297:L297)</f>
        <v>400</v>
      </c>
      <c r="D297" s="118"/>
      <c r="E297" s="87">
        <v>0</v>
      </c>
      <c r="F297" s="118">
        <v>400</v>
      </c>
      <c r="G297" s="87">
        <v>0</v>
      </c>
      <c r="H297" s="118">
        <v>0</v>
      </c>
      <c r="I297" s="166"/>
      <c r="J297" s="118"/>
      <c r="K297" s="87">
        <v>0</v>
      </c>
      <c r="L297" s="87">
        <v>0</v>
      </c>
      <c r="M297" s="144">
        <f t="shared" si="81"/>
        <v>400</v>
      </c>
    </row>
    <row r="298" spans="1:13" x14ac:dyDescent="0.2">
      <c r="A298" s="32" t="s">
        <v>590</v>
      </c>
      <c r="B298" s="68"/>
      <c r="C298" s="87">
        <f>SUM(D298:L298)</f>
        <v>7041</v>
      </c>
      <c r="D298" s="118"/>
      <c r="E298" s="87"/>
      <c r="F298" s="118">
        <v>7041</v>
      </c>
      <c r="G298" s="87"/>
      <c r="H298" s="118"/>
      <c r="I298" s="166"/>
      <c r="J298" s="118"/>
      <c r="K298" s="87"/>
      <c r="L298" s="87"/>
      <c r="M298" s="144">
        <f t="shared" si="81"/>
        <v>7041</v>
      </c>
    </row>
    <row r="299" spans="1:13" x14ac:dyDescent="0.2">
      <c r="A299" s="15" t="s">
        <v>586</v>
      </c>
      <c r="B299" s="68"/>
      <c r="C299" s="110">
        <f>SUM(D299:L299)</f>
        <v>7041</v>
      </c>
      <c r="D299" s="110"/>
      <c r="E299" s="110"/>
      <c r="F299" s="110">
        <v>7041</v>
      </c>
      <c r="G299" s="110">
        <v>0</v>
      </c>
      <c r="H299" s="110">
        <v>0</v>
      </c>
      <c r="I299" s="110"/>
      <c r="J299" s="110"/>
      <c r="K299" s="110"/>
      <c r="L299" s="110"/>
      <c r="M299" s="144">
        <f t="shared" si="81"/>
        <v>7041</v>
      </c>
    </row>
    <row r="300" spans="1:13" x14ac:dyDescent="0.2">
      <c r="A300" s="182" t="s">
        <v>537</v>
      </c>
      <c r="B300" s="237"/>
      <c r="C300" s="87"/>
      <c r="D300" s="118"/>
      <c r="E300" s="87"/>
      <c r="F300" s="114"/>
      <c r="G300" s="111"/>
      <c r="H300" s="115"/>
      <c r="I300" s="173"/>
      <c r="J300" s="115"/>
      <c r="K300" s="111"/>
      <c r="L300" s="111"/>
      <c r="M300" s="144">
        <f t="shared" si="81"/>
        <v>0</v>
      </c>
    </row>
    <row r="301" spans="1:13" x14ac:dyDescent="0.2">
      <c r="A301" s="32" t="s">
        <v>40</v>
      </c>
      <c r="B301" s="215" t="s">
        <v>143</v>
      </c>
      <c r="C301" s="87">
        <f>SUM(D301:L301)</f>
        <v>10038</v>
      </c>
      <c r="D301" s="118"/>
      <c r="E301" s="87"/>
      <c r="F301" s="127">
        <v>10038</v>
      </c>
      <c r="G301" s="87"/>
      <c r="H301" s="118"/>
      <c r="I301" s="166"/>
      <c r="J301" s="118"/>
      <c r="K301" s="87"/>
      <c r="L301" s="87"/>
      <c r="M301" s="144">
        <f t="shared" si="81"/>
        <v>10038</v>
      </c>
    </row>
    <row r="302" spans="1:13" x14ac:dyDescent="0.2">
      <c r="A302" s="11" t="s">
        <v>563</v>
      </c>
      <c r="B302" s="215"/>
      <c r="C302" s="87">
        <f>SUM(D302:L302)</f>
        <v>38</v>
      </c>
      <c r="D302" s="118"/>
      <c r="E302" s="87"/>
      <c r="F302" s="118">
        <v>38</v>
      </c>
      <c r="G302" s="87"/>
      <c r="H302" s="118"/>
      <c r="I302" s="166"/>
      <c r="J302" s="118"/>
      <c r="K302" s="87"/>
      <c r="L302" s="87"/>
      <c r="M302" s="144">
        <f t="shared" si="81"/>
        <v>38</v>
      </c>
    </row>
    <row r="303" spans="1:13" s="506" customFormat="1" x14ac:dyDescent="0.2">
      <c r="A303" s="11" t="s">
        <v>637</v>
      </c>
      <c r="B303" s="215"/>
      <c r="C303" s="87">
        <f t="shared" ref="C303:C305" si="82">SUM(D303:L303)</f>
        <v>30</v>
      </c>
      <c r="D303" s="118"/>
      <c r="E303" s="87"/>
      <c r="F303" s="118">
        <v>30</v>
      </c>
      <c r="G303" s="87"/>
      <c r="H303" s="118"/>
      <c r="I303" s="166"/>
      <c r="J303" s="118"/>
      <c r="K303" s="87"/>
      <c r="L303" s="87"/>
      <c r="M303" s="144">
        <f t="shared" si="81"/>
        <v>30</v>
      </c>
    </row>
    <row r="304" spans="1:13" s="506" customFormat="1" x14ac:dyDescent="0.2">
      <c r="A304" s="11" t="s">
        <v>616</v>
      </c>
      <c r="B304" s="215"/>
      <c r="C304" s="87">
        <f t="shared" si="82"/>
        <v>1000</v>
      </c>
      <c r="D304" s="118"/>
      <c r="E304" s="87"/>
      <c r="F304" s="118">
        <v>1000</v>
      </c>
      <c r="G304" s="87"/>
      <c r="H304" s="118"/>
      <c r="I304" s="166"/>
      <c r="J304" s="118"/>
      <c r="K304" s="87"/>
      <c r="L304" s="87"/>
      <c r="M304" s="144">
        <f t="shared" si="81"/>
        <v>1000</v>
      </c>
    </row>
    <row r="305" spans="1:13" s="506" customFormat="1" x14ac:dyDescent="0.2">
      <c r="A305" s="11" t="s">
        <v>617</v>
      </c>
      <c r="B305" s="215"/>
      <c r="C305" s="87">
        <f t="shared" si="82"/>
        <v>280</v>
      </c>
      <c r="D305" s="118"/>
      <c r="E305" s="87"/>
      <c r="F305" s="118">
        <v>280</v>
      </c>
      <c r="G305" s="87"/>
      <c r="H305" s="118"/>
      <c r="I305" s="166"/>
      <c r="J305" s="118"/>
      <c r="K305" s="87"/>
      <c r="L305" s="87"/>
      <c r="M305" s="144">
        <f t="shared" si="81"/>
        <v>280</v>
      </c>
    </row>
    <row r="306" spans="1:13" s="506" customFormat="1" x14ac:dyDescent="0.2">
      <c r="A306" s="11" t="s">
        <v>385</v>
      </c>
      <c r="B306" s="215"/>
      <c r="C306" s="87">
        <f>SUM(C303:C305)</f>
        <v>1310</v>
      </c>
      <c r="D306" s="87">
        <f t="shared" ref="D306:L306" si="83">SUM(D303:D305)</f>
        <v>0</v>
      </c>
      <c r="E306" s="87">
        <f t="shared" si="83"/>
        <v>0</v>
      </c>
      <c r="F306" s="87">
        <f t="shared" si="83"/>
        <v>1310</v>
      </c>
      <c r="G306" s="87">
        <f t="shared" si="83"/>
        <v>0</v>
      </c>
      <c r="H306" s="87">
        <f t="shared" si="83"/>
        <v>0</v>
      </c>
      <c r="I306" s="87">
        <f t="shared" si="83"/>
        <v>0</v>
      </c>
      <c r="J306" s="87">
        <f t="shared" si="83"/>
        <v>0</v>
      </c>
      <c r="K306" s="87">
        <f t="shared" si="83"/>
        <v>0</v>
      </c>
      <c r="L306" s="87">
        <f t="shared" si="83"/>
        <v>0</v>
      </c>
      <c r="M306" s="144">
        <f t="shared" si="81"/>
        <v>1310</v>
      </c>
    </row>
    <row r="307" spans="1:13" x14ac:dyDescent="0.2">
      <c r="A307" s="15" t="s">
        <v>572</v>
      </c>
      <c r="B307" s="215"/>
      <c r="C307" s="87">
        <f>SUM(C302,C306)</f>
        <v>1348</v>
      </c>
      <c r="D307" s="87">
        <f t="shared" ref="D307:L307" si="84">SUM(D302,D306)</f>
        <v>0</v>
      </c>
      <c r="E307" s="87">
        <f t="shared" si="84"/>
        <v>0</v>
      </c>
      <c r="F307" s="87">
        <f t="shared" si="84"/>
        <v>1348</v>
      </c>
      <c r="G307" s="87">
        <f t="shared" si="84"/>
        <v>0</v>
      </c>
      <c r="H307" s="87">
        <f t="shared" si="84"/>
        <v>0</v>
      </c>
      <c r="I307" s="87">
        <f t="shared" si="84"/>
        <v>0</v>
      </c>
      <c r="J307" s="87">
        <f t="shared" si="84"/>
        <v>0</v>
      </c>
      <c r="K307" s="87">
        <f t="shared" si="84"/>
        <v>0</v>
      </c>
      <c r="L307" s="87">
        <f t="shared" si="84"/>
        <v>0</v>
      </c>
      <c r="M307" s="144">
        <f t="shared" si="81"/>
        <v>1348</v>
      </c>
    </row>
    <row r="308" spans="1:13" x14ac:dyDescent="0.2">
      <c r="A308" s="22" t="s">
        <v>578</v>
      </c>
      <c r="B308" s="7"/>
      <c r="C308" s="13"/>
      <c r="D308" s="115"/>
      <c r="E308" s="111"/>
      <c r="F308" s="115"/>
      <c r="G308" s="111"/>
      <c r="H308" s="111"/>
      <c r="I308" s="173"/>
      <c r="J308" s="115"/>
      <c r="K308" s="111"/>
      <c r="L308" s="111"/>
      <c r="M308" s="144">
        <f t="shared" si="81"/>
        <v>0</v>
      </c>
    </row>
    <row r="309" spans="1:13" x14ac:dyDescent="0.2">
      <c r="A309" s="11" t="s">
        <v>30</v>
      </c>
      <c r="B309" s="215" t="s">
        <v>142</v>
      </c>
      <c r="C309" s="87">
        <f>SUM(D309:L309)</f>
        <v>2146</v>
      </c>
      <c r="D309" s="118"/>
      <c r="E309" s="87">
        <v>0</v>
      </c>
      <c r="F309" s="118">
        <v>2146</v>
      </c>
      <c r="G309" s="87">
        <v>0</v>
      </c>
      <c r="H309" s="87">
        <v>0</v>
      </c>
      <c r="I309" s="166">
        <v>0</v>
      </c>
      <c r="J309" s="118">
        <v>0</v>
      </c>
      <c r="K309" s="87">
        <v>0</v>
      </c>
      <c r="L309" s="87">
        <v>0</v>
      </c>
      <c r="M309" s="144">
        <f t="shared" si="81"/>
        <v>2146</v>
      </c>
    </row>
    <row r="310" spans="1:13" x14ac:dyDescent="0.2">
      <c r="A310" s="11" t="s">
        <v>563</v>
      </c>
      <c r="B310" s="215"/>
      <c r="C310" s="87">
        <f>SUM(D310:L310)</f>
        <v>146</v>
      </c>
      <c r="D310" s="118"/>
      <c r="E310" s="87"/>
      <c r="F310" s="118">
        <v>146</v>
      </c>
      <c r="G310" s="87"/>
      <c r="H310" s="87"/>
      <c r="I310" s="166"/>
      <c r="J310" s="118"/>
      <c r="K310" s="87"/>
      <c r="L310" s="87"/>
      <c r="M310" s="144">
        <f t="shared" si="81"/>
        <v>146</v>
      </c>
    </row>
    <row r="311" spans="1:13" s="506" customFormat="1" x14ac:dyDescent="0.2">
      <c r="A311" s="11" t="s">
        <v>637</v>
      </c>
      <c r="B311" s="215"/>
      <c r="C311" s="87">
        <f t="shared" ref="C311:C312" si="85">SUM(D311:L311)</f>
        <v>180</v>
      </c>
      <c r="D311" s="118"/>
      <c r="E311" s="87"/>
      <c r="F311" s="118">
        <v>180</v>
      </c>
      <c r="G311" s="87"/>
      <c r="H311" s="87"/>
      <c r="I311" s="166"/>
      <c r="J311" s="118"/>
      <c r="K311" s="87"/>
      <c r="L311" s="87"/>
      <c r="M311" s="144">
        <f t="shared" si="81"/>
        <v>180</v>
      </c>
    </row>
    <row r="312" spans="1:13" s="506" customFormat="1" x14ac:dyDescent="0.2">
      <c r="A312" s="11" t="s">
        <v>616</v>
      </c>
      <c r="B312" s="215"/>
      <c r="C312" s="87">
        <f t="shared" si="85"/>
        <v>75</v>
      </c>
      <c r="D312" s="118"/>
      <c r="E312" s="87"/>
      <c r="F312" s="118">
        <v>75</v>
      </c>
      <c r="G312" s="87"/>
      <c r="H312" s="87"/>
      <c r="I312" s="166"/>
      <c r="J312" s="118"/>
      <c r="K312" s="87"/>
      <c r="L312" s="87"/>
      <c r="M312" s="144">
        <f t="shared" si="81"/>
        <v>75</v>
      </c>
    </row>
    <row r="313" spans="1:13" s="506" customFormat="1" x14ac:dyDescent="0.2">
      <c r="A313" s="11" t="s">
        <v>713</v>
      </c>
      <c r="B313" s="215"/>
      <c r="C313" s="87">
        <f>SUM(D313:L313)</f>
        <v>1100</v>
      </c>
      <c r="D313" s="118"/>
      <c r="E313" s="87"/>
      <c r="F313" s="118">
        <v>1100</v>
      </c>
      <c r="G313" s="87"/>
      <c r="H313" s="87"/>
      <c r="I313" s="166"/>
      <c r="J313" s="118"/>
      <c r="K313" s="87"/>
      <c r="L313" s="87"/>
      <c r="M313" s="144">
        <f t="shared" si="81"/>
        <v>1100</v>
      </c>
    </row>
    <row r="314" spans="1:13" s="506" customFormat="1" x14ac:dyDescent="0.2">
      <c r="A314" s="11" t="s">
        <v>385</v>
      </c>
      <c r="B314" s="215"/>
      <c r="C314" s="87">
        <f>SUM(C311:C313)</f>
        <v>1355</v>
      </c>
      <c r="D314" s="87">
        <f t="shared" ref="D314:L314" si="86">SUM(D311:D313)</f>
        <v>0</v>
      </c>
      <c r="E314" s="87">
        <f t="shared" si="86"/>
        <v>0</v>
      </c>
      <c r="F314" s="87">
        <f t="shared" si="86"/>
        <v>1355</v>
      </c>
      <c r="G314" s="87">
        <f t="shared" si="86"/>
        <v>0</v>
      </c>
      <c r="H314" s="87">
        <f t="shared" si="86"/>
        <v>0</v>
      </c>
      <c r="I314" s="87">
        <f t="shared" si="86"/>
        <v>0</v>
      </c>
      <c r="J314" s="87">
        <f t="shared" si="86"/>
        <v>0</v>
      </c>
      <c r="K314" s="87">
        <f t="shared" si="86"/>
        <v>0</v>
      </c>
      <c r="L314" s="87">
        <f t="shared" si="86"/>
        <v>0</v>
      </c>
      <c r="M314" s="144">
        <f t="shared" si="81"/>
        <v>1355</v>
      </c>
    </row>
    <row r="315" spans="1:13" x14ac:dyDescent="0.2">
      <c r="A315" s="15" t="s">
        <v>572</v>
      </c>
      <c r="B315" s="214"/>
      <c r="C315" s="87">
        <f>SUM(C310,C314)</f>
        <v>1501</v>
      </c>
      <c r="D315" s="87">
        <f t="shared" ref="D315:L315" si="87">SUM(D310,D314)</f>
        <v>0</v>
      </c>
      <c r="E315" s="87">
        <f t="shared" si="87"/>
        <v>0</v>
      </c>
      <c r="F315" s="87">
        <f t="shared" si="87"/>
        <v>1501</v>
      </c>
      <c r="G315" s="87">
        <f t="shared" si="87"/>
        <v>0</v>
      </c>
      <c r="H315" s="87">
        <f t="shared" si="87"/>
        <v>0</v>
      </c>
      <c r="I315" s="87">
        <f t="shared" si="87"/>
        <v>0</v>
      </c>
      <c r="J315" s="87">
        <f t="shared" si="87"/>
        <v>0</v>
      </c>
      <c r="K315" s="87">
        <f t="shared" si="87"/>
        <v>0</v>
      </c>
      <c r="L315" s="87">
        <f t="shared" si="87"/>
        <v>0</v>
      </c>
      <c r="M315" s="144">
        <f t="shared" si="81"/>
        <v>1501</v>
      </c>
    </row>
    <row r="316" spans="1:13" x14ac:dyDescent="0.2">
      <c r="A316" s="13" t="s">
        <v>579</v>
      </c>
      <c r="B316" s="7"/>
      <c r="C316" s="13"/>
      <c r="D316" s="115"/>
      <c r="E316" s="111"/>
      <c r="F316" s="115"/>
      <c r="G316" s="111"/>
      <c r="H316" s="111"/>
      <c r="I316" s="111"/>
      <c r="J316" s="115"/>
      <c r="K316" s="111"/>
      <c r="L316" s="111"/>
      <c r="M316" s="144">
        <f t="shared" si="81"/>
        <v>0</v>
      </c>
    </row>
    <row r="317" spans="1:13" x14ac:dyDescent="0.2">
      <c r="A317" s="11" t="s">
        <v>30</v>
      </c>
      <c r="B317" s="215" t="s">
        <v>142</v>
      </c>
      <c r="C317" s="87">
        <f>SUM(D317:L317)</f>
        <v>1169</v>
      </c>
      <c r="D317" s="118"/>
      <c r="E317" s="87">
        <v>0</v>
      </c>
      <c r="F317" s="118">
        <v>1169</v>
      </c>
      <c r="G317" s="87">
        <v>0</v>
      </c>
      <c r="H317" s="87">
        <v>0</v>
      </c>
      <c r="I317" s="87">
        <v>0</v>
      </c>
      <c r="J317" s="118">
        <v>0</v>
      </c>
      <c r="K317" s="87">
        <v>0</v>
      </c>
      <c r="L317" s="87">
        <v>0</v>
      </c>
      <c r="M317" s="144">
        <f t="shared" si="81"/>
        <v>1169</v>
      </c>
    </row>
    <row r="318" spans="1:13" x14ac:dyDescent="0.2">
      <c r="A318" s="11" t="s">
        <v>563</v>
      </c>
      <c r="B318" s="215"/>
      <c r="C318" s="87">
        <f>SUM(D318:L318)</f>
        <v>1169</v>
      </c>
      <c r="D318" s="118"/>
      <c r="E318" s="87"/>
      <c r="F318" s="118">
        <v>1169</v>
      </c>
      <c r="G318" s="87"/>
      <c r="H318" s="87"/>
      <c r="I318" s="87"/>
      <c r="J318" s="118"/>
      <c r="K318" s="87"/>
      <c r="L318" s="87"/>
      <c r="M318" s="144">
        <f t="shared" si="81"/>
        <v>1169</v>
      </c>
    </row>
    <row r="319" spans="1:13" x14ac:dyDescent="0.2">
      <c r="A319" s="15" t="s">
        <v>572</v>
      </c>
      <c r="B319" s="215"/>
      <c r="C319" s="87">
        <f>SUM(D319:L319)</f>
        <v>1169</v>
      </c>
      <c r="D319" s="118"/>
      <c r="E319" s="87"/>
      <c r="F319" s="118">
        <v>1169</v>
      </c>
      <c r="G319" s="87"/>
      <c r="H319" s="87"/>
      <c r="I319" s="87"/>
      <c r="J319" s="118"/>
      <c r="K319" s="87"/>
      <c r="L319" s="87"/>
      <c r="M319" s="144">
        <f t="shared" si="81"/>
        <v>1169</v>
      </c>
    </row>
    <row r="320" spans="1:13" x14ac:dyDescent="0.2">
      <c r="A320" s="13" t="s">
        <v>540</v>
      </c>
      <c r="B320" s="7"/>
      <c r="C320" s="13"/>
      <c r="D320" s="115"/>
      <c r="E320" s="111"/>
      <c r="F320" s="115"/>
      <c r="G320" s="111"/>
      <c r="H320" s="111"/>
      <c r="I320" s="111"/>
      <c r="J320" s="115"/>
      <c r="K320" s="111"/>
      <c r="L320" s="111"/>
      <c r="M320" s="144">
        <f t="shared" si="81"/>
        <v>0</v>
      </c>
    </row>
    <row r="321" spans="1:13" x14ac:dyDescent="0.2">
      <c r="A321" s="11" t="s">
        <v>30</v>
      </c>
      <c r="B321" s="215" t="s">
        <v>142</v>
      </c>
      <c r="C321" s="87">
        <f>SUM(D321:L321)</f>
        <v>0</v>
      </c>
      <c r="D321" s="118"/>
      <c r="E321" s="87">
        <v>0</v>
      </c>
      <c r="F321" s="118">
        <v>0</v>
      </c>
      <c r="G321" s="87">
        <v>0</v>
      </c>
      <c r="H321" s="87">
        <v>0</v>
      </c>
      <c r="I321" s="87">
        <v>0</v>
      </c>
      <c r="J321" s="118">
        <v>0</v>
      </c>
      <c r="K321" s="87">
        <v>0</v>
      </c>
      <c r="L321" s="87">
        <v>0</v>
      </c>
      <c r="M321" s="144">
        <f t="shared" si="81"/>
        <v>0</v>
      </c>
    </row>
    <row r="322" spans="1:13" x14ac:dyDescent="0.2">
      <c r="A322" s="11" t="s">
        <v>563</v>
      </c>
      <c r="B322" s="215"/>
      <c r="C322" s="87">
        <f>SUM(D322:L322)</f>
        <v>0</v>
      </c>
      <c r="D322" s="108"/>
      <c r="E322" s="87"/>
      <c r="F322" s="118"/>
      <c r="G322" s="87"/>
      <c r="H322" s="87"/>
      <c r="I322" s="87"/>
      <c r="J322" s="118"/>
      <c r="K322" s="87"/>
      <c r="L322" s="87"/>
      <c r="M322" s="144">
        <f t="shared" si="81"/>
        <v>0</v>
      </c>
    </row>
    <row r="323" spans="1:13" x14ac:dyDescent="0.2">
      <c r="A323" s="15" t="s">
        <v>572</v>
      </c>
      <c r="B323" s="215"/>
      <c r="C323" s="110">
        <f>SUM(D323:L323)</f>
        <v>0</v>
      </c>
      <c r="D323" s="87"/>
      <c r="E323" s="87"/>
      <c r="F323" s="118"/>
      <c r="G323" s="87"/>
      <c r="H323" s="87"/>
      <c r="I323" s="87"/>
      <c r="J323" s="118"/>
      <c r="K323" s="87"/>
      <c r="L323" s="87"/>
      <c r="M323" s="144">
        <f t="shared" si="81"/>
        <v>0</v>
      </c>
    </row>
    <row r="324" spans="1:13" x14ac:dyDescent="0.2">
      <c r="A324" s="55" t="s">
        <v>541</v>
      </c>
      <c r="B324" s="46"/>
      <c r="C324" s="188"/>
      <c r="D324" s="111"/>
      <c r="E324" s="111"/>
      <c r="F324" s="115"/>
      <c r="G324" s="111"/>
      <c r="H324" s="111"/>
      <c r="I324" s="111"/>
      <c r="J324" s="115"/>
      <c r="K324" s="111"/>
      <c r="L324" s="111"/>
      <c r="M324" s="144">
        <f t="shared" si="81"/>
        <v>0</v>
      </c>
    </row>
    <row r="325" spans="1:13" x14ac:dyDescent="0.2">
      <c r="A325" s="11" t="s">
        <v>30</v>
      </c>
      <c r="B325" s="215" t="s">
        <v>142</v>
      </c>
      <c r="C325" s="87">
        <f>SUM(D325:L325)</f>
        <v>0</v>
      </c>
      <c r="D325" s="118"/>
      <c r="E325" s="87"/>
      <c r="F325" s="118">
        <v>0</v>
      </c>
      <c r="G325" s="87">
        <v>0</v>
      </c>
      <c r="H325" s="87">
        <v>0</v>
      </c>
      <c r="I325" s="87">
        <v>0</v>
      </c>
      <c r="J325" s="118">
        <v>0</v>
      </c>
      <c r="K325" s="87">
        <v>0</v>
      </c>
      <c r="L325" s="87">
        <v>0</v>
      </c>
      <c r="M325" s="144">
        <f t="shared" si="81"/>
        <v>0</v>
      </c>
    </row>
    <row r="326" spans="1:13" x14ac:dyDescent="0.2">
      <c r="A326" s="11" t="s">
        <v>563</v>
      </c>
      <c r="B326" s="215"/>
      <c r="C326" s="87">
        <f>SUM(D326:L326)</f>
        <v>0</v>
      </c>
      <c r="D326" s="118"/>
      <c r="E326" s="87"/>
      <c r="F326" s="118"/>
      <c r="G326" s="87"/>
      <c r="H326" s="87"/>
      <c r="I326" s="87"/>
      <c r="J326" s="118"/>
      <c r="K326" s="87"/>
      <c r="L326" s="87"/>
      <c r="M326" s="144">
        <f t="shared" si="81"/>
        <v>0</v>
      </c>
    </row>
    <row r="327" spans="1:13" x14ac:dyDescent="0.2">
      <c r="A327" s="15" t="s">
        <v>572</v>
      </c>
      <c r="B327" s="215"/>
      <c r="C327" s="87">
        <f>SUM(D327:L327)</f>
        <v>0</v>
      </c>
      <c r="D327" s="118"/>
      <c r="E327" s="87"/>
      <c r="F327" s="118"/>
      <c r="G327" s="87"/>
      <c r="H327" s="87"/>
      <c r="I327" s="87"/>
      <c r="J327" s="118"/>
      <c r="K327" s="87"/>
      <c r="L327" s="87"/>
      <c r="M327" s="144">
        <f t="shared" si="81"/>
        <v>0</v>
      </c>
    </row>
    <row r="328" spans="1:13" x14ac:dyDescent="0.2">
      <c r="A328" s="52" t="s">
        <v>542</v>
      </c>
      <c r="B328" s="237"/>
      <c r="C328" s="111"/>
      <c r="D328" s="115"/>
      <c r="E328" s="111"/>
      <c r="F328" s="115"/>
      <c r="G328" s="111"/>
      <c r="H328" s="111"/>
      <c r="I328" s="111"/>
      <c r="J328" s="115"/>
      <c r="K328" s="111"/>
      <c r="L328" s="111"/>
      <c r="M328" s="144">
        <f t="shared" si="81"/>
        <v>0</v>
      </c>
    </row>
    <row r="329" spans="1:13" x14ac:dyDescent="0.2">
      <c r="A329" s="11" t="s">
        <v>30</v>
      </c>
      <c r="B329" s="215" t="s">
        <v>142</v>
      </c>
      <c r="C329" s="87">
        <f>SUM(D329:L329)</f>
        <v>0</v>
      </c>
      <c r="D329" s="118"/>
      <c r="E329" s="87"/>
      <c r="F329" s="118">
        <v>0</v>
      </c>
      <c r="G329" s="87"/>
      <c r="H329" s="87"/>
      <c r="I329" s="87"/>
      <c r="J329" s="118"/>
      <c r="K329" s="87"/>
      <c r="L329" s="87"/>
      <c r="M329" s="144">
        <f t="shared" si="81"/>
        <v>0</v>
      </c>
    </row>
    <row r="330" spans="1:13" x14ac:dyDescent="0.2">
      <c r="A330" s="11" t="s">
        <v>563</v>
      </c>
      <c r="B330" s="215"/>
      <c r="C330" s="87">
        <f>SUM(D330:L330)</f>
        <v>0</v>
      </c>
      <c r="D330" s="118"/>
      <c r="E330" s="87"/>
      <c r="F330" s="118"/>
      <c r="G330" s="87"/>
      <c r="H330" s="87"/>
      <c r="I330" s="87"/>
      <c r="J330" s="118"/>
      <c r="K330" s="87"/>
      <c r="L330" s="87"/>
      <c r="M330" s="144">
        <f t="shared" si="81"/>
        <v>0</v>
      </c>
    </row>
    <row r="331" spans="1:13" x14ac:dyDescent="0.2">
      <c r="A331" s="15" t="s">
        <v>572</v>
      </c>
      <c r="B331" s="214"/>
      <c r="C331" s="87">
        <f>SUM(D331:L331)</f>
        <v>0</v>
      </c>
      <c r="D331" s="118"/>
      <c r="E331" s="87"/>
      <c r="F331" s="118"/>
      <c r="G331" s="87"/>
      <c r="H331" s="87"/>
      <c r="I331" s="87"/>
      <c r="J331" s="118"/>
      <c r="K331" s="87"/>
      <c r="L331" s="87"/>
      <c r="M331" s="144">
        <f t="shared" si="81"/>
        <v>0</v>
      </c>
    </row>
    <row r="332" spans="1:13" x14ac:dyDescent="0.2">
      <c r="A332" s="13" t="s">
        <v>580</v>
      </c>
      <c r="B332" s="215"/>
      <c r="C332" s="111"/>
      <c r="D332" s="114"/>
      <c r="E332" s="111"/>
      <c r="F332" s="115"/>
      <c r="G332" s="111"/>
      <c r="H332" s="111"/>
      <c r="I332" s="111"/>
      <c r="J332" s="115"/>
      <c r="K332" s="111"/>
      <c r="L332" s="111"/>
      <c r="M332" s="144">
        <f t="shared" si="81"/>
        <v>0</v>
      </c>
    </row>
    <row r="333" spans="1:13" x14ac:dyDescent="0.2">
      <c r="A333" s="11" t="s">
        <v>30</v>
      </c>
      <c r="B333" s="215" t="s">
        <v>142</v>
      </c>
      <c r="C333" s="87">
        <f>SUM(D333:L333)</f>
        <v>11652</v>
      </c>
      <c r="D333" s="87"/>
      <c r="E333" s="87"/>
      <c r="F333" s="118"/>
      <c r="G333" s="87">
        <v>11652</v>
      </c>
      <c r="H333" s="87">
        <v>0</v>
      </c>
      <c r="I333" s="87"/>
      <c r="J333" s="118"/>
      <c r="K333" s="87"/>
      <c r="L333" s="87"/>
      <c r="M333" s="144">
        <f t="shared" si="81"/>
        <v>11652</v>
      </c>
    </row>
    <row r="334" spans="1:13" x14ac:dyDescent="0.2">
      <c r="A334" s="11" t="s">
        <v>582</v>
      </c>
      <c r="B334" s="215"/>
      <c r="C334" s="87">
        <f>SUM(D334:L334)</f>
        <v>14152</v>
      </c>
      <c r="D334" s="127"/>
      <c r="E334" s="87"/>
      <c r="F334" s="118"/>
      <c r="G334" s="87">
        <v>14152</v>
      </c>
      <c r="H334" s="87"/>
      <c r="I334" s="87"/>
      <c r="J334" s="118"/>
      <c r="K334" s="87"/>
      <c r="L334" s="87"/>
      <c r="M334" s="144">
        <f t="shared" si="81"/>
        <v>14152</v>
      </c>
    </row>
    <row r="335" spans="1:13" s="449" customFormat="1" x14ac:dyDescent="0.2">
      <c r="A335" s="11" t="s">
        <v>617</v>
      </c>
      <c r="B335" s="215"/>
      <c r="C335" s="87">
        <f>SUM(D335:L335)</f>
        <v>313</v>
      </c>
      <c r="D335" s="127"/>
      <c r="E335" s="87"/>
      <c r="F335" s="118">
        <v>313</v>
      </c>
      <c r="G335" s="87"/>
      <c r="H335" s="87"/>
      <c r="I335" s="87"/>
      <c r="J335" s="118"/>
      <c r="K335" s="87"/>
      <c r="L335" s="87"/>
      <c r="M335" s="144">
        <f t="shared" si="81"/>
        <v>313</v>
      </c>
    </row>
    <row r="336" spans="1:13" s="506" customFormat="1" x14ac:dyDescent="0.2">
      <c r="A336" s="11" t="s">
        <v>715</v>
      </c>
      <c r="B336" s="215"/>
      <c r="C336" s="87">
        <f>SUM(D336:L336)</f>
        <v>-6950</v>
      </c>
      <c r="D336" s="127"/>
      <c r="E336" s="87"/>
      <c r="F336" s="118"/>
      <c r="G336" s="87">
        <v>-6950</v>
      </c>
      <c r="H336" s="87"/>
      <c r="I336" s="87"/>
      <c r="J336" s="118"/>
      <c r="K336" s="87"/>
      <c r="L336" s="87"/>
      <c r="M336" s="144">
        <f t="shared" si="81"/>
        <v>-6950</v>
      </c>
    </row>
    <row r="337" spans="1:15" s="449" customFormat="1" x14ac:dyDescent="0.2">
      <c r="A337" s="11" t="s">
        <v>385</v>
      </c>
      <c r="B337" s="215"/>
      <c r="C337" s="87">
        <f>SUM(C335:C336)</f>
        <v>-6637</v>
      </c>
      <c r="D337" s="87">
        <f t="shared" ref="D337:L337" si="88">SUM(D335:D336)</f>
        <v>0</v>
      </c>
      <c r="E337" s="87">
        <f t="shared" si="88"/>
        <v>0</v>
      </c>
      <c r="F337" s="87">
        <f t="shared" si="88"/>
        <v>313</v>
      </c>
      <c r="G337" s="87">
        <f t="shared" si="88"/>
        <v>-6950</v>
      </c>
      <c r="H337" s="87">
        <f t="shared" si="88"/>
        <v>0</v>
      </c>
      <c r="I337" s="87">
        <f t="shared" si="88"/>
        <v>0</v>
      </c>
      <c r="J337" s="87">
        <f t="shared" si="88"/>
        <v>0</v>
      </c>
      <c r="K337" s="87">
        <f t="shared" si="88"/>
        <v>0</v>
      </c>
      <c r="L337" s="87">
        <f t="shared" si="88"/>
        <v>0</v>
      </c>
      <c r="M337" s="144">
        <f t="shared" si="81"/>
        <v>-6637</v>
      </c>
    </row>
    <row r="338" spans="1:15" x14ac:dyDescent="0.2">
      <c r="A338" s="15" t="s">
        <v>586</v>
      </c>
      <c r="B338" s="215"/>
      <c r="C338" s="87">
        <f>SUM(C334,C337)</f>
        <v>7515</v>
      </c>
      <c r="D338" s="110">
        <f t="shared" ref="D338:L338" si="89">SUM(D334,D337)</f>
        <v>0</v>
      </c>
      <c r="E338" s="110">
        <f t="shared" si="89"/>
        <v>0</v>
      </c>
      <c r="F338" s="110">
        <f t="shared" si="89"/>
        <v>313</v>
      </c>
      <c r="G338" s="110">
        <f t="shared" si="89"/>
        <v>7202</v>
      </c>
      <c r="H338" s="110">
        <f t="shared" si="89"/>
        <v>0</v>
      </c>
      <c r="I338" s="110">
        <f t="shared" si="89"/>
        <v>0</v>
      </c>
      <c r="J338" s="110">
        <f t="shared" si="89"/>
        <v>0</v>
      </c>
      <c r="K338" s="110">
        <f t="shared" si="89"/>
        <v>0</v>
      </c>
      <c r="L338" s="110">
        <f t="shared" si="89"/>
        <v>0</v>
      </c>
      <c r="M338" s="144">
        <f t="shared" si="81"/>
        <v>7515</v>
      </c>
    </row>
    <row r="339" spans="1:15" x14ac:dyDescent="0.2">
      <c r="A339" s="52" t="s">
        <v>544</v>
      </c>
      <c r="B339" s="52"/>
      <c r="C339" s="111"/>
      <c r="D339" s="108"/>
      <c r="E339" s="87"/>
      <c r="F339" s="118"/>
      <c r="G339" s="87"/>
      <c r="H339" s="87"/>
      <c r="I339" s="87"/>
      <c r="J339" s="118"/>
      <c r="K339" s="87"/>
      <c r="L339" s="87"/>
      <c r="M339" s="144">
        <f t="shared" si="81"/>
        <v>0</v>
      </c>
    </row>
    <row r="340" spans="1:15" x14ac:dyDescent="0.2">
      <c r="A340" s="11" t="s">
        <v>30</v>
      </c>
      <c r="B340" s="215" t="s">
        <v>142</v>
      </c>
      <c r="C340" s="87">
        <f>SUM(D340:L340)</f>
        <v>0</v>
      </c>
      <c r="D340" s="108"/>
      <c r="E340" s="87"/>
      <c r="F340" s="118"/>
      <c r="G340" s="87"/>
      <c r="H340" s="87"/>
      <c r="I340" s="87"/>
      <c r="J340" s="118"/>
      <c r="K340" s="87"/>
      <c r="L340" s="87"/>
      <c r="M340" s="144">
        <f t="shared" si="81"/>
        <v>0</v>
      </c>
    </row>
    <row r="341" spans="1:15" x14ac:dyDescent="0.2">
      <c r="A341" s="11" t="s">
        <v>563</v>
      </c>
      <c r="B341" s="215"/>
      <c r="C341" s="87">
        <f>SUM(D341:L341)</f>
        <v>0</v>
      </c>
      <c r="D341" s="108"/>
      <c r="E341" s="87"/>
      <c r="F341" s="118"/>
      <c r="G341" s="87"/>
      <c r="H341" s="87"/>
      <c r="I341" s="87"/>
      <c r="J341" s="118"/>
      <c r="K341" s="87"/>
      <c r="L341" s="87"/>
      <c r="M341" s="144">
        <f t="shared" si="81"/>
        <v>0</v>
      </c>
    </row>
    <row r="342" spans="1:15" x14ac:dyDescent="0.2">
      <c r="A342" s="15" t="s">
        <v>572</v>
      </c>
      <c r="B342" s="215"/>
      <c r="C342" s="87">
        <f>SUM(D342:L342)</f>
        <v>0</v>
      </c>
      <c r="D342" s="108"/>
      <c r="E342" s="87"/>
      <c r="F342" s="118"/>
      <c r="G342" s="87"/>
      <c r="H342" s="87"/>
      <c r="I342" s="87"/>
      <c r="J342" s="118"/>
      <c r="K342" s="87"/>
      <c r="L342" s="87"/>
      <c r="M342" s="144">
        <f t="shared" si="81"/>
        <v>0</v>
      </c>
    </row>
    <row r="343" spans="1:15" x14ac:dyDescent="0.2">
      <c r="A343" s="251" t="s">
        <v>545</v>
      </c>
      <c r="B343" s="237"/>
      <c r="C343" s="111"/>
      <c r="D343" s="113"/>
      <c r="E343" s="111"/>
      <c r="F343" s="115"/>
      <c r="G343" s="111"/>
      <c r="H343" s="111"/>
      <c r="I343" s="111"/>
      <c r="J343" s="115"/>
      <c r="K343" s="111"/>
      <c r="L343" s="111"/>
      <c r="M343" s="144">
        <f t="shared" si="81"/>
        <v>0</v>
      </c>
    </row>
    <row r="344" spans="1:15" x14ac:dyDescent="0.2">
      <c r="A344" s="11" t="s">
        <v>30</v>
      </c>
      <c r="B344" s="215" t="s">
        <v>143</v>
      </c>
      <c r="C344" s="87">
        <f>SUM(D344:L344)</f>
        <v>300000</v>
      </c>
      <c r="D344" s="108"/>
      <c r="E344" s="87"/>
      <c r="F344" s="118"/>
      <c r="G344" s="87"/>
      <c r="H344" s="87"/>
      <c r="I344" s="87"/>
      <c r="J344" s="118"/>
      <c r="K344" s="87"/>
      <c r="L344" s="87">
        <v>300000</v>
      </c>
      <c r="M344" s="144">
        <f t="shared" si="81"/>
        <v>300000</v>
      </c>
    </row>
    <row r="345" spans="1:15" x14ac:dyDescent="0.2">
      <c r="A345" s="11" t="s">
        <v>563</v>
      </c>
      <c r="B345" s="215"/>
      <c r="C345" s="87">
        <f>SUM(D345:L345)</f>
        <v>300000</v>
      </c>
      <c r="D345" s="108"/>
      <c r="E345" s="87"/>
      <c r="F345" s="118"/>
      <c r="G345" s="87"/>
      <c r="H345" s="87"/>
      <c r="I345" s="87"/>
      <c r="J345" s="118"/>
      <c r="K345" s="87"/>
      <c r="L345" s="87">
        <v>300000</v>
      </c>
      <c r="M345" s="144">
        <f t="shared" si="81"/>
        <v>300000</v>
      </c>
    </row>
    <row r="346" spans="1:15" s="506" customFormat="1" x14ac:dyDescent="0.2">
      <c r="A346" s="11" t="s">
        <v>718</v>
      </c>
      <c r="B346" s="215"/>
      <c r="C346" s="87">
        <f>SUM(D346:L346)</f>
        <v>-300000</v>
      </c>
      <c r="D346" s="108"/>
      <c r="E346" s="87"/>
      <c r="F346" s="118"/>
      <c r="G346" s="87"/>
      <c r="H346" s="87"/>
      <c r="I346" s="87"/>
      <c r="J346" s="118"/>
      <c r="K346" s="87"/>
      <c r="L346" s="87">
        <v>-300000</v>
      </c>
      <c r="M346" s="144">
        <f t="shared" si="81"/>
        <v>-300000</v>
      </c>
    </row>
    <row r="347" spans="1:15" s="506" customFormat="1" x14ac:dyDescent="0.2">
      <c r="A347" s="11" t="s">
        <v>385</v>
      </c>
      <c r="B347" s="215"/>
      <c r="C347" s="87">
        <f>SUM(C346)</f>
        <v>-300000</v>
      </c>
      <c r="D347" s="87">
        <f t="shared" ref="D347:L347" si="90">SUM(D346)</f>
        <v>0</v>
      </c>
      <c r="E347" s="87">
        <f t="shared" si="90"/>
        <v>0</v>
      </c>
      <c r="F347" s="87">
        <f t="shared" si="90"/>
        <v>0</v>
      </c>
      <c r="G347" s="87">
        <f t="shared" si="90"/>
        <v>0</v>
      </c>
      <c r="H347" s="87">
        <f t="shared" si="90"/>
        <v>0</v>
      </c>
      <c r="I347" s="87">
        <f t="shared" si="90"/>
        <v>0</v>
      </c>
      <c r="J347" s="87">
        <f t="shared" si="90"/>
        <v>0</v>
      </c>
      <c r="K347" s="87">
        <f t="shared" si="90"/>
        <v>0</v>
      </c>
      <c r="L347" s="87">
        <f t="shared" si="90"/>
        <v>-300000</v>
      </c>
      <c r="M347" s="144">
        <f t="shared" si="81"/>
        <v>-300000</v>
      </c>
    </row>
    <row r="348" spans="1:15" x14ac:dyDescent="0.2">
      <c r="A348" s="15" t="s">
        <v>572</v>
      </c>
      <c r="B348" s="214"/>
      <c r="C348" s="110">
        <f>SUM(C345,C347)</f>
        <v>0</v>
      </c>
      <c r="D348" s="110">
        <f t="shared" ref="D348:L348" si="91">SUM(D345,D347)</f>
        <v>0</v>
      </c>
      <c r="E348" s="110">
        <f t="shared" si="91"/>
        <v>0</v>
      </c>
      <c r="F348" s="110">
        <f t="shared" si="91"/>
        <v>0</v>
      </c>
      <c r="G348" s="110">
        <f t="shared" si="91"/>
        <v>0</v>
      </c>
      <c r="H348" s="110">
        <f t="shared" si="91"/>
        <v>0</v>
      </c>
      <c r="I348" s="110">
        <f t="shared" si="91"/>
        <v>0</v>
      </c>
      <c r="J348" s="110">
        <f t="shared" si="91"/>
        <v>0</v>
      </c>
      <c r="K348" s="110">
        <f t="shared" si="91"/>
        <v>0</v>
      </c>
      <c r="L348" s="110">
        <f t="shared" si="91"/>
        <v>0</v>
      </c>
      <c r="M348" s="144">
        <f t="shared" si="81"/>
        <v>0</v>
      </c>
    </row>
    <row r="349" spans="1:15" x14ac:dyDescent="0.2">
      <c r="A349" s="22" t="s">
        <v>42</v>
      </c>
      <c r="B349" s="22"/>
      <c r="C349" s="22"/>
      <c r="D349" s="124"/>
      <c r="E349" s="121"/>
      <c r="F349" s="122"/>
      <c r="G349" s="121"/>
      <c r="H349" s="121"/>
      <c r="I349" s="121"/>
      <c r="J349" s="123"/>
      <c r="K349" s="121"/>
      <c r="L349" s="121"/>
      <c r="M349" s="144">
        <f t="shared" si="81"/>
        <v>0</v>
      </c>
    </row>
    <row r="350" spans="1:15" x14ac:dyDescent="0.2">
      <c r="A350" s="22" t="s">
        <v>30</v>
      </c>
      <c r="B350" s="22"/>
      <c r="C350" s="121">
        <f t="shared" ref="C350:L350" si="92">SUM(C260,C269,C279,C287,C291,C297,C301,C309,C317,C325,C329,C333,C340,C344,C321,C365)</f>
        <v>3300257</v>
      </c>
      <c r="D350" s="121">
        <f t="shared" si="92"/>
        <v>81885</v>
      </c>
      <c r="E350" s="121">
        <f t="shared" si="92"/>
        <v>12393</v>
      </c>
      <c r="F350" s="121">
        <f t="shared" si="92"/>
        <v>482254</v>
      </c>
      <c r="G350" s="121">
        <f t="shared" si="92"/>
        <v>11652</v>
      </c>
      <c r="H350" s="121">
        <f t="shared" si="92"/>
        <v>1448145</v>
      </c>
      <c r="I350" s="121">
        <f t="shared" si="92"/>
        <v>396504</v>
      </c>
      <c r="J350" s="121">
        <f t="shared" si="92"/>
        <v>420300</v>
      </c>
      <c r="K350" s="121">
        <f t="shared" si="92"/>
        <v>88676</v>
      </c>
      <c r="L350" s="121">
        <f t="shared" si="92"/>
        <v>358448</v>
      </c>
      <c r="M350" s="144">
        <f t="shared" ref="M350:M363" si="93">SUM(D350:L350)</f>
        <v>3300257</v>
      </c>
    </row>
    <row r="351" spans="1:15" x14ac:dyDescent="0.2">
      <c r="A351" s="22" t="s">
        <v>436</v>
      </c>
      <c r="B351" s="22"/>
      <c r="C351" s="121">
        <f>SUM(D351:L351)</f>
        <v>3702523</v>
      </c>
      <c r="D351" s="121">
        <v>77281</v>
      </c>
      <c r="E351" s="121">
        <v>12053</v>
      </c>
      <c r="F351" s="121">
        <v>629548</v>
      </c>
      <c r="G351" s="121">
        <v>14152</v>
      </c>
      <c r="H351" s="121">
        <v>1526746</v>
      </c>
      <c r="I351" s="121">
        <v>203555</v>
      </c>
      <c r="J351" s="121">
        <v>796340</v>
      </c>
      <c r="K351" s="121">
        <v>104400</v>
      </c>
      <c r="L351" s="121">
        <v>338448</v>
      </c>
      <c r="M351" s="144">
        <f t="shared" si="93"/>
        <v>3702523</v>
      </c>
    </row>
    <row r="352" spans="1:15" x14ac:dyDescent="0.2">
      <c r="A352" s="22" t="s">
        <v>384</v>
      </c>
      <c r="B352" s="22"/>
      <c r="C352" s="121">
        <f t="shared" ref="C352:L352" si="94">SUM(C19,C30,C39,C50,C56,C62,C70,C78,C84,C92,C105,C111,C118,C125,C132,C140,C149,C173,C185,C194,C208,C219,C235,C244,C250,C257,C266,C276,C294,C306,C314,C337,C347)</f>
        <v>-724729</v>
      </c>
      <c r="D352" s="121">
        <f t="shared" si="94"/>
        <v>-11215</v>
      </c>
      <c r="E352" s="121">
        <f t="shared" si="94"/>
        <v>-1598</v>
      </c>
      <c r="F352" s="121">
        <f t="shared" si="94"/>
        <v>-107177</v>
      </c>
      <c r="G352" s="121">
        <f t="shared" si="94"/>
        <v>-6950</v>
      </c>
      <c r="H352" s="121">
        <f t="shared" si="94"/>
        <v>-133920</v>
      </c>
      <c r="I352" s="121">
        <f t="shared" si="94"/>
        <v>189525</v>
      </c>
      <c r="J352" s="121">
        <f t="shared" si="94"/>
        <v>-270288</v>
      </c>
      <c r="K352" s="121">
        <f t="shared" si="94"/>
        <v>-73026</v>
      </c>
      <c r="L352" s="121">
        <f t="shared" si="94"/>
        <v>-310080</v>
      </c>
      <c r="M352" s="144">
        <f t="shared" si="93"/>
        <v>-724729</v>
      </c>
      <c r="O352" s="63"/>
    </row>
    <row r="353" spans="1:13" x14ac:dyDescent="0.2">
      <c r="A353" s="45" t="s">
        <v>439</v>
      </c>
      <c r="B353" s="22"/>
      <c r="C353" s="125">
        <f>SUM(C351:C352)</f>
        <v>2977794</v>
      </c>
      <c r="D353" s="125">
        <f t="shared" ref="D353:L353" si="95">SUM(D351:D352)</f>
        <v>66066</v>
      </c>
      <c r="E353" s="125">
        <f t="shared" si="95"/>
        <v>10455</v>
      </c>
      <c r="F353" s="125">
        <f t="shared" si="95"/>
        <v>522371</v>
      </c>
      <c r="G353" s="125">
        <f t="shared" si="95"/>
        <v>7202</v>
      </c>
      <c r="H353" s="125">
        <f t="shared" si="95"/>
        <v>1392826</v>
      </c>
      <c r="I353" s="125">
        <f t="shared" si="95"/>
        <v>393080</v>
      </c>
      <c r="J353" s="125">
        <f t="shared" si="95"/>
        <v>526052</v>
      </c>
      <c r="K353" s="125">
        <f t="shared" si="95"/>
        <v>31374</v>
      </c>
      <c r="L353" s="125">
        <f t="shared" si="95"/>
        <v>28368</v>
      </c>
      <c r="M353" s="378">
        <f t="shared" si="93"/>
        <v>2977794</v>
      </c>
    </row>
    <row r="354" spans="1:13" x14ac:dyDescent="0.2">
      <c r="A354" s="468" t="s">
        <v>145</v>
      </c>
      <c r="B354" s="468"/>
      <c r="C354" s="469">
        <f>C350-(C357+C360)</f>
        <v>2912910</v>
      </c>
      <c r="D354" s="469">
        <f t="shared" ref="D354:L354" si="96">D350-(D357+D360)</f>
        <v>37870</v>
      </c>
      <c r="E354" s="469">
        <f t="shared" si="96"/>
        <v>4688</v>
      </c>
      <c r="F354" s="469">
        <f t="shared" si="96"/>
        <v>465609</v>
      </c>
      <c r="G354" s="469">
        <f t="shared" si="96"/>
        <v>11652</v>
      </c>
      <c r="H354" s="469">
        <f t="shared" si="96"/>
        <v>1437484</v>
      </c>
      <c r="I354" s="469">
        <f t="shared" si="96"/>
        <v>388183</v>
      </c>
      <c r="J354" s="469">
        <f t="shared" si="96"/>
        <v>420300</v>
      </c>
      <c r="K354" s="469">
        <f t="shared" si="96"/>
        <v>88676</v>
      </c>
      <c r="L354" s="469">
        <f t="shared" si="96"/>
        <v>58448</v>
      </c>
      <c r="M354" s="144">
        <f t="shared" si="93"/>
        <v>2912910</v>
      </c>
    </row>
    <row r="355" spans="1:13" x14ac:dyDescent="0.2">
      <c r="A355" s="470" t="s">
        <v>591</v>
      </c>
      <c r="B355" s="470"/>
      <c r="C355" s="471">
        <f>C351-(C358+C361)</f>
        <v>3308199</v>
      </c>
      <c r="D355" s="471">
        <f t="shared" ref="D355:L355" si="97">D351-(D358+D361)</f>
        <v>33223</v>
      </c>
      <c r="E355" s="471">
        <f t="shared" si="97"/>
        <v>4341</v>
      </c>
      <c r="F355" s="471">
        <f t="shared" si="97"/>
        <v>617096</v>
      </c>
      <c r="G355" s="471">
        <f t="shared" si="97"/>
        <v>14152</v>
      </c>
      <c r="H355" s="471">
        <f t="shared" si="97"/>
        <v>1512966</v>
      </c>
      <c r="I355" s="471">
        <f t="shared" si="97"/>
        <v>202092</v>
      </c>
      <c r="J355" s="471">
        <f t="shared" si="97"/>
        <v>796340</v>
      </c>
      <c r="K355" s="471">
        <f t="shared" si="97"/>
        <v>104400</v>
      </c>
      <c r="L355" s="471">
        <f t="shared" si="97"/>
        <v>38448</v>
      </c>
      <c r="M355" s="144">
        <f t="shared" si="93"/>
        <v>3323058</v>
      </c>
    </row>
    <row r="356" spans="1:13" x14ac:dyDescent="0.2">
      <c r="A356" s="470" t="s">
        <v>592</v>
      </c>
      <c r="B356" s="470"/>
      <c r="C356" s="471">
        <f>C353-(C359+C362)</f>
        <v>2863491</v>
      </c>
      <c r="D356" s="471">
        <f t="shared" ref="D356:L356" si="98">D353-(D359+D362)</f>
        <v>22008</v>
      </c>
      <c r="E356" s="471">
        <f t="shared" si="98"/>
        <v>2743</v>
      </c>
      <c r="F356" s="471">
        <f t="shared" si="98"/>
        <v>501176</v>
      </c>
      <c r="G356" s="471">
        <f t="shared" si="98"/>
        <v>7202</v>
      </c>
      <c r="H356" s="471">
        <f t="shared" si="98"/>
        <v>1384506</v>
      </c>
      <c r="I356" s="471">
        <f t="shared" si="98"/>
        <v>378312</v>
      </c>
      <c r="J356" s="471">
        <f t="shared" si="98"/>
        <v>526052</v>
      </c>
      <c r="K356" s="471">
        <f t="shared" si="98"/>
        <v>13124</v>
      </c>
      <c r="L356" s="471">
        <f t="shared" si="98"/>
        <v>28368</v>
      </c>
      <c r="M356" s="144"/>
    </row>
    <row r="357" spans="1:13" s="181" customFormat="1" x14ac:dyDescent="0.2">
      <c r="A357" s="468" t="s">
        <v>146</v>
      </c>
      <c r="B357" s="468"/>
      <c r="C357" s="469">
        <f t="shared" ref="C357:L357" si="99">SUM(C95,C211,C222,C247,C297,C301,C344,)</f>
        <v>330501</v>
      </c>
      <c r="D357" s="472">
        <f t="shared" si="99"/>
        <v>338</v>
      </c>
      <c r="E357" s="472">
        <f t="shared" si="99"/>
        <v>62</v>
      </c>
      <c r="F357" s="469">
        <f t="shared" si="99"/>
        <v>12582</v>
      </c>
      <c r="G357" s="469">
        <f t="shared" si="99"/>
        <v>0</v>
      </c>
      <c r="H357" s="469">
        <f t="shared" si="99"/>
        <v>10661</v>
      </c>
      <c r="I357" s="469">
        <f t="shared" si="99"/>
        <v>6858</v>
      </c>
      <c r="J357" s="472">
        <f t="shared" si="99"/>
        <v>0</v>
      </c>
      <c r="K357" s="469">
        <f t="shared" si="99"/>
        <v>0</v>
      </c>
      <c r="L357" s="469">
        <f t="shared" si="99"/>
        <v>300000</v>
      </c>
      <c r="M357" s="144">
        <f t="shared" si="93"/>
        <v>330501</v>
      </c>
    </row>
    <row r="358" spans="1:13" s="181" customFormat="1" x14ac:dyDescent="0.2">
      <c r="A358" s="473" t="s">
        <v>593</v>
      </c>
      <c r="B358" s="474"/>
      <c r="C358" s="471">
        <f>SUM(C96,C212,C223,C248,C298,C302,C345,)</f>
        <v>337428</v>
      </c>
      <c r="D358" s="471">
        <f t="shared" ref="D358:L358" si="100">SUM(D213,D223,D248,D299,D307,D345)</f>
        <v>338</v>
      </c>
      <c r="E358" s="471">
        <f t="shared" si="100"/>
        <v>62</v>
      </c>
      <c r="F358" s="471">
        <f t="shared" si="100"/>
        <v>8389</v>
      </c>
      <c r="G358" s="471">
        <f t="shared" si="100"/>
        <v>0</v>
      </c>
      <c r="H358" s="471">
        <f t="shared" si="100"/>
        <v>13780</v>
      </c>
      <c r="I358" s="471">
        <f t="shared" si="100"/>
        <v>0</v>
      </c>
      <c r="J358" s="471">
        <f t="shared" si="100"/>
        <v>0</v>
      </c>
      <c r="K358" s="471">
        <f t="shared" si="100"/>
        <v>0</v>
      </c>
      <c r="L358" s="471">
        <f t="shared" si="100"/>
        <v>300000</v>
      </c>
      <c r="M358" s="144">
        <f t="shared" si="93"/>
        <v>322569</v>
      </c>
    </row>
    <row r="359" spans="1:13" s="181" customFormat="1" x14ac:dyDescent="0.2">
      <c r="A359" s="470" t="s">
        <v>594</v>
      </c>
      <c r="B359" s="470"/>
      <c r="C359" s="471">
        <f>SUM(C106,C126,C213,C224,C251,C299,C307,C348,C258)</f>
        <v>55370</v>
      </c>
      <c r="D359" s="471">
        <f t="shared" ref="D359:L359" si="101">SUM(D106,D126,D213,D224,D251,D299,D307,D348,D258)</f>
        <v>338</v>
      </c>
      <c r="E359" s="471">
        <f t="shared" si="101"/>
        <v>62</v>
      </c>
      <c r="F359" s="471">
        <f t="shared" si="101"/>
        <v>19667</v>
      </c>
      <c r="G359" s="471">
        <f t="shared" si="101"/>
        <v>0</v>
      </c>
      <c r="H359" s="471">
        <f t="shared" si="101"/>
        <v>8320</v>
      </c>
      <c r="I359" s="471">
        <f t="shared" si="101"/>
        <v>8733</v>
      </c>
      <c r="J359" s="471">
        <f t="shared" si="101"/>
        <v>0</v>
      </c>
      <c r="K359" s="471">
        <f t="shared" si="101"/>
        <v>18250</v>
      </c>
      <c r="L359" s="471">
        <f t="shared" si="101"/>
        <v>0</v>
      </c>
      <c r="M359" s="144">
        <f t="shared" si="93"/>
        <v>55370</v>
      </c>
    </row>
    <row r="360" spans="1:13" s="181" customFormat="1" x14ac:dyDescent="0.2">
      <c r="A360" s="468" t="s">
        <v>147</v>
      </c>
      <c r="B360" s="468"/>
      <c r="C360" s="469">
        <f t="shared" ref="C360:L360" si="102">SUM(C13,)</f>
        <v>56846</v>
      </c>
      <c r="D360" s="469">
        <f t="shared" si="102"/>
        <v>43677</v>
      </c>
      <c r="E360" s="469">
        <f t="shared" si="102"/>
        <v>7643</v>
      </c>
      <c r="F360" s="472">
        <f t="shared" si="102"/>
        <v>4063</v>
      </c>
      <c r="G360" s="469">
        <f t="shared" si="102"/>
        <v>0</v>
      </c>
      <c r="H360" s="469">
        <f t="shared" si="102"/>
        <v>0</v>
      </c>
      <c r="I360" s="469">
        <f t="shared" si="102"/>
        <v>1463</v>
      </c>
      <c r="J360" s="469">
        <f t="shared" si="102"/>
        <v>0</v>
      </c>
      <c r="K360" s="469">
        <f t="shared" si="102"/>
        <v>0</v>
      </c>
      <c r="L360" s="469">
        <f t="shared" si="102"/>
        <v>0</v>
      </c>
      <c r="M360" s="144">
        <f t="shared" si="93"/>
        <v>56846</v>
      </c>
    </row>
    <row r="361" spans="1:13" s="181" customFormat="1" x14ac:dyDescent="0.2">
      <c r="A361" s="470" t="s">
        <v>595</v>
      </c>
      <c r="B361" s="470"/>
      <c r="C361" s="471">
        <f t="shared" ref="C361:L361" si="103">SUM(C14)</f>
        <v>56896</v>
      </c>
      <c r="D361" s="471">
        <f t="shared" si="103"/>
        <v>43720</v>
      </c>
      <c r="E361" s="471">
        <f t="shared" si="103"/>
        <v>7650</v>
      </c>
      <c r="F361" s="471">
        <f t="shared" si="103"/>
        <v>4063</v>
      </c>
      <c r="G361" s="471">
        <f t="shared" si="103"/>
        <v>0</v>
      </c>
      <c r="H361" s="471">
        <f t="shared" si="103"/>
        <v>0</v>
      </c>
      <c r="I361" s="471">
        <f t="shared" si="103"/>
        <v>1463</v>
      </c>
      <c r="J361" s="471">
        <f t="shared" si="103"/>
        <v>0</v>
      </c>
      <c r="K361" s="471">
        <f t="shared" si="103"/>
        <v>0</v>
      </c>
      <c r="L361" s="471">
        <f t="shared" si="103"/>
        <v>0</v>
      </c>
      <c r="M361" s="144">
        <f t="shared" si="93"/>
        <v>56896</v>
      </c>
    </row>
    <row r="362" spans="1:13" s="181" customFormat="1" x14ac:dyDescent="0.2">
      <c r="A362" s="473" t="s">
        <v>596</v>
      </c>
      <c r="B362" s="474"/>
      <c r="C362" s="475">
        <f t="shared" ref="C362:L362" si="104">SUM(C20,)</f>
        <v>58933</v>
      </c>
      <c r="D362" s="475">
        <f t="shared" si="104"/>
        <v>43720</v>
      </c>
      <c r="E362" s="475">
        <f t="shared" si="104"/>
        <v>7650</v>
      </c>
      <c r="F362" s="475">
        <f t="shared" si="104"/>
        <v>1528</v>
      </c>
      <c r="G362" s="475">
        <f t="shared" si="104"/>
        <v>0</v>
      </c>
      <c r="H362" s="475">
        <f t="shared" si="104"/>
        <v>0</v>
      </c>
      <c r="I362" s="475">
        <f t="shared" si="104"/>
        <v>6035</v>
      </c>
      <c r="J362" s="475">
        <f t="shared" si="104"/>
        <v>0</v>
      </c>
      <c r="K362" s="475">
        <f t="shared" si="104"/>
        <v>0</v>
      </c>
      <c r="L362" s="475">
        <f t="shared" si="104"/>
        <v>0</v>
      </c>
      <c r="M362" s="144">
        <f t="shared" si="93"/>
        <v>58933</v>
      </c>
    </row>
    <row r="363" spans="1:13" x14ac:dyDescent="0.2">
      <c r="A363" s="1" t="s">
        <v>420</v>
      </c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44">
        <f t="shared" si="93"/>
        <v>0</v>
      </c>
    </row>
    <row r="364" spans="1:13" x14ac:dyDescent="0.2">
      <c r="A364" s="1" t="s">
        <v>114</v>
      </c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</row>
    <row r="365" spans="1:13" x14ac:dyDescent="0.2">
      <c r="A365" s="183" t="s">
        <v>421</v>
      </c>
      <c r="B365" s="183"/>
      <c r="C365" s="274">
        <f t="shared" ref="C365:L365" si="105">SUM(C13,C22,C26,C33,C42,C46,C53,C59,C65,C73,C81,C87,C95,C108,C114,C128,C135,C143,C152,C176,C197,C211,C215,C222,C226,C238,C247)</f>
        <v>2950337</v>
      </c>
      <c r="D365" s="274">
        <f t="shared" si="105"/>
        <v>80899</v>
      </c>
      <c r="E365" s="274">
        <f t="shared" si="105"/>
        <v>12175</v>
      </c>
      <c r="F365" s="274">
        <f t="shared" si="105"/>
        <v>445190</v>
      </c>
      <c r="G365" s="274">
        <f t="shared" si="105"/>
        <v>0</v>
      </c>
      <c r="H365" s="274">
        <f t="shared" si="105"/>
        <v>1448145</v>
      </c>
      <c r="I365" s="274">
        <f t="shared" si="105"/>
        <v>396504</v>
      </c>
      <c r="J365" s="274">
        <f t="shared" si="105"/>
        <v>420300</v>
      </c>
      <c r="K365" s="274">
        <f t="shared" si="105"/>
        <v>88676</v>
      </c>
      <c r="L365" s="274">
        <f t="shared" si="105"/>
        <v>58448</v>
      </c>
      <c r="M365" s="149"/>
    </row>
    <row r="366" spans="1:13" x14ac:dyDescent="0.2">
      <c r="A366" s="1"/>
      <c r="B366" s="1"/>
      <c r="C366" s="149">
        <f>SUM(D365:L365)</f>
        <v>2950337</v>
      </c>
      <c r="D366" s="149">
        <f t="shared" ref="D366:L366" si="106">SUM(E365:M365)</f>
        <v>2869438</v>
      </c>
      <c r="E366" s="149">
        <f t="shared" si="106"/>
        <v>2857263</v>
      </c>
      <c r="F366" s="149">
        <f t="shared" si="106"/>
        <v>2412073</v>
      </c>
      <c r="G366" s="149">
        <f t="shared" si="106"/>
        <v>2412073</v>
      </c>
      <c r="H366" s="149">
        <f t="shared" si="106"/>
        <v>963928</v>
      </c>
      <c r="I366" s="149">
        <f t="shared" si="106"/>
        <v>567424</v>
      </c>
      <c r="J366" s="149">
        <f t="shared" si="106"/>
        <v>147124</v>
      </c>
      <c r="K366" s="149">
        <f t="shared" si="106"/>
        <v>58448</v>
      </c>
      <c r="L366" s="149">
        <f t="shared" si="106"/>
        <v>0</v>
      </c>
    </row>
    <row r="367" spans="1:13" x14ac:dyDescent="0.2">
      <c r="A367" s="1" t="s">
        <v>422</v>
      </c>
      <c r="B367" s="1"/>
      <c r="C367" s="1"/>
      <c r="D367" s="149"/>
      <c r="E367" s="149"/>
      <c r="F367" s="149"/>
      <c r="G367" s="149"/>
      <c r="H367" s="149"/>
      <c r="I367" s="149"/>
      <c r="J367" s="149"/>
      <c r="K367" s="149"/>
      <c r="L367" s="149"/>
    </row>
    <row r="368" spans="1:13" x14ac:dyDescent="0.2">
      <c r="A368" s="1" t="s">
        <v>418</v>
      </c>
      <c r="B368" s="1"/>
      <c r="C368" s="149">
        <f t="shared" ref="C368:L368" si="107">SUM(C20,C23,C27,C40,C43,C47,C54,C66,C74,C88,C115,C126,C129,C136,C150,C174,C186,C195,C209,C213,C216,C223,C236)</f>
        <v>2409460</v>
      </c>
      <c r="D368" s="149">
        <f t="shared" si="107"/>
        <v>70537</v>
      </c>
      <c r="E368" s="149">
        <f t="shared" si="107"/>
        <v>11048</v>
      </c>
      <c r="F368" s="149">
        <f t="shared" si="107"/>
        <v>491537</v>
      </c>
      <c r="G368" s="149">
        <f t="shared" si="107"/>
        <v>0</v>
      </c>
      <c r="H368" s="149">
        <f t="shared" si="107"/>
        <v>1221909</v>
      </c>
      <c r="I368" s="149">
        <f t="shared" si="107"/>
        <v>386253</v>
      </c>
      <c r="J368" s="149">
        <f t="shared" si="107"/>
        <v>176604</v>
      </c>
      <c r="K368" s="149">
        <f t="shared" si="107"/>
        <v>13124</v>
      </c>
      <c r="L368" s="149">
        <f t="shared" si="107"/>
        <v>38448</v>
      </c>
    </row>
    <row r="369" spans="1:12" x14ac:dyDescent="0.2">
      <c r="A369" s="1" t="s">
        <v>419</v>
      </c>
      <c r="B369" s="1"/>
      <c r="C369" s="149">
        <f>SUM(C239,C248,C267,C270,C280,C285,C289,C292,C299,C307,C315,C318,C322,C326,C330,C334,C341,C345)</f>
        <v>376007</v>
      </c>
      <c r="D369" s="149"/>
      <c r="E369" s="1"/>
      <c r="F369" s="1"/>
      <c r="G369" s="1"/>
      <c r="H369" s="1"/>
      <c r="I369" s="1"/>
      <c r="J369" s="1"/>
      <c r="K369" s="1"/>
      <c r="L369" s="1"/>
    </row>
    <row r="370" spans="1:12" x14ac:dyDescent="0.2">
      <c r="A370" s="1"/>
      <c r="B370" s="1"/>
      <c r="C370" s="149">
        <f>SUM(C368:C369)</f>
        <v>2785467</v>
      </c>
      <c r="D370" s="149"/>
      <c r="E370" s="1"/>
      <c r="F370" s="1"/>
      <c r="G370" s="1"/>
      <c r="H370" s="1"/>
      <c r="I370" s="1"/>
      <c r="J370" s="1"/>
      <c r="K370" s="1"/>
      <c r="L370" s="1"/>
    </row>
    <row r="371" spans="1:12" x14ac:dyDescent="0.2">
      <c r="A371" s="1" t="s">
        <v>499</v>
      </c>
      <c r="B371" s="1"/>
      <c r="C371" s="1"/>
      <c r="D371" s="149"/>
      <c r="E371" s="1"/>
      <c r="F371" s="1"/>
      <c r="G371" s="1"/>
      <c r="H371" s="1"/>
      <c r="I371" s="1"/>
      <c r="J371" s="1"/>
      <c r="K371" s="1"/>
      <c r="L371" s="1"/>
    </row>
    <row r="372" spans="1:12" x14ac:dyDescent="0.2">
      <c r="A372" s="167" t="s">
        <v>418</v>
      </c>
      <c r="B372" s="1"/>
      <c r="C372" s="149">
        <f t="shared" ref="C372:L372" si="108">SUM(C20,C24,C31,C40,C44,C51,C57,C63,C71,C79,C85,C93,C106,C112,C119,C126,C141,C150,C174,C186,C195,C209,C213,C220,C224,C236,)</f>
        <v>2895857</v>
      </c>
      <c r="D372" s="149">
        <f t="shared" si="108"/>
        <v>64537</v>
      </c>
      <c r="E372" s="149">
        <f t="shared" si="108"/>
        <v>10148</v>
      </c>
      <c r="F372" s="149">
        <f t="shared" si="108"/>
        <v>477340</v>
      </c>
      <c r="G372" s="149">
        <f t="shared" si="108"/>
        <v>0</v>
      </c>
      <c r="H372" s="149">
        <f t="shared" si="108"/>
        <v>1388206</v>
      </c>
      <c r="I372" s="149">
        <f t="shared" si="108"/>
        <v>392830</v>
      </c>
      <c r="J372" s="149">
        <f t="shared" si="108"/>
        <v>521304</v>
      </c>
      <c r="K372" s="149">
        <f t="shared" si="108"/>
        <v>13124</v>
      </c>
      <c r="L372" s="149">
        <f t="shared" si="108"/>
        <v>28368</v>
      </c>
    </row>
    <row r="373" spans="1:12" x14ac:dyDescent="0.2">
      <c r="A373" s="1" t="s">
        <v>501</v>
      </c>
      <c r="B373" s="1"/>
      <c r="C373" s="149">
        <f t="shared" ref="C373:L373" si="109">SUM(C245,C251,C267,C277,C281,C285,C289,C295,C299,C307,C315,C319,C323,C327,C331,C338,C342,C348,)</f>
        <v>58987</v>
      </c>
      <c r="D373" s="149">
        <f t="shared" si="109"/>
        <v>1529</v>
      </c>
      <c r="E373" s="149">
        <f t="shared" si="109"/>
        <v>307</v>
      </c>
      <c r="F373" s="149">
        <f t="shared" si="109"/>
        <v>40631</v>
      </c>
      <c r="G373" s="149">
        <f t="shared" si="109"/>
        <v>7202</v>
      </c>
      <c r="H373" s="149">
        <f t="shared" si="109"/>
        <v>4320</v>
      </c>
      <c r="I373" s="149">
        <f t="shared" si="109"/>
        <v>250</v>
      </c>
      <c r="J373" s="149">
        <f t="shared" si="109"/>
        <v>4748</v>
      </c>
      <c r="K373" s="149">
        <f t="shared" si="109"/>
        <v>0</v>
      </c>
      <c r="L373" s="149">
        <f t="shared" si="109"/>
        <v>0</v>
      </c>
    </row>
    <row r="374" spans="1:12" x14ac:dyDescent="0.2">
      <c r="A374" s="1" t="s">
        <v>500</v>
      </c>
      <c r="B374" s="1"/>
      <c r="C374" s="149">
        <f>SUM(C372:C373)</f>
        <v>2954844</v>
      </c>
      <c r="D374" s="1"/>
      <c r="E374" s="1"/>
      <c r="F374" s="1"/>
      <c r="G374" s="1"/>
      <c r="H374" s="1"/>
      <c r="I374" s="1"/>
      <c r="J374" s="1"/>
      <c r="K374" s="1"/>
      <c r="L374" s="1"/>
    </row>
    <row r="375" spans="1:12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</row>
    <row r="376" spans="1:12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</row>
    <row r="377" spans="1:12" x14ac:dyDescent="0.2">
      <c r="A377" s="1" t="s">
        <v>740</v>
      </c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</row>
    <row r="378" spans="1:12" x14ac:dyDescent="0.2">
      <c r="A378" s="167" t="s">
        <v>418</v>
      </c>
      <c r="B378" s="1"/>
      <c r="C378" s="149">
        <f>SUM(C20,C24,C31,C40,C44,C51,C57,C63,C71,C79,C85,C93,C106,C112,C119,C126,C133,C141,C150,C174,C186,C195,C209,C213,C220,C224,C236,)</f>
        <v>2900257</v>
      </c>
      <c r="D378" s="149">
        <f t="shared" ref="D378:L378" si="110">SUM(D20,D24,D31,D40,D44,D51,D57,D63,D71,D79,D85,D93,D106,D112,D119,D126,D133,D141,D150,D174,D186,D195,D209,D213,D220,D224,D236,)</f>
        <v>64537</v>
      </c>
      <c r="E378" s="149">
        <f t="shared" si="110"/>
        <v>10148</v>
      </c>
      <c r="F378" s="149">
        <f t="shared" si="110"/>
        <v>481740</v>
      </c>
      <c r="G378" s="149">
        <f t="shared" si="110"/>
        <v>0</v>
      </c>
      <c r="H378" s="149">
        <f t="shared" si="110"/>
        <v>1388206</v>
      </c>
      <c r="I378" s="149">
        <f t="shared" si="110"/>
        <v>392830</v>
      </c>
      <c r="J378" s="149">
        <f t="shared" si="110"/>
        <v>521304</v>
      </c>
      <c r="K378" s="149">
        <f t="shared" si="110"/>
        <v>13124</v>
      </c>
      <c r="L378" s="149">
        <f t="shared" si="110"/>
        <v>28368</v>
      </c>
    </row>
    <row r="379" spans="1:12" x14ac:dyDescent="0.2">
      <c r="A379" s="1" t="s">
        <v>501</v>
      </c>
      <c r="B379" s="1"/>
      <c r="C379" s="149">
        <f>SUM(C245,C251,C258,C267,C277,C281,C285,C289,C295,C299,C307,C315,C319,C323,C327,C331,C338,C342,C348)</f>
        <v>77537</v>
      </c>
      <c r="D379" s="149">
        <f t="shared" ref="D379:L379" si="111">SUM(D245,D251,D258,D267,D277,D281,D285,D289,D295,D299,D307,D315,D319,D323,D327,D331,D338,D342,D348)</f>
        <v>1529</v>
      </c>
      <c r="E379" s="149">
        <f t="shared" si="111"/>
        <v>307</v>
      </c>
      <c r="F379" s="149">
        <f t="shared" si="111"/>
        <v>40631</v>
      </c>
      <c r="G379" s="149">
        <f t="shared" si="111"/>
        <v>7202</v>
      </c>
      <c r="H379" s="149">
        <f t="shared" si="111"/>
        <v>4620</v>
      </c>
      <c r="I379" s="149">
        <f t="shared" si="111"/>
        <v>250</v>
      </c>
      <c r="J379" s="149">
        <f t="shared" si="111"/>
        <v>4748</v>
      </c>
      <c r="K379" s="149">
        <f t="shared" si="111"/>
        <v>18250</v>
      </c>
      <c r="L379" s="149">
        <f t="shared" si="111"/>
        <v>0</v>
      </c>
    </row>
    <row r="380" spans="1:12" x14ac:dyDescent="0.2">
      <c r="A380" s="1"/>
      <c r="B380" s="1"/>
      <c r="C380" s="149">
        <f>SUM(C378:C379)</f>
        <v>2977794</v>
      </c>
      <c r="D380" s="149">
        <f t="shared" ref="D380:L380" si="112">SUM(D378:D379)</f>
        <v>66066</v>
      </c>
      <c r="E380" s="149">
        <f t="shared" si="112"/>
        <v>10455</v>
      </c>
      <c r="F380" s="149">
        <f t="shared" si="112"/>
        <v>522371</v>
      </c>
      <c r="G380" s="149">
        <f t="shared" si="112"/>
        <v>7202</v>
      </c>
      <c r="H380" s="149">
        <f t="shared" si="112"/>
        <v>1392826</v>
      </c>
      <c r="I380" s="149">
        <f t="shared" si="112"/>
        <v>393080</v>
      </c>
      <c r="J380" s="149">
        <f t="shared" si="112"/>
        <v>526052</v>
      </c>
      <c r="K380" s="149">
        <f t="shared" si="112"/>
        <v>31374</v>
      </c>
      <c r="L380" s="149">
        <f t="shared" si="112"/>
        <v>28368</v>
      </c>
    </row>
    <row r="381" spans="1:12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</row>
    <row r="382" spans="1:12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</row>
    <row r="383" spans="1:12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</row>
    <row r="384" spans="1:12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</row>
    <row r="385" spans="1:12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</row>
    <row r="386" spans="1:12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</row>
    <row r="387" spans="1:12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</row>
    <row r="388" spans="1:12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</row>
    <row r="389" spans="1:12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</row>
    <row r="390" spans="1:12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</row>
    <row r="391" spans="1:12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</row>
    <row r="392" spans="1:12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</row>
    <row r="393" spans="1:12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</row>
    <row r="394" spans="1:12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</row>
    <row r="395" spans="1:12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</row>
    <row r="396" spans="1:12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</row>
    <row r="397" spans="1:12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</row>
    <row r="398" spans="1:12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</row>
    <row r="399" spans="1:12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</row>
    <row r="400" spans="1:12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</row>
    <row r="401" spans="1:12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</row>
    <row r="402" spans="1:12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</row>
    <row r="403" spans="1:12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</row>
    <row r="404" spans="1:12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</row>
    <row r="405" spans="1:12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</row>
    <row r="406" spans="1:12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</row>
    <row r="407" spans="1:12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</row>
    <row r="408" spans="1:12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</row>
    <row r="409" spans="1:12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</row>
    <row r="410" spans="1:12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</row>
    <row r="411" spans="1:12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</row>
    <row r="412" spans="1:12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</row>
    <row r="413" spans="1:12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</row>
    <row r="414" spans="1:12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</row>
    <row r="415" spans="1:12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</row>
    <row r="416" spans="1:12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</row>
    <row r="417" spans="1:12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</row>
    <row r="418" spans="1:12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</row>
    <row r="419" spans="1:12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</row>
    <row r="420" spans="1:12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</row>
    <row r="421" spans="1:12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</row>
    <row r="422" spans="1:12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</row>
    <row r="423" spans="1:12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</row>
    <row r="424" spans="1:12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</row>
    <row r="425" spans="1:12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</row>
    <row r="426" spans="1:12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</row>
    <row r="427" spans="1:12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</row>
    <row r="428" spans="1:12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</row>
    <row r="429" spans="1:12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</row>
    <row r="430" spans="1:12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</row>
    <row r="431" spans="1:12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</row>
    <row r="432" spans="1:12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</row>
    <row r="433" spans="1:12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</row>
    <row r="434" spans="1:12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</row>
    <row r="435" spans="1:12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</row>
    <row r="436" spans="1:12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</row>
    <row r="437" spans="1:12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</row>
    <row r="438" spans="1:12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</row>
    <row r="439" spans="1:12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</row>
    <row r="440" spans="1:12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</row>
    <row r="441" spans="1:12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</row>
    <row r="442" spans="1:12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</row>
    <row r="443" spans="1:12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</row>
    <row r="444" spans="1:12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</row>
    <row r="445" spans="1:12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</row>
    <row r="446" spans="1:12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</row>
    <row r="447" spans="1:12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</row>
    <row r="448" spans="1:12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</row>
    <row r="449" spans="1:12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</row>
    <row r="450" spans="1:12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</row>
    <row r="451" spans="1:12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</row>
    <row r="452" spans="1:12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</row>
    <row r="453" spans="1:12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</row>
    <row r="454" spans="1:12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</row>
    <row r="455" spans="1:12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</row>
    <row r="456" spans="1:12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</row>
    <row r="457" spans="1:12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</row>
    <row r="458" spans="1:12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</row>
    <row r="459" spans="1:12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</row>
    <row r="460" spans="1:12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</row>
    <row r="461" spans="1:12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</row>
    <row r="462" spans="1:12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</row>
    <row r="463" spans="1:12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</row>
    <row r="464" spans="1:12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</row>
    <row r="465" spans="1:12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</row>
    <row r="466" spans="1:12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</row>
    <row r="467" spans="1:12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</row>
    <row r="468" spans="1:12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</row>
    <row r="469" spans="1:12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</row>
    <row r="470" spans="1:12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</row>
    <row r="471" spans="1:12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</row>
    <row r="472" spans="1:12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</row>
    <row r="473" spans="1:12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</row>
    <row r="474" spans="1:12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</row>
    <row r="475" spans="1:12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</row>
    <row r="476" spans="1:12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</row>
    <row r="477" spans="1:12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</row>
    <row r="478" spans="1:12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</row>
    <row r="479" spans="1:12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</row>
    <row r="480" spans="1:12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</row>
    <row r="481" spans="1:12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</row>
    <row r="482" spans="1:12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</row>
    <row r="483" spans="1:12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</row>
    <row r="484" spans="1:12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</row>
    <row r="485" spans="1:12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</row>
    <row r="486" spans="1:12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</row>
    <row r="487" spans="1:12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</row>
    <row r="488" spans="1:12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</row>
    <row r="489" spans="1:12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</row>
    <row r="490" spans="1:12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</row>
    <row r="491" spans="1:12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</row>
    <row r="492" spans="1:12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</row>
    <row r="493" spans="1:12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</row>
    <row r="494" spans="1:12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</row>
    <row r="495" spans="1:12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</row>
    <row r="496" spans="1:12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</row>
    <row r="497" spans="1:12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</row>
    <row r="498" spans="1:12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</row>
    <row r="499" spans="1:12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</row>
    <row r="500" spans="1:12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</row>
    <row r="501" spans="1:12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</row>
    <row r="502" spans="1:12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</row>
    <row r="503" spans="1:12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</row>
    <row r="504" spans="1:12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</row>
    <row r="505" spans="1:12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</row>
    <row r="506" spans="1:12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</row>
    <row r="507" spans="1:12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</row>
    <row r="508" spans="1:12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</row>
    <row r="509" spans="1:12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</row>
    <row r="510" spans="1:12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</row>
    <row r="511" spans="1:12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</row>
    <row r="512" spans="1:12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</row>
    <row r="513" spans="1:12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</row>
    <row r="514" spans="1:12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</row>
    <row r="515" spans="1:12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</row>
    <row r="516" spans="1:12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</row>
    <row r="517" spans="1:12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</row>
    <row r="518" spans="1:12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</row>
    <row r="519" spans="1:12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</row>
  </sheetData>
  <mergeCells count="15">
    <mergeCell ref="A3:L3"/>
    <mergeCell ref="A4:L4"/>
    <mergeCell ref="A5:L5"/>
    <mergeCell ref="L7:L10"/>
    <mergeCell ref="D8:D10"/>
    <mergeCell ref="E8:E10"/>
    <mergeCell ref="F8:F10"/>
    <mergeCell ref="G8:G10"/>
    <mergeCell ref="H8:H10"/>
    <mergeCell ref="I8:I10"/>
    <mergeCell ref="J8:J10"/>
    <mergeCell ref="K8:K10"/>
    <mergeCell ref="D7:H7"/>
    <mergeCell ref="I7:K7"/>
    <mergeCell ref="C7:C10"/>
  </mergeCells>
  <phoneticPr fontId="0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62" firstPageNumber="10" orientation="landscape" r:id="rId1"/>
  <headerFooter alignWithMargins="0">
    <oddFooter>&amp;P. oldal</oddFooter>
  </headerFooter>
  <rowBreaks count="7" manualBreakCount="7">
    <brk id="51" max="11" man="1"/>
    <brk id="106" max="11" man="1"/>
    <brk id="133" max="11" man="1"/>
    <brk id="186" max="11" man="1"/>
    <brk id="236" max="11" man="1"/>
    <brk id="289" max="11" man="1"/>
    <brk id="342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95"/>
  <sheetViews>
    <sheetView view="pageBreakPreview" zoomScaleNormal="100" zoomScaleSheetLayoutView="100" workbookViewId="0"/>
  </sheetViews>
  <sheetFormatPr defaultRowHeight="12.75" x14ac:dyDescent="0.2"/>
  <cols>
    <col min="1" max="1" width="42.42578125" customWidth="1"/>
    <col min="2" max="2" width="14.140625" customWidth="1"/>
    <col min="3" max="3" width="9.5703125" customWidth="1"/>
    <col min="4" max="4" width="9.85546875" bestFit="1" customWidth="1"/>
    <col min="5" max="5" width="11" customWidth="1"/>
    <col min="6" max="7" width="9.7109375" customWidth="1"/>
    <col min="8" max="8" width="13.140625" customWidth="1"/>
    <col min="9" max="9" width="11.42578125" customWidth="1"/>
    <col min="10" max="10" width="9.7109375" customWidth="1"/>
    <col min="11" max="12" width="10.7109375" customWidth="1"/>
    <col min="13" max="13" width="9.85546875" bestFit="1" customWidth="1"/>
  </cols>
  <sheetData>
    <row r="1" spans="1:12" ht="15.75" x14ac:dyDescent="0.25">
      <c r="A1" s="4" t="s">
        <v>868</v>
      </c>
      <c r="B1" s="4"/>
      <c r="C1" s="4"/>
      <c r="D1" s="4"/>
      <c r="E1" s="4"/>
      <c r="F1" s="4"/>
      <c r="G1" s="4"/>
      <c r="H1" s="4"/>
      <c r="I1" s="4"/>
      <c r="J1" s="5"/>
      <c r="K1" s="5"/>
      <c r="L1" s="5"/>
    </row>
    <row r="2" spans="1:12" ht="15.75" x14ac:dyDescent="0.25">
      <c r="A2" s="4"/>
      <c r="B2" s="4"/>
      <c r="C2" s="4"/>
      <c r="D2" s="4"/>
      <c r="E2" s="4"/>
      <c r="F2" s="4"/>
      <c r="G2" s="4"/>
      <c r="H2" s="4"/>
      <c r="I2" s="4"/>
      <c r="J2" s="5"/>
      <c r="K2" s="5"/>
      <c r="L2" s="5"/>
    </row>
    <row r="3" spans="1:12" ht="15.75" x14ac:dyDescent="0.25">
      <c r="A3" s="626" t="s">
        <v>31</v>
      </c>
      <c r="B3" s="627"/>
      <c r="C3" s="627"/>
      <c r="D3" s="627"/>
      <c r="E3" s="627"/>
      <c r="F3" s="627"/>
      <c r="G3" s="627"/>
      <c r="H3" s="627"/>
      <c r="I3" s="627"/>
      <c r="J3" s="627"/>
      <c r="K3" s="627"/>
      <c r="L3" s="627"/>
    </row>
    <row r="4" spans="1:12" ht="15.75" x14ac:dyDescent="0.25">
      <c r="A4" s="626" t="s">
        <v>597</v>
      </c>
      <c r="B4" s="627"/>
      <c r="C4" s="627"/>
      <c r="D4" s="627"/>
      <c r="E4" s="627"/>
      <c r="F4" s="627"/>
      <c r="G4" s="627"/>
      <c r="H4" s="627"/>
      <c r="I4" s="627"/>
      <c r="J4" s="627"/>
      <c r="K4" s="627"/>
      <c r="L4" s="627"/>
    </row>
    <row r="5" spans="1:12" ht="15.75" x14ac:dyDescent="0.25">
      <c r="A5" s="626" t="s">
        <v>20</v>
      </c>
      <c r="B5" s="627"/>
      <c r="C5" s="627"/>
      <c r="D5" s="627"/>
      <c r="E5" s="627"/>
      <c r="F5" s="627"/>
      <c r="G5" s="627"/>
      <c r="H5" s="627"/>
      <c r="I5" s="627"/>
      <c r="J5" s="627"/>
      <c r="K5" s="627"/>
      <c r="L5" s="627"/>
    </row>
    <row r="6" spans="1:12" x14ac:dyDescent="0.2">
      <c r="A6" s="5"/>
      <c r="B6" s="5"/>
      <c r="C6" s="5"/>
      <c r="D6" s="5"/>
      <c r="E6" s="5"/>
      <c r="F6" s="5"/>
      <c r="G6" s="5"/>
      <c r="H6" s="5"/>
      <c r="I6" s="5"/>
      <c r="J6" s="5" t="s">
        <v>28</v>
      </c>
      <c r="K6" s="5"/>
      <c r="L6" s="5"/>
    </row>
    <row r="7" spans="1:12" ht="12.75" customHeight="1" x14ac:dyDescent="0.2">
      <c r="A7" s="7"/>
      <c r="B7" s="7"/>
      <c r="C7" s="594" t="s">
        <v>251</v>
      </c>
      <c r="D7" s="601" t="s">
        <v>35</v>
      </c>
      <c r="E7" s="620"/>
      <c r="F7" s="620"/>
      <c r="G7" s="620"/>
      <c r="H7" s="620"/>
      <c r="I7" s="601" t="s">
        <v>36</v>
      </c>
      <c r="J7" s="621"/>
      <c r="K7" s="622"/>
      <c r="L7" s="594" t="s">
        <v>169</v>
      </c>
    </row>
    <row r="8" spans="1:12" ht="12.75" customHeight="1" x14ac:dyDescent="0.2">
      <c r="A8" s="19" t="s">
        <v>34</v>
      </c>
      <c r="B8" s="19"/>
      <c r="C8" s="595"/>
      <c r="D8" s="594" t="s">
        <v>72</v>
      </c>
      <c r="E8" s="594" t="s">
        <v>73</v>
      </c>
      <c r="F8" s="594" t="s">
        <v>93</v>
      </c>
      <c r="G8" s="603" t="s">
        <v>186</v>
      </c>
      <c r="H8" s="628" t="s">
        <v>164</v>
      </c>
      <c r="I8" s="594" t="s">
        <v>39</v>
      </c>
      <c r="J8" s="594" t="s">
        <v>38</v>
      </c>
      <c r="K8" s="597" t="s">
        <v>193</v>
      </c>
      <c r="L8" s="595"/>
    </row>
    <row r="9" spans="1:12" x14ac:dyDescent="0.2">
      <c r="A9" s="19" t="s">
        <v>37</v>
      </c>
      <c r="B9" s="19"/>
      <c r="C9" s="595"/>
      <c r="D9" s="595"/>
      <c r="E9" s="595"/>
      <c r="F9" s="595"/>
      <c r="G9" s="623"/>
      <c r="H9" s="629"/>
      <c r="I9" s="595"/>
      <c r="J9" s="595"/>
      <c r="K9" s="625"/>
      <c r="L9" s="595"/>
    </row>
    <row r="10" spans="1:12" x14ac:dyDescent="0.2">
      <c r="A10" s="8"/>
      <c r="B10" s="8"/>
      <c r="C10" s="596"/>
      <c r="D10" s="596"/>
      <c r="E10" s="596"/>
      <c r="F10" s="596"/>
      <c r="G10" s="624"/>
      <c r="H10" s="630"/>
      <c r="I10" s="596"/>
      <c r="J10" s="596"/>
      <c r="K10" s="599"/>
      <c r="L10" s="596"/>
    </row>
    <row r="11" spans="1:12" x14ac:dyDescent="0.2">
      <c r="A11" s="7" t="s">
        <v>8</v>
      </c>
      <c r="B11" s="9"/>
      <c r="C11" s="18" t="s">
        <v>9</v>
      </c>
      <c r="D11" s="9" t="s">
        <v>10</v>
      </c>
      <c r="E11" s="18" t="s">
        <v>11</v>
      </c>
      <c r="F11" s="9" t="s">
        <v>12</v>
      </c>
      <c r="G11" s="18" t="s">
        <v>13</v>
      </c>
      <c r="H11" s="17" t="s">
        <v>14</v>
      </c>
      <c r="I11" s="9" t="s">
        <v>16</v>
      </c>
      <c r="J11" s="9" t="s">
        <v>17</v>
      </c>
      <c r="K11" s="18" t="s">
        <v>18</v>
      </c>
      <c r="L11" s="9" t="s">
        <v>19</v>
      </c>
    </row>
    <row r="12" spans="1:12" x14ac:dyDescent="0.2">
      <c r="A12" s="13" t="s">
        <v>194</v>
      </c>
      <c r="B12" s="13"/>
      <c r="C12" s="349"/>
      <c r="D12" s="111"/>
      <c r="E12" s="111"/>
      <c r="F12" s="115"/>
      <c r="G12" s="111"/>
      <c r="H12" s="115"/>
      <c r="I12" s="111"/>
      <c r="J12" s="114"/>
      <c r="K12" s="111"/>
      <c r="L12" s="111"/>
    </row>
    <row r="13" spans="1:12" x14ac:dyDescent="0.2">
      <c r="A13" s="11" t="s">
        <v>41</v>
      </c>
      <c r="B13" s="215" t="s">
        <v>144</v>
      </c>
      <c r="C13" s="238">
        <f>SUM(D13:L13)</f>
        <v>291277</v>
      </c>
      <c r="D13" s="87">
        <v>206620</v>
      </c>
      <c r="E13" s="87">
        <v>36159</v>
      </c>
      <c r="F13" s="118">
        <v>44609</v>
      </c>
      <c r="G13" s="87"/>
      <c r="H13" s="118"/>
      <c r="I13" s="202">
        <v>3889</v>
      </c>
      <c r="J13" s="127">
        <v>0</v>
      </c>
      <c r="K13" s="87">
        <v>0</v>
      </c>
      <c r="L13" s="87">
        <v>0</v>
      </c>
    </row>
    <row r="14" spans="1:12" x14ac:dyDescent="0.2">
      <c r="A14" s="11" t="s">
        <v>590</v>
      </c>
      <c r="B14" s="215"/>
      <c r="C14" s="238">
        <f>SUM(D14:L14)</f>
        <v>302075</v>
      </c>
      <c r="D14" s="118">
        <v>208320</v>
      </c>
      <c r="E14" s="87">
        <v>36459</v>
      </c>
      <c r="F14" s="118">
        <v>52102</v>
      </c>
      <c r="G14" s="87"/>
      <c r="H14" s="118"/>
      <c r="I14" s="202">
        <v>5194</v>
      </c>
      <c r="J14" s="127"/>
      <c r="K14" s="87"/>
      <c r="L14" s="87"/>
    </row>
    <row r="15" spans="1:12" x14ac:dyDescent="0.2">
      <c r="A15" s="11" t="s">
        <v>612</v>
      </c>
      <c r="B15" s="215"/>
      <c r="C15" s="178">
        <f t="shared" ref="C15" si="0">SUM(D15:L15)</f>
        <v>-2000</v>
      </c>
      <c r="D15" s="118"/>
      <c r="E15" s="87"/>
      <c r="F15" s="118">
        <v>-2000</v>
      </c>
      <c r="G15" s="87"/>
      <c r="H15" s="118"/>
      <c r="I15" s="202"/>
      <c r="J15" s="127"/>
      <c r="K15" s="87"/>
      <c r="L15" s="87"/>
    </row>
    <row r="16" spans="1:12" x14ac:dyDescent="0.2">
      <c r="A16" s="11" t="s">
        <v>385</v>
      </c>
      <c r="B16" s="215"/>
      <c r="C16" s="178">
        <f t="shared" ref="C16:L16" si="1">SUM(C15:C15)</f>
        <v>-2000</v>
      </c>
      <c r="D16" s="178">
        <f t="shared" si="1"/>
        <v>0</v>
      </c>
      <c r="E16" s="178">
        <f t="shared" si="1"/>
        <v>0</v>
      </c>
      <c r="F16" s="178">
        <f t="shared" si="1"/>
        <v>-2000</v>
      </c>
      <c r="G16" s="178">
        <f t="shared" si="1"/>
        <v>0</v>
      </c>
      <c r="H16" s="178">
        <f t="shared" si="1"/>
        <v>0</v>
      </c>
      <c r="I16" s="178">
        <f t="shared" si="1"/>
        <v>0</v>
      </c>
      <c r="J16" s="178">
        <f t="shared" si="1"/>
        <v>0</v>
      </c>
      <c r="K16" s="178">
        <f t="shared" si="1"/>
        <v>0</v>
      </c>
      <c r="L16" s="178">
        <f t="shared" si="1"/>
        <v>0</v>
      </c>
    </row>
    <row r="17" spans="1:16" x14ac:dyDescent="0.2">
      <c r="A17" s="15" t="s">
        <v>584</v>
      </c>
      <c r="B17" s="215"/>
      <c r="C17" s="238">
        <f t="shared" ref="C17:L17" si="2">SUM(C14,C16)</f>
        <v>300075</v>
      </c>
      <c r="D17" s="238">
        <f t="shared" si="2"/>
        <v>208320</v>
      </c>
      <c r="E17" s="238">
        <f t="shared" si="2"/>
        <v>36459</v>
      </c>
      <c r="F17" s="238">
        <f t="shared" si="2"/>
        <v>50102</v>
      </c>
      <c r="G17" s="238">
        <f t="shared" si="2"/>
        <v>0</v>
      </c>
      <c r="H17" s="238">
        <f t="shared" si="2"/>
        <v>0</v>
      </c>
      <c r="I17" s="238">
        <f t="shared" si="2"/>
        <v>5194</v>
      </c>
      <c r="J17" s="238">
        <f t="shared" si="2"/>
        <v>0</v>
      </c>
      <c r="K17" s="238">
        <f t="shared" si="2"/>
        <v>0</v>
      </c>
      <c r="L17" s="238">
        <f t="shared" si="2"/>
        <v>0</v>
      </c>
    </row>
    <row r="18" spans="1:16" x14ac:dyDescent="0.2">
      <c r="A18" s="13" t="s">
        <v>195</v>
      </c>
      <c r="B18" s="7"/>
      <c r="C18" s="349"/>
      <c r="D18" s="119"/>
      <c r="E18" s="111"/>
      <c r="F18" s="115"/>
      <c r="G18" s="111"/>
      <c r="H18" s="115"/>
      <c r="I18" s="120"/>
      <c r="J18" s="114"/>
      <c r="K18" s="111"/>
      <c r="L18" s="111"/>
    </row>
    <row r="19" spans="1:16" x14ac:dyDescent="0.2">
      <c r="A19" s="11" t="s">
        <v>30</v>
      </c>
      <c r="B19" s="215" t="s">
        <v>144</v>
      </c>
      <c r="C19" s="238">
        <f>SUM(D19:L19)</f>
        <v>0</v>
      </c>
      <c r="D19" s="108">
        <v>0</v>
      </c>
      <c r="E19" s="87">
        <v>0</v>
      </c>
      <c r="F19" s="118">
        <v>0</v>
      </c>
      <c r="G19" s="87">
        <v>0</v>
      </c>
      <c r="H19" s="118">
        <v>0</v>
      </c>
      <c r="I19" s="101">
        <v>0</v>
      </c>
      <c r="J19" s="127">
        <v>0</v>
      </c>
      <c r="K19" s="87">
        <v>0</v>
      </c>
      <c r="L19" s="87">
        <v>0</v>
      </c>
    </row>
    <row r="20" spans="1:16" x14ac:dyDescent="0.2">
      <c r="A20" s="11" t="s">
        <v>563</v>
      </c>
      <c r="B20" s="215"/>
      <c r="C20" s="238">
        <f>SUM(D20:L20)</f>
        <v>0</v>
      </c>
      <c r="D20" s="108"/>
      <c r="E20" s="87"/>
      <c r="F20" s="118"/>
      <c r="G20" s="87"/>
      <c r="H20" s="118"/>
      <c r="I20" s="101"/>
      <c r="J20" s="127"/>
      <c r="K20" s="87"/>
      <c r="L20" s="87"/>
    </row>
    <row r="21" spans="1:16" x14ac:dyDescent="0.2">
      <c r="A21" s="15" t="s">
        <v>572</v>
      </c>
      <c r="B21" s="214"/>
      <c r="C21" s="201">
        <f>SUM(D21:L21)</f>
        <v>0</v>
      </c>
      <c r="D21" s="107"/>
      <c r="E21" s="110"/>
      <c r="F21" s="117"/>
      <c r="G21" s="110"/>
      <c r="H21" s="117"/>
      <c r="I21" s="104"/>
      <c r="J21" s="116"/>
      <c r="K21" s="110"/>
      <c r="L21" s="110"/>
    </row>
    <row r="22" spans="1:16" x14ac:dyDescent="0.2">
      <c r="A22" s="55" t="s">
        <v>229</v>
      </c>
      <c r="B22" s="215"/>
      <c r="C22" s="238"/>
      <c r="D22" s="108"/>
      <c r="E22" s="87"/>
      <c r="F22" s="118"/>
      <c r="G22" s="87"/>
      <c r="H22" s="118"/>
      <c r="I22" s="101"/>
      <c r="J22" s="127"/>
      <c r="K22" s="87"/>
      <c r="L22" s="87"/>
    </row>
    <row r="23" spans="1:16" x14ac:dyDescent="0.2">
      <c r="A23" s="11" t="s">
        <v>30</v>
      </c>
      <c r="B23" s="215" t="s">
        <v>144</v>
      </c>
      <c r="C23" s="238">
        <f>SUM(D23:L23)</f>
        <v>0</v>
      </c>
      <c r="D23" s="108">
        <v>0</v>
      </c>
      <c r="E23" s="87">
        <v>0</v>
      </c>
      <c r="F23" s="118">
        <v>0</v>
      </c>
      <c r="G23" s="87">
        <v>0</v>
      </c>
      <c r="H23" s="118">
        <v>0</v>
      </c>
      <c r="I23" s="101">
        <v>0</v>
      </c>
      <c r="J23" s="127">
        <v>0</v>
      </c>
      <c r="K23" s="87">
        <v>0</v>
      </c>
      <c r="L23" s="87">
        <v>0</v>
      </c>
      <c r="P23" s="383"/>
    </row>
    <row r="24" spans="1:16" x14ac:dyDescent="0.2">
      <c r="A24" s="11" t="s">
        <v>563</v>
      </c>
      <c r="B24" s="215"/>
      <c r="C24" s="238">
        <f>SUM(D24:L24)</f>
        <v>0</v>
      </c>
      <c r="D24" s="108"/>
      <c r="E24" s="87"/>
      <c r="F24" s="118"/>
      <c r="G24" s="87"/>
      <c r="H24" s="118"/>
      <c r="I24" s="101"/>
      <c r="J24" s="127"/>
      <c r="K24" s="87"/>
      <c r="L24" s="87"/>
      <c r="O24" s="324"/>
    </row>
    <row r="25" spans="1:16" x14ac:dyDescent="0.2">
      <c r="A25" s="15" t="s">
        <v>572</v>
      </c>
      <c r="B25" s="215"/>
      <c r="C25" s="238">
        <f>SUM(D25:L25)</f>
        <v>0</v>
      </c>
      <c r="D25" s="108"/>
      <c r="E25" s="87"/>
      <c r="F25" s="118"/>
      <c r="G25" s="87"/>
      <c r="H25" s="118"/>
      <c r="I25" s="101"/>
      <c r="J25" s="127"/>
      <c r="K25" s="87"/>
      <c r="L25" s="87"/>
      <c r="O25" s="63"/>
    </row>
    <row r="26" spans="1:16" x14ac:dyDescent="0.2">
      <c r="A26" s="13" t="s">
        <v>230</v>
      </c>
      <c r="B26" s="7"/>
      <c r="C26" s="349"/>
      <c r="D26" s="111"/>
      <c r="E26" s="111"/>
      <c r="F26" s="115"/>
      <c r="G26" s="111"/>
      <c r="H26" s="115"/>
      <c r="I26" s="111"/>
      <c r="J26" s="114"/>
      <c r="K26" s="111"/>
      <c r="L26" s="111"/>
    </row>
    <row r="27" spans="1:16" ht="11.25" customHeight="1" x14ac:dyDescent="0.2">
      <c r="A27" s="11" t="s">
        <v>41</v>
      </c>
      <c r="B27" s="215" t="s">
        <v>142</v>
      </c>
      <c r="C27" s="238">
        <f>SUM(D27:L27)</f>
        <v>0</v>
      </c>
      <c r="D27" s="87">
        <f>SUM(E27:L27)</f>
        <v>0</v>
      </c>
      <c r="E27" s="87">
        <v>0</v>
      </c>
      <c r="F27" s="118">
        <v>0</v>
      </c>
      <c r="G27" s="87">
        <v>0</v>
      </c>
      <c r="H27" s="118">
        <v>0</v>
      </c>
      <c r="I27" s="87"/>
      <c r="J27" s="127">
        <v>0</v>
      </c>
      <c r="K27" s="87">
        <v>0</v>
      </c>
      <c r="L27" s="87">
        <v>0</v>
      </c>
    </row>
    <row r="28" spans="1:16" ht="11.25" customHeight="1" x14ac:dyDescent="0.2">
      <c r="A28" s="11" t="s">
        <v>563</v>
      </c>
      <c r="B28" s="215"/>
      <c r="C28" s="238">
        <f>SUM(D28:L28)</f>
        <v>0</v>
      </c>
      <c r="D28" s="118"/>
      <c r="E28" s="87"/>
      <c r="F28" s="118"/>
      <c r="G28" s="87"/>
      <c r="H28" s="118"/>
      <c r="I28" s="87"/>
      <c r="J28" s="127"/>
      <c r="K28" s="87"/>
      <c r="L28" s="87"/>
    </row>
    <row r="29" spans="1:16" ht="11.25" customHeight="1" x14ac:dyDescent="0.2">
      <c r="A29" s="15" t="s">
        <v>572</v>
      </c>
      <c r="B29" s="215"/>
      <c r="C29" s="238">
        <f>SUM(D29:L29)</f>
        <v>0</v>
      </c>
      <c r="D29" s="118"/>
      <c r="E29" s="87"/>
      <c r="F29" s="118"/>
      <c r="G29" s="87"/>
      <c r="H29" s="118"/>
      <c r="I29" s="87"/>
      <c r="J29" s="127"/>
      <c r="K29" s="87"/>
      <c r="L29" s="87"/>
    </row>
    <row r="30" spans="1:16" x14ac:dyDescent="0.2">
      <c r="A30" s="13" t="s">
        <v>44</v>
      </c>
      <c r="B30" s="13"/>
      <c r="C30" s="349"/>
      <c r="D30" s="115"/>
      <c r="E30" s="111"/>
      <c r="F30" s="115"/>
      <c r="G30" s="111"/>
      <c r="H30" s="115"/>
      <c r="I30" s="111"/>
      <c r="J30" s="114"/>
      <c r="K30" s="111"/>
      <c r="L30" s="111"/>
    </row>
    <row r="31" spans="1:16" s="150" customFormat="1" x14ac:dyDescent="0.2">
      <c r="A31" s="22" t="s">
        <v>30</v>
      </c>
      <c r="B31" s="22"/>
      <c r="C31" s="238">
        <f>SUM(D31:L31)</f>
        <v>291277</v>
      </c>
      <c r="D31" s="124">
        <f t="shared" ref="D31:L31" si="3">SUM(D13,D19,D27,)</f>
        <v>206620</v>
      </c>
      <c r="E31" s="124">
        <f t="shared" si="3"/>
        <v>36159</v>
      </c>
      <c r="F31" s="124">
        <f t="shared" si="3"/>
        <v>44609</v>
      </c>
      <c r="G31" s="124">
        <f t="shared" si="3"/>
        <v>0</v>
      </c>
      <c r="H31" s="124">
        <f t="shared" si="3"/>
        <v>0</v>
      </c>
      <c r="I31" s="124">
        <f t="shared" si="3"/>
        <v>3889</v>
      </c>
      <c r="J31" s="124">
        <f t="shared" si="3"/>
        <v>0</v>
      </c>
      <c r="K31" s="124">
        <f t="shared" si="3"/>
        <v>0</v>
      </c>
      <c r="L31" s="121">
        <f t="shared" si="3"/>
        <v>0</v>
      </c>
      <c r="M31" s="289"/>
    </row>
    <row r="32" spans="1:16" s="150" customFormat="1" x14ac:dyDescent="0.2">
      <c r="A32" s="22" t="s">
        <v>583</v>
      </c>
      <c r="B32" s="22"/>
      <c r="C32" s="238">
        <f>SUM(D32:L32)</f>
        <v>302075</v>
      </c>
      <c r="D32" s="124">
        <f t="shared" ref="D32:L32" si="4">SUM(D14,D20,D28,)</f>
        <v>208320</v>
      </c>
      <c r="E32" s="124">
        <f t="shared" si="4"/>
        <v>36459</v>
      </c>
      <c r="F32" s="124">
        <f t="shared" si="4"/>
        <v>52102</v>
      </c>
      <c r="G32" s="124">
        <f t="shared" si="4"/>
        <v>0</v>
      </c>
      <c r="H32" s="124">
        <f t="shared" si="4"/>
        <v>0</v>
      </c>
      <c r="I32" s="124">
        <f t="shared" si="4"/>
        <v>5194</v>
      </c>
      <c r="J32" s="124">
        <f t="shared" si="4"/>
        <v>0</v>
      </c>
      <c r="K32" s="124">
        <f t="shared" si="4"/>
        <v>0</v>
      </c>
      <c r="L32" s="124">
        <f t="shared" si="4"/>
        <v>0</v>
      </c>
      <c r="M32" s="289"/>
    </row>
    <row r="33" spans="1:16" s="150" customFormat="1" x14ac:dyDescent="0.2">
      <c r="A33" s="22" t="s">
        <v>384</v>
      </c>
      <c r="B33" s="22"/>
      <c r="C33" s="238">
        <f>SUM(C16,)</f>
        <v>-2000</v>
      </c>
      <c r="D33" s="238">
        <f t="shared" ref="D33:L33" si="5">SUM(D16,)</f>
        <v>0</v>
      </c>
      <c r="E33" s="238">
        <f t="shared" si="5"/>
        <v>0</v>
      </c>
      <c r="F33" s="238">
        <f t="shared" si="5"/>
        <v>-2000</v>
      </c>
      <c r="G33" s="238">
        <f t="shared" si="5"/>
        <v>0</v>
      </c>
      <c r="H33" s="238">
        <f t="shared" si="5"/>
        <v>0</v>
      </c>
      <c r="I33" s="238">
        <f t="shared" si="5"/>
        <v>0</v>
      </c>
      <c r="J33" s="238">
        <f t="shared" si="5"/>
        <v>0</v>
      </c>
      <c r="K33" s="238">
        <f t="shared" si="5"/>
        <v>0</v>
      </c>
      <c r="L33" s="238">
        <f t="shared" si="5"/>
        <v>0</v>
      </c>
      <c r="M33" s="289"/>
    </row>
    <row r="34" spans="1:16" s="150" customFormat="1" x14ac:dyDescent="0.2">
      <c r="A34" s="45" t="s">
        <v>598</v>
      </c>
      <c r="B34" s="14"/>
      <c r="C34" s="201">
        <f>SUM(C32:C33)</f>
        <v>300075</v>
      </c>
      <c r="D34" s="201">
        <f t="shared" ref="D34:L34" si="6">SUM(D32:D33)</f>
        <v>208320</v>
      </c>
      <c r="E34" s="201">
        <f t="shared" si="6"/>
        <v>36459</v>
      </c>
      <c r="F34" s="201">
        <f t="shared" si="6"/>
        <v>50102</v>
      </c>
      <c r="G34" s="201">
        <f t="shared" si="6"/>
        <v>0</v>
      </c>
      <c r="H34" s="201">
        <f t="shared" si="6"/>
        <v>0</v>
      </c>
      <c r="I34" s="201">
        <f t="shared" si="6"/>
        <v>5194</v>
      </c>
      <c r="J34" s="201">
        <f t="shared" si="6"/>
        <v>0</v>
      </c>
      <c r="K34" s="201">
        <f t="shared" si="6"/>
        <v>0</v>
      </c>
      <c r="L34" s="201">
        <f t="shared" si="6"/>
        <v>0</v>
      </c>
      <c r="M34" s="289"/>
    </row>
    <row r="35" spans="1:16" x14ac:dyDescent="0.2">
      <c r="A35" s="476" t="s">
        <v>145</v>
      </c>
      <c r="B35" s="477"/>
      <c r="C35" s="120">
        <f>SUM(D35:L35)</f>
        <v>0</v>
      </c>
      <c r="D35" s="346">
        <v>0</v>
      </c>
      <c r="E35" s="346">
        <v>0</v>
      </c>
      <c r="F35" s="346">
        <v>0</v>
      </c>
      <c r="G35" s="346">
        <v>0</v>
      </c>
      <c r="H35" s="346"/>
      <c r="I35" s="346">
        <v>0</v>
      </c>
      <c r="J35" s="346">
        <v>0</v>
      </c>
      <c r="K35" s="346">
        <v>0</v>
      </c>
      <c r="L35" s="346">
        <v>0</v>
      </c>
    </row>
    <row r="36" spans="1:16" x14ac:dyDescent="0.2">
      <c r="A36" s="478" t="s">
        <v>599</v>
      </c>
      <c r="B36" s="479"/>
      <c r="C36" s="101"/>
      <c r="D36" s="386"/>
      <c r="E36" s="386"/>
      <c r="F36" s="386"/>
      <c r="G36" s="386"/>
      <c r="H36" s="386"/>
      <c r="I36" s="386"/>
      <c r="J36" s="386"/>
      <c r="K36" s="386"/>
      <c r="L36" s="386"/>
    </row>
    <row r="37" spans="1:16" x14ac:dyDescent="0.2">
      <c r="A37" s="478" t="s">
        <v>600</v>
      </c>
      <c r="B37" s="479"/>
      <c r="C37" s="101"/>
      <c r="D37" s="386"/>
      <c r="E37" s="386"/>
      <c r="F37" s="386"/>
      <c r="G37" s="386"/>
      <c r="H37" s="386"/>
      <c r="I37" s="386"/>
      <c r="J37" s="386"/>
      <c r="K37" s="386"/>
      <c r="L37" s="386"/>
    </row>
    <row r="38" spans="1:16" x14ac:dyDescent="0.2">
      <c r="A38" s="476" t="s">
        <v>146</v>
      </c>
      <c r="B38" s="477"/>
      <c r="C38" s="120">
        <f>SUM(D38:L38)</f>
        <v>0</v>
      </c>
      <c r="D38" s="347">
        <v>0</v>
      </c>
      <c r="E38" s="347">
        <v>0</v>
      </c>
      <c r="F38" s="347">
        <v>0</v>
      </c>
      <c r="G38" s="347">
        <v>0</v>
      </c>
      <c r="H38" s="347">
        <v>0</v>
      </c>
      <c r="I38" s="347">
        <v>0</v>
      </c>
      <c r="J38" s="347">
        <v>0</v>
      </c>
      <c r="K38" s="347">
        <v>0</v>
      </c>
      <c r="L38" s="347">
        <v>0</v>
      </c>
    </row>
    <row r="39" spans="1:16" x14ac:dyDescent="0.2">
      <c r="A39" s="478" t="s">
        <v>601</v>
      </c>
      <c r="B39" s="479"/>
      <c r="C39" s="101"/>
      <c r="D39" s="387"/>
      <c r="E39" s="387"/>
      <c r="F39" s="387"/>
      <c r="G39" s="387"/>
      <c r="H39" s="387"/>
      <c r="I39" s="387"/>
      <c r="J39" s="387"/>
      <c r="K39" s="387"/>
      <c r="L39" s="387"/>
    </row>
    <row r="40" spans="1:16" x14ac:dyDescent="0.2">
      <c r="A40" s="478" t="s">
        <v>602</v>
      </c>
      <c r="B40" s="479"/>
      <c r="C40" s="101"/>
      <c r="D40" s="387"/>
      <c r="E40" s="387"/>
      <c r="F40" s="387"/>
      <c r="G40" s="387"/>
      <c r="H40" s="387"/>
      <c r="I40" s="387"/>
      <c r="J40" s="387"/>
      <c r="K40" s="387"/>
      <c r="L40" s="387"/>
    </row>
    <row r="41" spans="1:16" x14ac:dyDescent="0.2">
      <c r="A41" s="476" t="s">
        <v>147</v>
      </c>
      <c r="B41" s="477"/>
      <c r="C41" s="120">
        <f>SUM(D41:L41)</f>
        <v>291277</v>
      </c>
      <c r="D41" s="346">
        <f t="shared" ref="D41:L41" si="7">SUM(D13,D19)</f>
        <v>206620</v>
      </c>
      <c r="E41" s="346">
        <f t="shared" si="7"/>
        <v>36159</v>
      </c>
      <c r="F41" s="346">
        <f t="shared" si="7"/>
        <v>44609</v>
      </c>
      <c r="G41" s="346">
        <f t="shared" si="7"/>
        <v>0</v>
      </c>
      <c r="H41" s="346">
        <f t="shared" si="7"/>
        <v>0</v>
      </c>
      <c r="I41" s="346">
        <f t="shared" si="7"/>
        <v>3889</v>
      </c>
      <c r="J41" s="346">
        <f t="shared" si="7"/>
        <v>0</v>
      </c>
      <c r="K41" s="346">
        <f t="shared" si="7"/>
        <v>0</v>
      </c>
      <c r="L41" s="346">
        <f t="shared" si="7"/>
        <v>0</v>
      </c>
      <c r="P41" s="338"/>
    </row>
    <row r="42" spans="1:16" x14ac:dyDescent="0.2">
      <c r="A42" s="478" t="s">
        <v>603</v>
      </c>
      <c r="B42" s="387"/>
      <c r="C42" s="101">
        <f>SUM(D42:L42)</f>
        <v>302075</v>
      </c>
      <c r="D42" s="386">
        <f t="shared" ref="D42:L42" si="8">SUM(D14,D20)</f>
        <v>208320</v>
      </c>
      <c r="E42" s="386">
        <f t="shared" si="8"/>
        <v>36459</v>
      </c>
      <c r="F42" s="386">
        <f t="shared" si="8"/>
        <v>52102</v>
      </c>
      <c r="G42" s="386">
        <f t="shared" si="8"/>
        <v>0</v>
      </c>
      <c r="H42" s="386">
        <f t="shared" si="8"/>
        <v>0</v>
      </c>
      <c r="I42" s="386">
        <f t="shared" si="8"/>
        <v>5194</v>
      </c>
      <c r="J42" s="386">
        <f t="shared" si="8"/>
        <v>0</v>
      </c>
      <c r="K42" s="386">
        <f t="shared" si="8"/>
        <v>0</v>
      </c>
      <c r="L42" s="386">
        <f t="shared" si="8"/>
        <v>0</v>
      </c>
      <c r="M42" s="338"/>
    </row>
    <row r="43" spans="1:16" x14ac:dyDescent="0.2">
      <c r="A43" s="497" t="s">
        <v>604</v>
      </c>
      <c r="B43" s="385"/>
      <c r="C43" s="345">
        <f>SUM(C34)</f>
        <v>300075</v>
      </c>
      <c r="D43" s="345">
        <f t="shared" ref="D43:L43" si="9">SUM(D34)</f>
        <v>208320</v>
      </c>
      <c r="E43" s="345">
        <f t="shared" si="9"/>
        <v>36459</v>
      </c>
      <c r="F43" s="345">
        <f t="shared" si="9"/>
        <v>50102</v>
      </c>
      <c r="G43" s="345">
        <f t="shared" si="9"/>
        <v>0</v>
      </c>
      <c r="H43" s="345">
        <f t="shared" si="9"/>
        <v>0</v>
      </c>
      <c r="I43" s="345">
        <f t="shared" si="9"/>
        <v>5194</v>
      </c>
      <c r="J43" s="345">
        <f t="shared" si="9"/>
        <v>0</v>
      </c>
      <c r="K43" s="345">
        <f t="shared" si="9"/>
        <v>0</v>
      </c>
      <c r="L43" s="345">
        <f t="shared" si="9"/>
        <v>0</v>
      </c>
      <c r="M43" s="345"/>
    </row>
    <row r="44" spans="1:16" x14ac:dyDescent="0.2">
      <c r="A44" s="1"/>
      <c r="B44" s="1"/>
      <c r="C44" s="1"/>
      <c r="D44" s="149"/>
      <c r="E44" s="149"/>
      <c r="F44" s="149"/>
      <c r="G44" s="149"/>
      <c r="H44" s="149"/>
      <c r="I44" s="149"/>
      <c r="J44" s="149"/>
      <c r="K44" s="149"/>
      <c r="L44" s="149"/>
    </row>
    <row r="45" spans="1:16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6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6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6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</sheetData>
  <mergeCells count="15">
    <mergeCell ref="A3:L3"/>
    <mergeCell ref="A4:L4"/>
    <mergeCell ref="A5:L5"/>
    <mergeCell ref="L7:L10"/>
    <mergeCell ref="D8:D10"/>
    <mergeCell ref="E8:E10"/>
    <mergeCell ref="F8:F10"/>
    <mergeCell ref="G8:G10"/>
    <mergeCell ref="H8:H10"/>
    <mergeCell ref="I8:I10"/>
    <mergeCell ref="J8:J10"/>
    <mergeCell ref="K8:K10"/>
    <mergeCell ref="D7:H7"/>
    <mergeCell ref="I7:K7"/>
    <mergeCell ref="C7:C10"/>
  </mergeCells>
  <phoneticPr fontId="0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0" firstPageNumber="13" orientation="landscape" r:id="rId1"/>
  <headerFooter alignWithMargins="0">
    <oddFooter>&amp;P. oldal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B9032-BA3C-4723-8BA9-051155BF617C}">
  <dimension ref="A1:R275"/>
  <sheetViews>
    <sheetView view="pageBreakPreview" zoomScaleNormal="100" zoomScaleSheetLayoutView="100" workbookViewId="0"/>
  </sheetViews>
  <sheetFormatPr defaultColWidth="9.28515625" defaultRowHeight="12.75" x14ac:dyDescent="0.2"/>
  <cols>
    <col min="1" max="1" width="36.7109375" style="518" customWidth="1"/>
    <col min="2" max="2" width="8.5703125" style="518" customWidth="1"/>
    <col min="3" max="3" width="10.28515625" style="518" customWidth="1"/>
    <col min="4" max="4" width="11" style="518" customWidth="1"/>
    <col min="5" max="5" width="10.5703125" style="518" customWidth="1"/>
    <col min="6" max="6" width="11.5703125" style="518" bestFit="1" customWidth="1"/>
    <col min="7" max="7" width="14.28515625" style="518" bestFit="1" customWidth="1"/>
    <col min="8" max="8" width="12" style="518" customWidth="1"/>
    <col min="9" max="9" width="10.28515625" style="518" customWidth="1"/>
    <col min="10" max="10" width="11.28515625" style="518" customWidth="1"/>
    <col min="11" max="11" width="13.5703125" style="518" customWidth="1"/>
    <col min="12" max="12" width="10.28515625" style="518" customWidth="1"/>
    <col min="13" max="13" width="9.5703125" style="518" bestFit="1" customWidth="1"/>
    <col min="14" max="14" width="9.28515625" style="518" bestFit="1" customWidth="1"/>
    <col min="15" max="15" width="9.28515625" style="518"/>
    <col min="16" max="18" width="9.28515625" style="518" bestFit="1" customWidth="1"/>
    <col min="19" max="16384" width="9.28515625" style="518"/>
  </cols>
  <sheetData>
    <row r="1" spans="1:15" x14ac:dyDescent="0.2">
      <c r="A1" s="515" t="s">
        <v>869</v>
      </c>
      <c r="B1" s="516"/>
      <c r="C1" s="515"/>
      <c r="D1" s="515"/>
      <c r="E1" s="515"/>
      <c r="F1" s="515"/>
      <c r="G1" s="515"/>
      <c r="H1" s="559"/>
      <c r="I1" s="559"/>
      <c r="J1" s="559"/>
      <c r="K1" s="521"/>
      <c r="L1" s="521"/>
      <c r="M1" s="521"/>
      <c r="N1" s="521"/>
    </row>
    <row r="2" spans="1:15" x14ac:dyDescent="0.2">
      <c r="A2" s="515"/>
      <c r="B2" s="516"/>
      <c r="C2" s="515"/>
      <c r="D2" s="515"/>
      <c r="E2" s="515"/>
      <c r="F2" s="515"/>
      <c r="G2" s="515"/>
      <c r="H2" s="559"/>
      <c r="I2" s="559"/>
      <c r="J2" s="559"/>
      <c r="K2" s="521"/>
      <c r="L2" s="521"/>
      <c r="M2" s="521"/>
      <c r="N2" s="521"/>
    </row>
    <row r="3" spans="1:15" x14ac:dyDescent="0.2">
      <c r="A3" s="617" t="s">
        <v>764</v>
      </c>
      <c r="B3" s="617"/>
      <c r="C3" s="617"/>
      <c r="D3" s="617"/>
      <c r="E3" s="617"/>
      <c r="F3" s="617"/>
      <c r="G3" s="617"/>
      <c r="H3" s="617"/>
      <c r="I3" s="617"/>
      <c r="J3" s="617"/>
      <c r="K3" s="617"/>
      <c r="L3" s="617"/>
    </row>
    <row r="4" spans="1:15" x14ac:dyDescent="0.2">
      <c r="A4" s="617" t="s">
        <v>765</v>
      </c>
      <c r="B4" s="617"/>
      <c r="C4" s="617"/>
      <c r="D4" s="617"/>
      <c r="E4" s="617"/>
      <c r="F4" s="617"/>
      <c r="G4" s="617"/>
      <c r="H4" s="617"/>
      <c r="I4" s="617"/>
      <c r="J4" s="617"/>
      <c r="K4" s="617"/>
      <c r="L4" s="617"/>
    </row>
    <row r="5" spans="1:15" x14ac:dyDescent="0.2">
      <c r="A5" s="617" t="s">
        <v>20</v>
      </c>
      <c r="B5" s="617"/>
      <c r="C5" s="617"/>
      <c r="D5" s="617"/>
      <c r="E5" s="617"/>
      <c r="F5" s="617"/>
      <c r="G5" s="617"/>
      <c r="H5" s="617"/>
      <c r="I5" s="617"/>
      <c r="J5" s="617"/>
      <c r="K5" s="617"/>
      <c r="L5" s="617"/>
    </row>
    <row r="6" spans="1:15" x14ac:dyDescent="0.2">
      <c r="A6" s="517"/>
      <c r="B6" s="517"/>
      <c r="C6" s="517"/>
      <c r="D6" s="560"/>
      <c r="E6" s="517"/>
      <c r="F6" s="517"/>
      <c r="G6" s="517"/>
      <c r="H6" s="517"/>
      <c r="I6" s="634" t="s">
        <v>28</v>
      </c>
      <c r="J6" s="634"/>
      <c r="K6" s="634"/>
      <c r="L6" s="634"/>
    </row>
    <row r="7" spans="1:15" ht="15" customHeight="1" x14ac:dyDescent="0.2">
      <c r="A7" s="561" t="s">
        <v>34</v>
      </c>
      <c r="B7" s="631" t="s">
        <v>767</v>
      </c>
      <c r="C7" s="631" t="s">
        <v>831</v>
      </c>
      <c r="D7" s="619" t="s">
        <v>35</v>
      </c>
      <c r="E7" s="637"/>
      <c r="F7" s="637"/>
      <c r="G7" s="637"/>
      <c r="H7" s="637"/>
      <c r="I7" s="619" t="s">
        <v>36</v>
      </c>
      <c r="J7" s="638"/>
      <c r="K7" s="638"/>
      <c r="L7" s="631" t="s">
        <v>832</v>
      </c>
    </row>
    <row r="8" spans="1:15" ht="12.75" customHeight="1" x14ac:dyDescent="0.2">
      <c r="A8" s="524" t="s">
        <v>37</v>
      </c>
      <c r="B8" s="635"/>
      <c r="C8" s="635"/>
      <c r="D8" s="631" t="s">
        <v>72</v>
      </c>
      <c r="E8" s="631" t="s">
        <v>73</v>
      </c>
      <c r="F8" s="631" t="s">
        <v>93</v>
      </c>
      <c r="G8" s="631" t="s">
        <v>186</v>
      </c>
      <c r="H8" s="631" t="s">
        <v>164</v>
      </c>
      <c r="I8" s="631" t="s">
        <v>39</v>
      </c>
      <c r="J8" s="631" t="s">
        <v>38</v>
      </c>
      <c r="K8" s="631" t="s">
        <v>833</v>
      </c>
      <c r="L8" s="632"/>
    </row>
    <row r="9" spans="1:15" x14ac:dyDescent="0.2">
      <c r="A9" s="524"/>
      <c r="B9" s="635"/>
      <c r="C9" s="635"/>
      <c r="D9" s="632"/>
      <c r="E9" s="632"/>
      <c r="F9" s="632"/>
      <c r="G9" s="632"/>
      <c r="H9" s="632"/>
      <c r="I9" s="632"/>
      <c r="J9" s="632"/>
      <c r="K9" s="632"/>
      <c r="L9" s="632"/>
    </row>
    <row r="10" spans="1:15" ht="29.25" customHeight="1" x14ac:dyDescent="0.2">
      <c r="A10" s="562"/>
      <c r="B10" s="636"/>
      <c r="C10" s="636"/>
      <c r="D10" s="633"/>
      <c r="E10" s="633"/>
      <c r="F10" s="633"/>
      <c r="G10" s="633"/>
      <c r="H10" s="633"/>
      <c r="I10" s="633"/>
      <c r="J10" s="633"/>
      <c r="K10" s="633"/>
      <c r="L10" s="633"/>
    </row>
    <row r="11" spans="1:15" x14ac:dyDescent="0.2">
      <c r="A11" s="563" t="s">
        <v>8</v>
      </c>
      <c r="B11" s="563" t="s">
        <v>9</v>
      </c>
      <c r="C11" s="563" t="s">
        <v>10</v>
      </c>
      <c r="D11" s="563" t="s">
        <v>11</v>
      </c>
      <c r="E11" s="563" t="s">
        <v>12</v>
      </c>
      <c r="F11" s="563" t="s">
        <v>13</v>
      </c>
      <c r="G11" s="563" t="s">
        <v>14</v>
      </c>
      <c r="H11" s="563" t="s">
        <v>15</v>
      </c>
      <c r="I11" s="563" t="s">
        <v>16</v>
      </c>
      <c r="J11" s="563" t="s">
        <v>17</v>
      </c>
      <c r="K11" s="563" t="s">
        <v>18</v>
      </c>
      <c r="L11" s="563" t="s">
        <v>774</v>
      </c>
    </row>
    <row r="12" spans="1:15" x14ac:dyDescent="0.2">
      <c r="A12" s="564" t="s">
        <v>834</v>
      </c>
      <c r="B12" s="526" t="s">
        <v>777</v>
      </c>
      <c r="C12" s="548"/>
      <c r="D12" s="565"/>
      <c r="E12" s="565"/>
      <c r="F12" s="565"/>
      <c r="G12" s="565"/>
      <c r="H12" s="565"/>
      <c r="I12" s="565"/>
      <c r="J12" s="565"/>
      <c r="K12" s="565"/>
      <c r="L12" s="565"/>
      <c r="M12" s="528"/>
      <c r="N12" s="528">
        <f>C12-M12</f>
        <v>0</v>
      </c>
    </row>
    <row r="13" spans="1:15" x14ac:dyDescent="0.2">
      <c r="A13" s="529" t="s">
        <v>778</v>
      </c>
      <c r="B13" s="529"/>
      <c r="C13" s="544">
        <f>SUM(D13:L13)</f>
        <v>173041</v>
      </c>
      <c r="D13" s="544">
        <v>106788</v>
      </c>
      <c r="E13" s="544">
        <v>20756</v>
      </c>
      <c r="F13" s="544">
        <v>44290</v>
      </c>
      <c r="G13" s="544"/>
      <c r="H13" s="544"/>
      <c r="I13" s="544">
        <v>1207</v>
      </c>
      <c r="J13" s="544"/>
      <c r="K13" s="544"/>
      <c r="L13" s="544"/>
      <c r="M13" s="528">
        <f>SUM(D13:L13)</f>
        <v>173041</v>
      </c>
      <c r="N13" s="528">
        <f>M13-C13</f>
        <v>0</v>
      </c>
      <c r="O13" s="528"/>
    </row>
    <row r="14" spans="1:15" x14ac:dyDescent="0.2">
      <c r="A14" s="529" t="s">
        <v>779</v>
      </c>
      <c r="B14" s="529"/>
      <c r="C14" s="530">
        <v>175723</v>
      </c>
      <c r="D14" s="544">
        <v>109875</v>
      </c>
      <c r="E14" s="544">
        <v>21234</v>
      </c>
      <c r="F14" s="544">
        <v>43407</v>
      </c>
      <c r="G14" s="544">
        <v>0</v>
      </c>
      <c r="H14" s="544">
        <v>0</v>
      </c>
      <c r="I14" s="544">
        <v>1207</v>
      </c>
      <c r="J14" s="544">
        <v>0</v>
      </c>
      <c r="K14" s="544">
        <v>0</v>
      </c>
      <c r="L14" s="544">
        <v>0</v>
      </c>
      <c r="M14" s="528">
        <f t="shared" ref="M14:M77" si="0">SUM(D14:L14)</f>
        <v>175723</v>
      </c>
      <c r="N14" s="528">
        <f t="shared" ref="N14:N77" si="1">M14-C14</f>
        <v>0</v>
      </c>
      <c r="O14" s="528"/>
    </row>
    <row r="15" spans="1:15" x14ac:dyDescent="0.2">
      <c r="A15" s="529" t="s">
        <v>780</v>
      </c>
      <c r="B15" s="529"/>
      <c r="C15" s="544">
        <v>0</v>
      </c>
      <c r="D15" s="544">
        <v>0</v>
      </c>
      <c r="E15" s="544">
        <v>0</v>
      </c>
      <c r="F15" s="544">
        <v>0</v>
      </c>
      <c r="G15" s="544">
        <v>0</v>
      </c>
      <c r="H15" s="544">
        <v>0</v>
      </c>
      <c r="I15" s="544">
        <v>0</v>
      </c>
      <c r="J15" s="544">
        <v>0</v>
      </c>
      <c r="K15" s="544">
        <v>0</v>
      </c>
      <c r="L15" s="544">
        <v>0</v>
      </c>
      <c r="M15" s="528">
        <f t="shared" si="0"/>
        <v>0</v>
      </c>
      <c r="N15" s="528">
        <f t="shared" si="1"/>
        <v>0</v>
      </c>
      <c r="O15" s="528"/>
    </row>
    <row r="16" spans="1:15" x14ac:dyDescent="0.2">
      <c r="A16" s="531" t="s">
        <v>781</v>
      </c>
      <c r="B16" s="529"/>
      <c r="C16" s="566">
        <f t="shared" ref="C16:L16" si="2">C14+C15</f>
        <v>175723</v>
      </c>
      <c r="D16" s="566">
        <f t="shared" si="2"/>
        <v>109875</v>
      </c>
      <c r="E16" s="566">
        <f t="shared" si="2"/>
        <v>21234</v>
      </c>
      <c r="F16" s="566">
        <f t="shared" si="2"/>
        <v>43407</v>
      </c>
      <c r="G16" s="566">
        <f t="shared" si="2"/>
        <v>0</v>
      </c>
      <c r="H16" s="566">
        <f t="shared" si="2"/>
        <v>0</v>
      </c>
      <c r="I16" s="566">
        <f t="shared" si="2"/>
        <v>1207</v>
      </c>
      <c r="J16" s="566">
        <f t="shared" si="2"/>
        <v>0</v>
      </c>
      <c r="K16" s="566">
        <f t="shared" si="2"/>
        <v>0</v>
      </c>
      <c r="L16" s="566">
        <f t="shared" si="2"/>
        <v>0</v>
      </c>
      <c r="M16" s="528">
        <f t="shared" si="0"/>
        <v>175723</v>
      </c>
      <c r="N16" s="528">
        <f t="shared" si="1"/>
        <v>0</v>
      </c>
      <c r="O16" s="528"/>
    </row>
    <row r="17" spans="1:18" x14ac:dyDescent="0.2">
      <c r="A17" s="564" t="s">
        <v>835</v>
      </c>
      <c r="B17" s="526" t="s">
        <v>777</v>
      </c>
      <c r="C17" s="544"/>
      <c r="D17" s="565"/>
      <c r="E17" s="565"/>
      <c r="F17" s="565"/>
      <c r="G17" s="565"/>
      <c r="H17" s="565"/>
      <c r="I17" s="565"/>
      <c r="J17" s="565"/>
      <c r="K17" s="565"/>
      <c r="L17" s="565"/>
      <c r="M17" s="528">
        <f t="shared" si="0"/>
        <v>0</v>
      </c>
      <c r="N17" s="528">
        <f t="shared" si="1"/>
        <v>0</v>
      </c>
      <c r="O17" s="528"/>
    </row>
    <row r="18" spans="1:18" x14ac:dyDescent="0.2">
      <c r="A18" s="529" t="s">
        <v>778</v>
      </c>
      <c r="B18" s="529"/>
      <c r="C18" s="544">
        <f>SUM(D18:L18)</f>
        <v>144271</v>
      </c>
      <c r="D18" s="544">
        <v>89062</v>
      </c>
      <c r="E18" s="544">
        <v>16155</v>
      </c>
      <c r="F18" s="544">
        <v>35790</v>
      </c>
      <c r="G18" s="544"/>
      <c r="H18" s="544"/>
      <c r="I18" s="544">
        <v>3264</v>
      </c>
      <c r="J18" s="544"/>
      <c r="K18" s="544"/>
      <c r="L18" s="544"/>
      <c r="M18" s="528">
        <f t="shared" si="0"/>
        <v>144271</v>
      </c>
      <c r="N18" s="528">
        <f t="shared" si="1"/>
        <v>0</v>
      </c>
      <c r="O18" s="528"/>
    </row>
    <row r="19" spans="1:18" x14ac:dyDescent="0.2">
      <c r="A19" s="529" t="s">
        <v>779</v>
      </c>
      <c r="B19" s="529"/>
      <c r="C19" s="530">
        <v>147601</v>
      </c>
      <c r="D19" s="544">
        <v>91903</v>
      </c>
      <c r="E19" s="544">
        <v>16595</v>
      </c>
      <c r="F19" s="544">
        <v>35839</v>
      </c>
      <c r="G19" s="544">
        <v>0</v>
      </c>
      <c r="H19" s="544">
        <v>0</v>
      </c>
      <c r="I19" s="544">
        <v>3264</v>
      </c>
      <c r="J19" s="544">
        <v>0</v>
      </c>
      <c r="K19" s="544">
        <v>0</v>
      </c>
      <c r="L19" s="544">
        <v>0</v>
      </c>
      <c r="M19" s="528">
        <f t="shared" si="0"/>
        <v>147601</v>
      </c>
      <c r="N19" s="528">
        <f t="shared" si="1"/>
        <v>0</v>
      </c>
      <c r="O19" s="528"/>
    </row>
    <row r="20" spans="1:18" x14ac:dyDescent="0.2">
      <c r="A20" s="529" t="s">
        <v>780</v>
      </c>
      <c r="B20" s="529"/>
      <c r="C20" s="544">
        <v>0</v>
      </c>
      <c r="D20" s="544">
        <v>0</v>
      </c>
      <c r="E20" s="544">
        <v>0</v>
      </c>
      <c r="F20" s="544">
        <v>0</v>
      </c>
      <c r="G20" s="544">
        <v>0</v>
      </c>
      <c r="H20" s="544">
        <v>0</v>
      </c>
      <c r="I20" s="544">
        <v>0</v>
      </c>
      <c r="J20" s="544">
        <v>0</v>
      </c>
      <c r="K20" s="544">
        <v>0</v>
      </c>
      <c r="L20" s="544">
        <v>0</v>
      </c>
      <c r="M20" s="528">
        <f t="shared" si="0"/>
        <v>0</v>
      </c>
      <c r="N20" s="528">
        <f t="shared" si="1"/>
        <v>0</v>
      </c>
      <c r="O20" s="528"/>
    </row>
    <row r="21" spans="1:18" x14ac:dyDescent="0.2">
      <c r="A21" s="531" t="s">
        <v>781</v>
      </c>
      <c r="B21" s="529"/>
      <c r="C21" s="566">
        <f t="shared" ref="C21:L21" si="3">C19+C20</f>
        <v>147601</v>
      </c>
      <c r="D21" s="566">
        <f t="shared" si="3"/>
        <v>91903</v>
      </c>
      <c r="E21" s="566">
        <f t="shared" si="3"/>
        <v>16595</v>
      </c>
      <c r="F21" s="566">
        <f t="shared" si="3"/>
        <v>35839</v>
      </c>
      <c r="G21" s="566">
        <f t="shared" si="3"/>
        <v>0</v>
      </c>
      <c r="H21" s="566">
        <f t="shared" si="3"/>
        <v>0</v>
      </c>
      <c r="I21" s="566">
        <f t="shared" si="3"/>
        <v>3264</v>
      </c>
      <c r="J21" s="566">
        <f t="shared" si="3"/>
        <v>0</v>
      </c>
      <c r="K21" s="566">
        <f t="shared" si="3"/>
        <v>0</v>
      </c>
      <c r="L21" s="566">
        <f t="shared" si="3"/>
        <v>0</v>
      </c>
      <c r="M21" s="528">
        <f t="shared" si="0"/>
        <v>147601</v>
      </c>
      <c r="N21" s="528">
        <f t="shared" si="1"/>
        <v>0</v>
      </c>
      <c r="O21" s="528"/>
    </row>
    <row r="22" spans="1:18" x14ac:dyDescent="0.2">
      <c r="A22" s="536" t="s">
        <v>836</v>
      </c>
      <c r="B22" s="526" t="s">
        <v>777</v>
      </c>
      <c r="C22" s="544"/>
      <c r="D22" s="544"/>
      <c r="E22" s="544"/>
      <c r="F22" s="544"/>
      <c r="G22" s="544"/>
      <c r="H22" s="544"/>
      <c r="I22" s="544"/>
      <c r="J22" s="544"/>
      <c r="K22" s="544"/>
      <c r="L22" s="544"/>
      <c r="M22" s="528">
        <f t="shared" si="0"/>
        <v>0</v>
      </c>
      <c r="N22" s="528">
        <f t="shared" si="1"/>
        <v>0</v>
      </c>
      <c r="O22" s="528"/>
    </row>
    <row r="23" spans="1:18" x14ac:dyDescent="0.2">
      <c r="A23" s="529" t="s">
        <v>778</v>
      </c>
      <c r="B23" s="529"/>
      <c r="C23" s="544">
        <f>SUM(D23:L23)</f>
        <v>77785</v>
      </c>
      <c r="D23" s="544">
        <v>50472</v>
      </c>
      <c r="E23" s="544">
        <v>8980</v>
      </c>
      <c r="F23" s="544">
        <v>17284</v>
      </c>
      <c r="G23" s="544"/>
      <c r="H23" s="544"/>
      <c r="I23" s="544">
        <v>1049</v>
      </c>
      <c r="J23" s="544"/>
      <c r="K23" s="544"/>
      <c r="L23" s="544"/>
      <c r="M23" s="528">
        <f t="shared" si="0"/>
        <v>77785</v>
      </c>
      <c r="N23" s="528">
        <f t="shared" si="1"/>
        <v>0</v>
      </c>
      <c r="O23" s="528"/>
    </row>
    <row r="24" spans="1:18" x14ac:dyDescent="0.2">
      <c r="A24" s="529" t="s">
        <v>779</v>
      </c>
      <c r="B24" s="529"/>
      <c r="C24" s="530">
        <v>82067</v>
      </c>
      <c r="D24" s="544">
        <v>53372</v>
      </c>
      <c r="E24" s="544">
        <v>9430</v>
      </c>
      <c r="F24" s="544">
        <v>18216</v>
      </c>
      <c r="G24" s="544">
        <v>0</v>
      </c>
      <c r="H24" s="544">
        <v>0</v>
      </c>
      <c r="I24" s="544">
        <v>1049</v>
      </c>
      <c r="J24" s="544">
        <v>0</v>
      </c>
      <c r="K24" s="544">
        <v>0</v>
      </c>
      <c r="L24" s="544">
        <v>0</v>
      </c>
      <c r="M24" s="528">
        <f t="shared" si="0"/>
        <v>82067</v>
      </c>
      <c r="N24" s="528">
        <f t="shared" si="1"/>
        <v>0</v>
      </c>
      <c r="O24" s="528"/>
    </row>
    <row r="25" spans="1:18" x14ac:dyDescent="0.2">
      <c r="A25" s="529" t="s">
        <v>780</v>
      </c>
      <c r="B25" s="529"/>
      <c r="C25" s="544">
        <v>0</v>
      </c>
      <c r="D25" s="544">
        <v>0</v>
      </c>
      <c r="E25" s="544">
        <v>0</v>
      </c>
      <c r="F25" s="544">
        <v>0</v>
      </c>
      <c r="G25" s="544">
        <v>0</v>
      </c>
      <c r="H25" s="544">
        <v>0</v>
      </c>
      <c r="I25" s="544">
        <v>0</v>
      </c>
      <c r="J25" s="544">
        <v>0</v>
      </c>
      <c r="K25" s="544">
        <v>0</v>
      </c>
      <c r="L25" s="544">
        <v>0</v>
      </c>
      <c r="M25" s="528">
        <f t="shared" si="0"/>
        <v>0</v>
      </c>
      <c r="N25" s="528">
        <f t="shared" si="1"/>
        <v>0</v>
      </c>
      <c r="O25" s="528"/>
    </row>
    <row r="26" spans="1:18" x14ac:dyDescent="0.2">
      <c r="A26" s="531" t="s">
        <v>781</v>
      </c>
      <c r="B26" s="531"/>
      <c r="C26" s="566">
        <f t="shared" ref="C26:L26" si="4">C24+C25</f>
        <v>82067</v>
      </c>
      <c r="D26" s="566">
        <f t="shared" si="4"/>
        <v>53372</v>
      </c>
      <c r="E26" s="566">
        <f t="shared" si="4"/>
        <v>9430</v>
      </c>
      <c r="F26" s="566">
        <f t="shared" si="4"/>
        <v>18216</v>
      </c>
      <c r="G26" s="566">
        <f t="shared" si="4"/>
        <v>0</v>
      </c>
      <c r="H26" s="566">
        <f t="shared" si="4"/>
        <v>0</v>
      </c>
      <c r="I26" s="566">
        <f t="shared" si="4"/>
        <v>1049</v>
      </c>
      <c r="J26" s="566">
        <f t="shared" si="4"/>
        <v>0</v>
      </c>
      <c r="K26" s="566">
        <f t="shared" si="4"/>
        <v>0</v>
      </c>
      <c r="L26" s="566">
        <f t="shared" si="4"/>
        <v>0</v>
      </c>
      <c r="M26" s="528">
        <f t="shared" si="0"/>
        <v>82067</v>
      </c>
      <c r="N26" s="528">
        <f t="shared" si="1"/>
        <v>0</v>
      </c>
      <c r="O26" s="528"/>
    </row>
    <row r="27" spans="1:18" x14ac:dyDescent="0.2">
      <c r="A27" s="536" t="s">
        <v>784</v>
      </c>
      <c r="B27" s="536"/>
      <c r="C27" s="544"/>
      <c r="D27" s="544"/>
      <c r="E27" s="544"/>
      <c r="F27" s="544"/>
      <c r="G27" s="544"/>
      <c r="H27" s="544"/>
      <c r="I27" s="544"/>
      <c r="J27" s="544"/>
      <c r="K27" s="544"/>
      <c r="L27" s="544"/>
      <c r="M27" s="528">
        <f t="shared" si="0"/>
        <v>0</v>
      </c>
      <c r="N27" s="528">
        <f t="shared" si="1"/>
        <v>0</v>
      </c>
      <c r="O27" s="528"/>
    </row>
    <row r="28" spans="1:18" x14ac:dyDescent="0.2">
      <c r="A28" s="529" t="s">
        <v>778</v>
      </c>
      <c r="B28" s="526" t="s">
        <v>777</v>
      </c>
      <c r="C28" s="544">
        <f>C33+C38</f>
        <v>78206</v>
      </c>
      <c r="D28" s="544">
        <f t="shared" ref="D28:L29" si="5">D33+D38</f>
        <v>44382</v>
      </c>
      <c r="E28" s="544">
        <f t="shared" si="5"/>
        <v>8092</v>
      </c>
      <c r="F28" s="544">
        <f t="shared" si="5"/>
        <v>16820</v>
      </c>
      <c r="G28" s="544">
        <f t="shared" si="5"/>
        <v>0</v>
      </c>
      <c r="H28" s="544">
        <f t="shared" si="5"/>
        <v>0</v>
      </c>
      <c r="I28" s="544">
        <f t="shared" si="5"/>
        <v>8912</v>
      </c>
      <c r="J28" s="544">
        <f t="shared" si="5"/>
        <v>0</v>
      </c>
      <c r="K28" s="544">
        <f t="shared" si="5"/>
        <v>0</v>
      </c>
      <c r="L28" s="544">
        <f t="shared" si="5"/>
        <v>0</v>
      </c>
      <c r="M28" s="528">
        <f t="shared" si="0"/>
        <v>78206</v>
      </c>
      <c r="N28" s="528">
        <f t="shared" si="1"/>
        <v>0</v>
      </c>
      <c r="O28" s="528"/>
    </row>
    <row r="29" spans="1:18" x14ac:dyDescent="0.2">
      <c r="A29" s="529" t="s">
        <v>837</v>
      </c>
      <c r="B29" s="529"/>
      <c r="C29" s="544">
        <f>C34+C39</f>
        <v>74849</v>
      </c>
      <c r="D29" s="544">
        <f t="shared" si="5"/>
        <v>44382</v>
      </c>
      <c r="E29" s="544">
        <f t="shared" si="5"/>
        <v>8092</v>
      </c>
      <c r="F29" s="544">
        <f t="shared" si="5"/>
        <v>17263</v>
      </c>
      <c r="G29" s="544">
        <f t="shared" si="5"/>
        <v>0</v>
      </c>
      <c r="H29" s="544">
        <f t="shared" si="5"/>
        <v>0</v>
      </c>
      <c r="I29" s="544">
        <f t="shared" si="5"/>
        <v>5112</v>
      </c>
      <c r="J29" s="544">
        <f t="shared" si="5"/>
        <v>0</v>
      </c>
      <c r="K29" s="544">
        <f t="shared" si="5"/>
        <v>0</v>
      </c>
      <c r="L29" s="544">
        <f t="shared" si="5"/>
        <v>0</v>
      </c>
      <c r="M29" s="528">
        <f t="shared" si="0"/>
        <v>74849</v>
      </c>
      <c r="N29" s="528">
        <f t="shared" si="1"/>
        <v>0</v>
      </c>
      <c r="O29" s="528"/>
    </row>
    <row r="30" spans="1:18" x14ac:dyDescent="0.2">
      <c r="A30" s="529" t="s">
        <v>780</v>
      </c>
      <c r="B30" s="529"/>
      <c r="C30" s="544">
        <f>C35+C40+C46</f>
        <v>15975</v>
      </c>
      <c r="D30" s="544">
        <f t="shared" ref="D30:L31" si="6">D35+D40+D46</f>
        <v>9970</v>
      </c>
      <c r="E30" s="544">
        <f t="shared" si="6"/>
        <v>1682</v>
      </c>
      <c r="F30" s="544">
        <f t="shared" si="6"/>
        <v>1914</v>
      </c>
      <c r="G30" s="544">
        <f t="shared" si="6"/>
        <v>0</v>
      </c>
      <c r="H30" s="544">
        <f t="shared" si="6"/>
        <v>0</v>
      </c>
      <c r="I30" s="544">
        <f t="shared" si="6"/>
        <v>2409</v>
      </c>
      <c r="J30" s="544">
        <f t="shared" si="6"/>
        <v>0</v>
      </c>
      <c r="K30" s="544">
        <f t="shared" si="6"/>
        <v>0</v>
      </c>
      <c r="L30" s="544">
        <f t="shared" si="6"/>
        <v>0</v>
      </c>
      <c r="M30" s="528">
        <f t="shared" si="0"/>
        <v>15975</v>
      </c>
      <c r="N30" s="528">
        <f t="shared" si="1"/>
        <v>0</v>
      </c>
      <c r="O30" s="528"/>
    </row>
    <row r="31" spans="1:18" x14ac:dyDescent="0.2">
      <c r="A31" s="529" t="s">
        <v>781</v>
      </c>
      <c r="B31" s="529"/>
      <c r="C31" s="544">
        <f>C36+C41+C47</f>
        <v>90824</v>
      </c>
      <c r="D31" s="544">
        <f t="shared" si="6"/>
        <v>54352</v>
      </c>
      <c r="E31" s="544">
        <f t="shared" si="6"/>
        <v>9774</v>
      </c>
      <c r="F31" s="544">
        <f t="shared" si="6"/>
        <v>19177</v>
      </c>
      <c r="G31" s="544">
        <f t="shared" si="6"/>
        <v>0</v>
      </c>
      <c r="H31" s="544">
        <f t="shared" si="6"/>
        <v>0</v>
      </c>
      <c r="I31" s="544">
        <f t="shared" si="6"/>
        <v>7521</v>
      </c>
      <c r="J31" s="544">
        <f t="shared" si="6"/>
        <v>0</v>
      </c>
      <c r="K31" s="544">
        <f t="shared" si="6"/>
        <v>0</v>
      </c>
      <c r="L31" s="544">
        <f t="shared" si="6"/>
        <v>0</v>
      </c>
      <c r="M31" s="528">
        <f t="shared" si="0"/>
        <v>90824</v>
      </c>
      <c r="N31" s="528">
        <f t="shared" si="1"/>
        <v>0</v>
      </c>
      <c r="O31" s="528"/>
    </row>
    <row r="32" spans="1:18" x14ac:dyDescent="0.2">
      <c r="A32" s="537" t="s">
        <v>785</v>
      </c>
      <c r="B32" s="529"/>
      <c r="C32" s="530"/>
      <c r="D32" s="530"/>
      <c r="E32" s="530"/>
      <c r="F32" s="530"/>
      <c r="G32" s="530"/>
      <c r="H32" s="530"/>
      <c r="I32" s="530"/>
      <c r="J32" s="530"/>
      <c r="K32" s="530"/>
      <c r="L32" s="567"/>
      <c r="M32" s="528">
        <f t="shared" si="0"/>
        <v>0</v>
      </c>
      <c r="N32" s="528">
        <f t="shared" si="1"/>
        <v>0</v>
      </c>
      <c r="O32" s="530"/>
      <c r="P32" s="528"/>
      <c r="Q32" s="528"/>
      <c r="R32" s="528"/>
    </row>
    <row r="33" spans="1:18" x14ac:dyDescent="0.2">
      <c r="A33" s="529" t="s">
        <v>778</v>
      </c>
      <c r="B33" s="529"/>
      <c r="C33" s="544">
        <f>SUM(D33:L33)</f>
        <v>43985</v>
      </c>
      <c r="D33" s="530">
        <v>25446</v>
      </c>
      <c r="E33" s="530">
        <v>4614</v>
      </c>
      <c r="F33" s="530">
        <v>10013</v>
      </c>
      <c r="G33" s="530"/>
      <c r="H33" s="530"/>
      <c r="I33" s="530">
        <v>3912</v>
      </c>
      <c r="J33" s="530"/>
      <c r="K33" s="530"/>
      <c r="L33" s="567"/>
      <c r="M33" s="528">
        <f t="shared" si="0"/>
        <v>43985</v>
      </c>
      <c r="N33" s="528">
        <f t="shared" si="1"/>
        <v>0</v>
      </c>
      <c r="O33" s="530"/>
      <c r="P33" s="528"/>
      <c r="Q33" s="528"/>
      <c r="R33" s="528"/>
    </row>
    <row r="34" spans="1:18" x14ac:dyDescent="0.2">
      <c r="A34" s="529" t="s">
        <v>837</v>
      </c>
      <c r="B34" s="529"/>
      <c r="C34" s="544">
        <v>44428</v>
      </c>
      <c r="D34" s="530">
        <v>25446</v>
      </c>
      <c r="E34" s="530">
        <v>4614</v>
      </c>
      <c r="F34" s="530">
        <v>10456</v>
      </c>
      <c r="G34" s="530">
        <v>0</v>
      </c>
      <c r="H34" s="530">
        <v>0</v>
      </c>
      <c r="I34" s="530">
        <v>3912</v>
      </c>
      <c r="J34" s="530">
        <v>0</v>
      </c>
      <c r="K34" s="530">
        <v>0</v>
      </c>
      <c r="L34" s="567">
        <v>0</v>
      </c>
      <c r="M34" s="528">
        <f t="shared" si="0"/>
        <v>44428</v>
      </c>
      <c r="N34" s="528">
        <f t="shared" si="1"/>
        <v>0</v>
      </c>
      <c r="O34" s="530"/>
      <c r="P34" s="528"/>
      <c r="Q34" s="528"/>
      <c r="R34" s="528"/>
    </row>
    <row r="35" spans="1:18" x14ac:dyDescent="0.2">
      <c r="A35" s="529" t="s">
        <v>780</v>
      </c>
      <c r="B35" s="529"/>
      <c r="C35" s="544">
        <v>0</v>
      </c>
      <c r="D35" s="544">
        <v>0</v>
      </c>
      <c r="E35" s="544">
        <v>0</v>
      </c>
      <c r="F35" s="544">
        <v>0</v>
      </c>
      <c r="G35" s="544">
        <v>0</v>
      </c>
      <c r="H35" s="544">
        <v>0</v>
      </c>
      <c r="I35" s="544">
        <v>0</v>
      </c>
      <c r="J35" s="544">
        <v>0</v>
      </c>
      <c r="K35" s="544">
        <v>0</v>
      </c>
      <c r="L35" s="544">
        <v>0</v>
      </c>
      <c r="M35" s="528">
        <f t="shared" si="0"/>
        <v>0</v>
      </c>
      <c r="N35" s="528">
        <f t="shared" si="1"/>
        <v>0</v>
      </c>
      <c r="O35" s="530"/>
      <c r="P35" s="528"/>
      <c r="Q35" s="528"/>
      <c r="R35" s="528"/>
    </row>
    <row r="36" spans="1:18" x14ac:dyDescent="0.2">
      <c r="A36" s="529" t="s">
        <v>781</v>
      </c>
      <c r="B36" s="529"/>
      <c r="C36" s="544">
        <f>C34+C35</f>
        <v>44428</v>
      </c>
      <c r="D36" s="544">
        <f t="shared" ref="D36:L36" si="7">D34+D35</f>
        <v>25446</v>
      </c>
      <c r="E36" s="544">
        <f t="shared" si="7"/>
        <v>4614</v>
      </c>
      <c r="F36" s="544">
        <f t="shared" si="7"/>
        <v>10456</v>
      </c>
      <c r="G36" s="544">
        <f t="shared" si="7"/>
        <v>0</v>
      </c>
      <c r="H36" s="544">
        <f t="shared" si="7"/>
        <v>0</v>
      </c>
      <c r="I36" s="544">
        <f t="shared" si="7"/>
        <v>3912</v>
      </c>
      <c r="J36" s="544">
        <f t="shared" si="7"/>
        <v>0</v>
      </c>
      <c r="K36" s="544">
        <f t="shared" si="7"/>
        <v>0</v>
      </c>
      <c r="L36" s="544">
        <f t="shared" si="7"/>
        <v>0</v>
      </c>
      <c r="M36" s="528">
        <f t="shared" si="0"/>
        <v>44428</v>
      </c>
      <c r="N36" s="528">
        <f t="shared" si="1"/>
        <v>0</v>
      </c>
      <c r="O36" s="530"/>
      <c r="P36" s="528"/>
      <c r="Q36" s="528"/>
      <c r="R36" s="528"/>
    </row>
    <row r="37" spans="1:18" x14ac:dyDescent="0.2">
      <c r="A37" s="537" t="s">
        <v>786</v>
      </c>
      <c r="B37" s="529"/>
      <c r="C37" s="530"/>
      <c r="D37" s="530"/>
      <c r="E37" s="530"/>
      <c r="F37" s="530"/>
      <c r="G37" s="530"/>
      <c r="H37" s="530"/>
      <c r="I37" s="530"/>
      <c r="J37" s="530"/>
      <c r="K37" s="530"/>
      <c r="L37" s="530"/>
      <c r="M37" s="528">
        <f t="shared" si="0"/>
        <v>0</v>
      </c>
      <c r="N37" s="528">
        <f t="shared" si="1"/>
        <v>0</v>
      </c>
      <c r="O37" s="530"/>
      <c r="P37" s="528"/>
      <c r="Q37" s="528"/>
      <c r="R37" s="528"/>
    </row>
    <row r="38" spans="1:18" x14ac:dyDescent="0.2">
      <c r="A38" s="529" t="s">
        <v>778</v>
      </c>
      <c r="B38" s="529"/>
      <c r="C38" s="544">
        <f>SUM(D38:L38)</f>
        <v>34221</v>
      </c>
      <c r="D38" s="530">
        <v>18936</v>
      </c>
      <c r="E38" s="530">
        <v>3478</v>
      </c>
      <c r="F38" s="530">
        <v>6807</v>
      </c>
      <c r="G38" s="530"/>
      <c r="H38" s="530"/>
      <c r="I38" s="530">
        <v>5000</v>
      </c>
      <c r="J38" s="530"/>
      <c r="K38" s="530"/>
      <c r="L38" s="530"/>
      <c r="M38" s="528">
        <f t="shared" si="0"/>
        <v>34221</v>
      </c>
      <c r="N38" s="528">
        <f t="shared" si="1"/>
        <v>0</v>
      </c>
      <c r="O38" s="530"/>
      <c r="P38" s="528"/>
      <c r="Q38" s="528"/>
      <c r="R38" s="528"/>
    </row>
    <row r="39" spans="1:18" x14ac:dyDescent="0.2">
      <c r="A39" s="529" t="s">
        <v>779</v>
      </c>
      <c r="B39" s="529"/>
      <c r="C39" s="544">
        <v>30421</v>
      </c>
      <c r="D39" s="530">
        <v>18936</v>
      </c>
      <c r="E39" s="530">
        <v>3478</v>
      </c>
      <c r="F39" s="530">
        <v>6807</v>
      </c>
      <c r="G39" s="530">
        <v>0</v>
      </c>
      <c r="H39" s="530">
        <v>0</v>
      </c>
      <c r="I39" s="530">
        <v>1200</v>
      </c>
      <c r="J39" s="530">
        <v>0</v>
      </c>
      <c r="K39" s="530">
        <v>0</v>
      </c>
      <c r="L39" s="530">
        <v>0</v>
      </c>
      <c r="M39" s="528">
        <f t="shared" si="0"/>
        <v>30421</v>
      </c>
      <c r="N39" s="528">
        <f t="shared" si="1"/>
        <v>0</v>
      </c>
      <c r="O39" s="568"/>
      <c r="P39" s="528"/>
      <c r="Q39" s="528"/>
      <c r="R39" s="528"/>
    </row>
    <row r="40" spans="1:18" x14ac:dyDescent="0.2">
      <c r="A40" s="529" t="s">
        <v>780</v>
      </c>
      <c r="B40" s="529"/>
      <c r="C40" s="544">
        <v>0</v>
      </c>
      <c r="D40" s="544">
        <v>0</v>
      </c>
      <c r="E40" s="544">
        <v>0</v>
      </c>
      <c r="F40" s="544">
        <v>0</v>
      </c>
      <c r="G40" s="544">
        <v>0</v>
      </c>
      <c r="H40" s="544">
        <v>0</v>
      </c>
      <c r="I40" s="544">
        <v>0</v>
      </c>
      <c r="J40" s="544">
        <v>0</v>
      </c>
      <c r="K40" s="544">
        <v>0</v>
      </c>
      <c r="L40" s="544">
        <v>0</v>
      </c>
      <c r="M40" s="528">
        <f t="shared" si="0"/>
        <v>0</v>
      </c>
      <c r="N40" s="528">
        <f t="shared" si="1"/>
        <v>0</v>
      </c>
      <c r="O40" s="568"/>
      <c r="P40" s="528"/>
      <c r="Q40" s="528"/>
      <c r="R40" s="528"/>
    </row>
    <row r="41" spans="1:18" x14ac:dyDescent="0.2">
      <c r="A41" s="529" t="s">
        <v>781</v>
      </c>
      <c r="B41" s="529"/>
      <c r="C41" s="544">
        <f t="shared" ref="C41:L41" si="8">C39+C40</f>
        <v>30421</v>
      </c>
      <c r="D41" s="544">
        <f t="shared" si="8"/>
        <v>18936</v>
      </c>
      <c r="E41" s="544">
        <f t="shared" si="8"/>
        <v>3478</v>
      </c>
      <c r="F41" s="544">
        <f t="shared" si="8"/>
        <v>6807</v>
      </c>
      <c r="G41" s="544">
        <f t="shared" si="8"/>
        <v>0</v>
      </c>
      <c r="H41" s="544">
        <f t="shared" si="8"/>
        <v>0</v>
      </c>
      <c r="I41" s="544">
        <f t="shared" si="8"/>
        <v>1200</v>
      </c>
      <c r="J41" s="544">
        <f t="shared" si="8"/>
        <v>0</v>
      </c>
      <c r="K41" s="544">
        <f t="shared" si="8"/>
        <v>0</v>
      </c>
      <c r="L41" s="544">
        <f t="shared" si="8"/>
        <v>0</v>
      </c>
      <c r="M41" s="528">
        <f t="shared" si="0"/>
        <v>30421</v>
      </c>
      <c r="N41" s="528">
        <f t="shared" si="1"/>
        <v>0</v>
      </c>
      <c r="O41" s="568"/>
      <c r="P41" s="528"/>
      <c r="Q41" s="528"/>
      <c r="R41" s="528"/>
    </row>
    <row r="42" spans="1:18" x14ac:dyDescent="0.2">
      <c r="A42" s="537" t="s">
        <v>787</v>
      </c>
      <c r="B42" s="529"/>
      <c r="C42" s="544"/>
      <c r="D42" s="544"/>
      <c r="E42" s="544"/>
      <c r="F42" s="544"/>
      <c r="G42" s="544"/>
      <c r="H42" s="544"/>
      <c r="I42" s="544"/>
      <c r="J42" s="544"/>
      <c r="K42" s="544"/>
      <c r="L42" s="544"/>
      <c r="M42" s="528">
        <f t="shared" si="0"/>
        <v>0</v>
      </c>
      <c r="N42" s="528">
        <f t="shared" si="1"/>
        <v>0</v>
      </c>
      <c r="O42" s="568"/>
      <c r="P42" s="528"/>
      <c r="Q42" s="528"/>
      <c r="R42" s="528"/>
    </row>
    <row r="43" spans="1:18" x14ac:dyDescent="0.2">
      <c r="A43" s="529" t="s">
        <v>778</v>
      </c>
      <c r="B43" s="529"/>
      <c r="C43" s="544">
        <v>0</v>
      </c>
      <c r="D43" s="544">
        <v>0</v>
      </c>
      <c r="E43" s="544">
        <v>0</v>
      </c>
      <c r="F43" s="544">
        <v>0</v>
      </c>
      <c r="G43" s="544">
        <v>0</v>
      </c>
      <c r="H43" s="544">
        <v>0</v>
      </c>
      <c r="I43" s="544">
        <v>0</v>
      </c>
      <c r="J43" s="544">
        <v>0</v>
      </c>
      <c r="K43" s="544">
        <v>0</v>
      </c>
      <c r="L43" s="544">
        <v>0</v>
      </c>
      <c r="M43" s="528">
        <f t="shared" si="0"/>
        <v>0</v>
      </c>
      <c r="N43" s="528">
        <f t="shared" si="1"/>
        <v>0</v>
      </c>
      <c r="O43" s="568"/>
      <c r="P43" s="528"/>
      <c r="Q43" s="528"/>
      <c r="R43" s="528"/>
    </row>
    <row r="44" spans="1:18" x14ac:dyDescent="0.2">
      <c r="A44" s="529" t="s">
        <v>779</v>
      </c>
      <c r="B44" s="529"/>
      <c r="C44" s="544">
        <v>0</v>
      </c>
      <c r="D44" s="544">
        <v>0</v>
      </c>
      <c r="E44" s="544">
        <v>0</v>
      </c>
      <c r="F44" s="544">
        <v>0</v>
      </c>
      <c r="G44" s="544">
        <v>0</v>
      </c>
      <c r="H44" s="544">
        <v>0</v>
      </c>
      <c r="I44" s="544">
        <v>0</v>
      </c>
      <c r="J44" s="544">
        <v>0</v>
      </c>
      <c r="K44" s="544">
        <v>0</v>
      </c>
      <c r="L44" s="544">
        <v>0</v>
      </c>
      <c r="M44" s="528">
        <f t="shared" si="0"/>
        <v>0</v>
      </c>
      <c r="N44" s="528">
        <f t="shared" si="1"/>
        <v>0</v>
      </c>
      <c r="O44" s="568"/>
      <c r="P44" s="528"/>
      <c r="Q44" s="528"/>
      <c r="R44" s="528"/>
    </row>
    <row r="45" spans="1:18" x14ac:dyDescent="0.2">
      <c r="A45" s="529" t="s">
        <v>788</v>
      </c>
      <c r="B45" s="529"/>
      <c r="C45" s="544">
        <v>15975</v>
      </c>
      <c r="D45" s="544">
        <v>9970</v>
      </c>
      <c r="E45" s="544">
        <v>1682</v>
      </c>
      <c r="F45" s="544">
        <v>1914</v>
      </c>
      <c r="G45" s="544"/>
      <c r="H45" s="544"/>
      <c r="I45" s="544">
        <v>2409</v>
      </c>
      <c r="J45" s="544"/>
      <c r="K45" s="544"/>
      <c r="L45" s="544"/>
      <c r="M45" s="528">
        <f t="shared" si="0"/>
        <v>15975</v>
      </c>
      <c r="N45" s="528">
        <f t="shared" si="1"/>
        <v>0</v>
      </c>
      <c r="O45" s="568"/>
      <c r="P45" s="528"/>
      <c r="Q45" s="528"/>
      <c r="R45" s="528"/>
    </row>
    <row r="46" spans="1:18" x14ac:dyDescent="0.2">
      <c r="A46" s="529" t="s">
        <v>780</v>
      </c>
      <c r="B46" s="529"/>
      <c r="C46" s="544">
        <f>SUM(C45)</f>
        <v>15975</v>
      </c>
      <c r="D46" s="544">
        <f t="shared" ref="D46:L46" si="9">SUM(D45)</f>
        <v>9970</v>
      </c>
      <c r="E46" s="544">
        <f t="shared" si="9"/>
        <v>1682</v>
      </c>
      <c r="F46" s="544">
        <f t="shared" si="9"/>
        <v>1914</v>
      </c>
      <c r="G46" s="544">
        <f t="shared" si="9"/>
        <v>0</v>
      </c>
      <c r="H46" s="544">
        <f t="shared" si="9"/>
        <v>0</v>
      </c>
      <c r="I46" s="544">
        <f t="shared" si="9"/>
        <v>2409</v>
      </c>
      <c r="J46" s="544">
        <f t="shared" si="9"/>
        <v>0</v>
      </c>
      <c r="K46" s="544">
        <f t="shared" si="9"/>
        <v>0</v>
      </c>
      <c r="L46" s="544">
        <f t="shared" si="9"/>
        <v>0</v>
      </c>
      <c r="M46" s="528">
        <f t="shared" si="0"/>
        <v>15975</v>
      </c>
      <c r="N46" s="528">
        <f t="shared" si="1"/>
        <v>0</v>
      </c>
      <c r="O46" s="568"/>
      <c r="P46" s="528"/>
      <c r="Q46" s="528"/>
      <c r="R46" s="528"/>
    </row>
    <row r="47" spans="1:18" x14ac:dyDescent="0.2">
      <c r="A47" s="531" t="s">
        <v>781</v>
      </c>
      <c r="B47" s="529"/>
      <c r="C47" s="544">
        <f>C46+C44</f>
        <v>15975</v>
      </c>
      <c r="D47" s="544">
        <f t="shared" ref="D47:L47" si="10">D46+D44</f>
        <v>9970</v>
      </c>
      <c r="E47" s="544">
        <f t="shared" si="10"/>
        <v>1682</v>
      </c>
      <c r="F47" s="544">
        <f t="shared" si="10"/>
        <v>1914</v>
      </c>
      <c r="G47" s="544">
        <f t="shared" si="10"/>
        <v>0</v>
      </c>
      <c r="H47" s="544">
        <f t="shared" si="10"/>
        <v>0</v>
      </c>
      <c r="I47" s="544">
        <f t="shared" si="10"/>
        <v>2409</v>
      </c>
      <c r="J47" s="544">
        <f t="shared" si="10"/>
        <v>0</v>
      </c>
      <c r="K47" s="544">
        <f t="shared" si="10"/>
        <v>0</v>
      </c>
      <c r="L47" s="544">
        <f t="shared" si="10"/>
        <v>0</v>
      </c>
      <c r="M47" s="528">
        <f t="shared" si="0"/>
        <v>15975</v>
      </c>
      <c r="N47" s="528">
        <f t="shared" si="1"/>
        <v>0</v>
      </c>
      <c r="O47" s="568"/>
      <c r="P47" s="528"/>
      <c r="Q47" s="528"/>
      <c r="R47" s="528"/>
    </row>
    <row r="48" spans="1:18" x14ac:dyDescent="0.2">
      <c r="A48" s="564" t="s">
        <v>431</v>
      </c>
      <c r="B48" s="529" t="s">
        <v>790</v>
      </c>
      <c r="C48" s="544"/>
      <c r="D48" s="544"/>
      <c r="E48" s="565"/>
      <c r="F48" s="565"/>
      <c r="G48" s="565"/>
      <c r="H48" s="565"/>
      <c r="I48" s="565"/>
      <c r="J48" s="565"/>
      <c r="K48" s="565"/>
      <c r="L48" s="565"/>
      <c r="M48" s="528">
        <f t="shared" si="0"/>
        <v>0</v>
      </c>
      <c r="N48" s="528">
        <f t="shared" si="1"/>
        <v>0</v>
      </c>
      <c r="O48" s="528"/>
    </row>
    <row r="49" spans="1:15" x14ac:dyDescent="0.2">
      <c r="A49" s="529" t="s">
        <v>778</v>
      </c>
      <c r="B49" s="529"/>
      <c r="C49" s="544">
        <f>C54+C60</f>
        <v>242856</v>
      </c>
      <c r="D49" s="544">
        <f t="shared" ref="D49:L49" si="11">D54+D60</f>
        <v>117218</v>
      </c>
      <c r="E49" s="544">
        <f t="shared" si="11"/>
        <v>21788</v>
      </c>
      <c r="F49" s="544">
        <f t="shared" si="11"/>
        <v>94349</v>
      </c>
      <c r="G49" s="544">
        <f t="shared" si="11"/>
        <v>120</v>
      </c>
      <c r="H49" s="544">
        <f t="shared" si="11"/>
        <v>0</v>
      </c>
      <c r="I49" s="544">
        <f t="shared" si="11"/>
        <v>9381</v>
      </c>
      <c r="J49" s="544">
        <f t="shared" si="11"/>
        <v>0</v>
      </c>
      <c r="K49" s="544">
        <f t="shared" si="11"/>
        <v>0</v>
      </c>
      <c r="L49" s="544">
        <f t="shared" si="11"/>
        <v>0</v>
      </c>
      <c r="M49" s="528">
        <f t="shared" si="0"/>
        <v>242856</v>
      </c>
      <c r="N49" s="528">
        <f t="shared" si="1"/>
        <v>0</v>
      </c>
      <c r="O49" s="528"/>
    </row>
    <row r="50" spans="1:15" x14ac:dyDescent="0.2">
      <c r="A50" s="529" t="s">
        <v>779</v>
      </c>
      <c r="B50" s="529"/>
      <c r="C50" s="544">
        <f>C55+C61+C67</f>
        <v>297925</v>
      </c>
      <c r="D50" s="544">
        <f t="shared" ref="D50:L50" si="12">D55+D61+D67</f>
        <v>155952</v>
      </c>
      <c r="E50" s="544">
        <f t="shared" si="12"/>
        <v>28690</v>
      </c>
      <c r="F50" s="544">
        <f t="shared" si="12"/>
        <v>101784</v>
      </c>
      <c r="G50" s="544">
        <f t="shared" si="12"/>
        <v>120</v>
      </c>
      <c r="H50" s="544">
        <f t="shared" si="12"/>
        <v>855</v>
      </c>
      <c r="I50" s="544">
        <f t="shared" si="12"/>
        <v>10524</v>
      </c>
      <c r="J50" s="544">
        <f t="shared" si="12"/>
        <v>0</v>
      </c>
      <c r="K50" s="544">
        <f t="shared" si="12"/>
        <v>0</v>
      </c>
      <c r="L50" s="544">
        <f t="shared" si="12"/>
        <v>0</v>
      </c>
      <c r="M50" s="528">
        <f t="shared" si="0"/>
        <v>297925</v>
      </c>
      <c r="N50" s="528">
        <f t="shared" si="1"/>
        <v>0</v>
      </c>
      <c r="O50" s="528"/>
    </row>
    <row r="51" spans="1:15" x14ac:dyDescent="0.2">
      <c r="A51" s="529" t="s">
        <v>792</v>
      </c>
      <c r="B51" s="529"/>
      <c r="C51" s="544">
        <f>C57+C63+C68</f>
        <v>3871</v>
      </c>
      <c r="D51" s="544">
        <f t="shared" ref="D51:L52" si="13">D57+D63+D68</f>
        <v>3814</v>
      </c>
      <c r="E51" s="544">
        <f t="shared" si="13"/>
        <v>57</v>
      </c>
      <c r="F51" s="544">
        <f t="shared" si="13"/>
        <v>0</v>
      </c>
      <c r="G51" s="544">
        <f t="shared" si="13"/>
        <v>0</v>
      </c>
      <c r="H51" s="544">
        <f t="shared" si="13"/>
        <v>0</v>
      </c>
      <c r="I51" s="544">
        <f t="shared" si="13"/>
        <v>0</v>
      </c>
      <c r="J51" s="544">
        <f t="shared" si="13"/>
        <v>0</v>
      </c>
      <c r="K51" s="544">
        <f t="shared" si="13"/>
        <v>0</v>
      </c>
      <c r="L51" s="544">
        <f t="shared" si="13"/>
        <v>0</v>
      </c>
      <c r="M51" s="528">
        <f t="shared" si="0"/>
        <v>3871</v>
      </c>
      <c r="N51" s="528">
        <f t="shared" si="1"/>
        <v>0</v>
      </c>
      <c r="O51" s="528"/>
    </row>
    <row r="52" spans="1:15" x14ac:dyDescent="0.2">
      <c r="A52" s="529" t="s">
        <v>781</v>
      </c>
      <c r="B52" s="529"/>
      <c r="C52" s="544">
        <f>C58+C64+C69</f>
        <v>301796</v>
      </c>
      <c r="D52" s="544">
        <f t="shared" si="13"/>
        <v>159766</v>
      </c>
      <c r="E52" s="544">
        <f t="shared" si="13"/>
        <v>28747</v>
      </c>
      <c r="F52" s="544">
        <f t="shared" si="13"/>
        <v>101784</v>
      </c>
      <c r="G52" s="544">
        <f t="shared" si="13"/>
        <v>120</v>
      </c>
      <c r="H52" s="544">
        <f t="shared" si="13"/>
        <v>855</v>
      </c>
      <c r="I52" s="544">
        <f t="shared" si="13"/>
        <v>10524</v>
      </c>
      <c r="J52" s="544">
        <f t="shared" si="13"/>
        <v>0</v>
      </c>
      <c r="K52" s="544">
        <f t="shared" si="13"/>
        <v>0</v>
      </c>
      <c r="L52" s="544">
        <f t="shared" si="13"/>
        <v>0</v>
      </c>
      <c r="M52" s="528">
        <f t="shared" si="0"/>
        <v>301796</v>
      </c>
      <c r="N52" s="528">
        <f t="shared" si="1"/>
        <v>0</v>
      </c>
      <c r="O52" s="528"/>
    </row>
    <row r="53" spans="1:15" x14ac:dyDescent="0.2">
      <c r="A53" s="545" t="s">
        <v>789</v>
      </c>
      <c r="B53" s="545"/>
      <c r="C53" s="544"/>
      <c r="D53" s="544"/>
      <c r="E53" s="544"/>
      <c r="F53" s="544"/>
      <c r="G53" s="544"/>
      <c r="H53" s="544"/>
      <c r="I53" s="544"/>
      <c r="J53" s="544"/>
      <c r="K53" s="544"/>
      <c r="L53" s="544"/>
      <c r="M53" s="528">
        <f t="shared" si="0"/>
        <v>0</v>
      </c>
      <c r="N53" s="528">
        <f t="shared" si="1"/>
        <v>0</v>
      </c>
      <c r="O53" s="528"/>
    </row>
    <row r="54" spans="1:15" x14ac:dyDescent="0.2">
      <c r="A54" s="529" t="s">
        <v>778</v>
      </c>
      <c r="B54" s="529"/>
      <c r="C54" s="544">
        <f>SUM(D54:L54)</f>
        <v>150934</v>
      </c>
      <c r="D54" s="544">
        <v>66836</v>
      </c>
      <c r="E54" s="544">
        <v>12225</v>
      </c>
      <c r="F54" s="544">
        <v>63867</v>
      </c>
      <c r="G54" s="544">
        <v>120</v>
      </c>
      <c r="H54" s="544"/>
      <c r="I54" s="544">
        <v>7886</v>
      </c>
      <c r="J54" s="544"/>
      <c r="K54" s="544"/>
      <c r="L54" s="544"/>
      <c r="M54" s="528">
        <f t="shared" si="0"/>
        <v>150934</v>
      </c>
      <c r="N54" s="528">
        <f t="shared" si="1"/>
        <v>0</v>
      </c>
      <c r="O54" s="528"/>
    </row>
    <row r="55" spans="1:15" x14ac:dyDescent="0.2">
      <c r="A55" s="529" t="s">
        <v>779</v>
      </c>
      <c r="B55" s="529"/>
      <c r="C55" s="544">
        <v>151587</v>
      </c>
      <c r="D55" s="544">
        <v>66836</v>
      </c>
      <c r="E55" s="544">
        <v>12225</v>
      </c>
      <c r="F55" s="544">
        <v>64520</v>
      </c>
      <c r="G55" s="544">
        <v>120</v>
      </c>
      <c r="H55" s="544">
        <v>0</v>
      </c>
      <c r="I55" s="544">
        <v>7886</v>
      </c>
      <c r="J55" s="544">
        <v>0</v>
      </c>
      <c r="K55" s="544">
        <v>0</v>
      </c>
      <c r="L55" s="544">
        <v>0</v>
      </c>
      <c r="M55" s="528">
        <f t="shared" si="0"/>
        <v>151587</v>
      </c>
      <c r="N55" s="528">
        <f t="shared" si="1"/>
        <v>0</v>
      </c>
      <c r="O55" s="528"/>
    </row>
    <row r="56" spans="1:15" x14ac:dyDescent="0.2">
      <c r="A56" s="529" t="s">
        <v>791</v>
      </c>
      <c r="B56" s="529"/>
      <c r="C56" s="544">
        <v>2139</v>
      </c>
      <c r="D56" s="544">
        <v>2114</v>
      </c>
      <c r="E56" s="544">
        <v>25</v>
      </c>
      <c r="F56" s="544"/>
      <c r="G56" s="544"/>
      <c r="H56" s="544"/>
      <c r="I56" s="544"/>
      <c r="J56" s="544"/>
      <c r="K56" s="544"/>
      <c r="L56" s="544"/>
      <c r="M56" s="528">
        <f t="shared" si="0"/>
        <v>2139</v>
      </c>
      <c r="N56" s="528">
        <f t="shared" si="1"/>
        <v>0</v>
      </c>
      <c r="O56" s="528"/>
    </row>
    <row r="57" spans="1:15" x14ac:dyDescent="0.2">
      <c r="A57" s="529" t="s">
        <v>792</v>
      </c>
      <c r="B57" s="529"/>
      <c r="C57" s="544">
        <f>SUM(C56)</f>
        <v>2139</v>
      </c>
      <c r="D57" s="544">
        <f t="shared" ref="D57:L57" si="14">SUM(D56)</f>
        <v>2114</v>
      </c>
      <c r="E57" s="544">
        <f t="shared" si="14"/>
        <v>25</v>
      </c>
      <c r="F57" s="544">
        <f t="shared" si="14"/>
        <v>0</v>
      </c>
      <c r="G57" s="544">
        <f t="shared" si="14"/>
        <v>0</v>
      </c>
      <c r="H57" s="544">
        <f t="shared" si="14"/>
        <v>0</v>
      </c>
      <c r="I57" s="544">
        <f t="shared" si="14"/>
        <v>0</v>
      </c>
      <c r="J57" s="544">
        <f t="shared" si="14"/>
        <v>0</v>
      </c>
      <c r="K57" s="544">
        <f t="shared" si="14"/>
        <v>0</v>
      </c>
      <c r="L57" s="544">
        <f t="shared" si="14"/>
        <v>0</v>
      </c>
      <c r="M57" s="528">
        <f t="shared" si="0"/>
        <v>2139</v>
      </c>
      <c r="N57" s="528">
        <f t="shared" si="1"/>
        <v>0</v>
      </c>
      <c r="O57" s="528"/>
    </row>
    <row r="58" spans="1:15" x14ac:dyDescent="0.2">
      <c r="A58" s="529" t="s">
        <v>781</v>
      </c>
      <c r="B58" s="529"/>
      <c r="C58" s="544">
        <f>C55+C57</f>
        <v>153726</v>
      </c>
      <c r="D58" s="544">
        <f t="shared" ref="D58:L58" si="15">D55+D57</f>
        <v>68950</v>
      </c>
      <c r="E58" s="544">
        <f t="shared" si="15"/>
        <v>12250</v>
      </c>
      <c r="F58" s="544">
        <f t="shared" si="15"/>
        <v>64520</v>
      </c>
      <c r="G58" s="544">
        <f t="shared" si="15"/>
        <v>120</v>
      </c>
      <c r="H58" s="544">
        <f t="shared" si="15"/>
        <v>0</v>
      </c>
      <c r="I58" s="544">
        <f t="shared" si="15"/>
        <v>7886</v>
      </c>
      <c r="J58" s="544">
        <f t="shared" si="15"/>
        <v>0</v>
      </c>
      <c r="K58" s="544">
        <f t="shared" si="15"/>
        <v>0</v>
      </c>
      <c r="L58" s="544">
        <f t="shared" si="15"/>
        <v>0</v>
      </c>
      <c r="M58" s="528">
        <f t="shared" si="0"/>
        <v>153726</v>
      </c>
      <c r="N58" s="528">
        <f t="shared" si="1"/>
        <v>0</v>
      </c>
      <c r="O58" s="528"/>
    </row>
    <row r="59" spans="1:15" x14ac:dyDescent="0.2">
      <c r="A59" s="545" t="s">
        <v>793</v>
      </c>
      <c r="B59" s="545"/>
      <c r="C59" s="544"/>
      <c r="D59" s="544"/>
      <c r="E59" s="544"/>
      <c r="F59" s="544"/>
      <c r="G59" s="544"/>
      <c r="H59" s="544"/>
      <c r="I59" s="544"/>
      <c r="J59" s="544"/>
      <c r="K59" s="544"/>
      <c r="L59" s="544"/>
      <c r="M59" s="528">
        <f t="shared" si="0"/>
        <v>0</v>
      </c>
      <c r="N59" s="528">
        <f t="shared" si="1"/>
        <v>0</v>
      </c>
      <c r="O59" s="528"/>
    </row>
    <row r="60" spans="1:15" x14ac:dyDescent="0.2">
      <c r="A60" s="529" t="s">
        <v>778</v>
      </c>
      <c r="B60" s="529"/>
      <c r="C60" s="544">
        <f>SUM(D60:L60)</f>
        <v>91922</v>
      </c>
      <c r="D60" s="544">
        <v>50382</v>
      </c>
      <c r="E60" s="544">
        <v>9563</v>
      </c>
      <c r="F60" s="544">
        <v>30482</v>
      </c>
      <c r="G60" s="544"/>
      <c r="H60" s="544"/>
      <c r="I60" s="544">
        <v>1495</v>
      </c>
      <c r="J60" s="544"/>
      <c r="K60" s="544"/>
      <c r="L60" s="544"/>
      <c r="M60" s="528">
        <f t="shared" si="0"/>
        <v>91922</v>
      </c>
      <c r="N60" s="528">
        <f t="shared" si="1"/>
        <v>0</v>
      </c>
      <c r="O60" s="528"/>
    </row>
    <row r="61" spans="1:15" x14ac:dyDescent="0.2">
      <c r="A61" s="529" t="s">
        <v>779</v>
      </c>
      <c r="B61" s="529"/>
      <c r="C61" s="544">
        <v>91922</v>
      </c>
      <c r="D61" s="544">
        <v>50382</v>
      </c>
      <c r="E61" s="544">
        <v>9563</v>
      </c>
      <c r="F61" s="544">
        <v>30482</v>
      </c>
      <c r="G61" s="544">
        <v>0</v>
      </c>
      <c r="H61" s="544">
        <v>0</v>
      </c>
      <c r="I61" s="544">
        <v>1495</v>
      </c>
      <c r="J61" s="544">
        <v>0</v>
      </c>
      <c r="K61" s="544">
        <v>0</v>
      </c>
      <c r="L61" s="544">
        <v>0</v>
      </c>
      <c r="M61" s="528">
        <f t="shared" si="0"/>
        <v>91922</v>
      </c>
      <c r="N61" s="528">
        <f t="shared" si="1"/>
        <v>0</v>
      </c>
      <c r="O61" s="528"/>
    </row>
    <row r="62" spans="1:15" x14ac:dyDescent="0.2">
      <c r="A62" s="529" t="s">
        <v>791</v>
      </c>
      <c r="B62" s="529"/>
      <c r="C62" s="544">
        <v>1732</v>
      </c>
      <c r="D62" s="544">
        <v>1700</v>
      </c>
      <c r="E62" s="544">
        <v>32</v>
      </c>
      <c r="F62" s="544"/>
      <c r="G62" s="544"/>
      <c r="H62" s="544"/>
      <c r="I62" s="544"/>
      <c r="J62" s="544"/>
      <c r="K62" s="544"/>
      <c r="L62" s="544"/>
      <c r="M62" s="528">
        <f t="shared" si="0"/>
        <v>1732</v>
      </c>
      <c r="N62" s="528">
        <f t="shared" si="1"/>
        <v>0</v>
      </c>
      <c r="O62" s="528"/>
    </row>
    <row r="63" spans="1:15" x14ac:dyDescent="0.2">
      <c r="A63" s="529" t="s">
        <v>792</v>
      </c>
      <c r="B63" s="529"/>
      <c r="C63" s="544">
        <f>SUM(C62)</f>
        <v>1732</v>
      </c>
      <c r="D63" s="544">
        <f t="shared" ref="D63:L63" si="16">SUM(D62)</f>
        <v>1700</v>
      </c>
      <c r="E63" s="544">
        <f t="shared" si="16"/>
        <v>32</v>
      </c>
      <c r="F63" s="544">
        <f t="shared" si="16"/>
        <v>0</v>
      </c>
      <c r="G63" s="544">
        <f t="shared" si="16"/>
        <v>0</v>
      </c>
      <c r="H63" s="544">
        <f t="shared" si="16"/>
        <v>0</v>
      </c>
      <c r="I63" s="544">
        <f t="shared" si="16"/>
        <v>0</v>
      </c>
      <c r="J63" s="544">
        <f t="shared" si="16"/>
        <v>0</v>
      </c>
      <c r="K63" s="544">
        <f t="shared" si="16"/>
        <v>0</v>
      </c>
      <c r="L63" s="544">
        <f t="shared" si="16"/>
        <v>0</v>
      </c>
      <c r="M63" s="528">
        <f t="shared" si="0"/>
        <v>1732</v>
      </c>
      <c r="N63" s="528">
        <f t="shared" si="1"/>
        <v>0</v>
      </c>
      <c r="O63" s="528"/>
    </row>
    <row r="64" spans="1:15" x14ac:dyDescent="0.2">
      <c r="A64" s="529" t="s">
        <v>781</v>
      </c>
      <c r="B64" s="529"/>
      <c r="C64" s="544">
        <f>C61+C63</f>
        <v>93654</v>
      </c>
      <c r="D64" s="544">
        <f t="shared" ref="D64:L64" si="17">D61+D63</f>
        <v>52082</v>
      </c>
      <c r="E64" s="544">
        <f t="shared" si="17"/>
        <v>9595</v>
      </c>
      <c r="F64" s="544">
        <f t="shared" si="17"/>
        <v>30482</v>
      </c>
      <c r="G64" s="544">
        <f t="shared" si="17"/>
        <v>0</v>
      </c>
      <c r="H64" s="544">
        <f t="shared" si="17"/>
        <v>0</v>
      </c>
      <c r="I64" s="544">
        <f t="shared" si="17"/>
        <v>1495</v>
      </c>
      <c r="J64" s="544">
        <f t="shared" si="17"/>
        <v>0</v>
      </c>
      <c r="K64" s="544">
        <f t="shared" si="17"/>
        <v>0</v>
      </c>
      <c r="L64" s="544">
        <f t="shared" si="17"/>
        <v>0</v>
      </c>
      <c r="M64" s="528">
        <f t="shared" si="0"/>
        <v>93654</v>
      </c>
      <c r="N64" s="528">
        <f t="shared" si="1"/>
        <v>0</v>
      </c>
      <c r="O64" s="528"/>
    </row>
    <row r="65" spans="1:15" x14ac:dyDescent="0.2">
      <c r="A65" s="537" t="s">
        <v>794</v>
      </c>
      <c r="B65" s="529"/>
      <c r="C65" s="544"/>
      <c r="D65" s="544"/>
      <c r="E65" s="544"/>
      <c r="F65" s="544"/>
      <c r="G65" s="544"/>
      <c r="H65" s="544"/>
      <c r="I65" s="544"/>
      <c r="J65" s="544"/>
      <c r="K65" s="544"/>
      <c r="L65" s="544"/>
      <c r="M65" s="528">
        <f t="shared" si="0"/>
        <v>0</v>
      </c>
      <c r="N65" s="528">
        <f t="shared" si="1"/>
        <v>0</v>
      </c>
      <c r="O65" s="528"/>
    </row>
    <row r="66" spans="1:15" x14ac:dyDescent="0.2">
      <c r="A66" s="529" t="s">
        <v>778</v>
      </c>
      <c r="B66" s="529"/>
      <c r="C66" s="544">
        <v>0</v>
      </c>
      <c r="D66" s="544"/>
      <c r="E66" s="544"/>
      <c r="F66" s="544"/>
      <c r="G66" s="544"/>
      <c r="H66" s="544"/>
      <c r="I66" s="544"/>
      <c r="J66" s="544"/>
      <c r="K66" s="544"/>
      <c r="L66" s="544"/>
      <c r="M66" s="528">
        <f t="shared" si="0"/>
        <v>0</v>
      </c>
      <c r="N66" s="528">
        <f t="shared" si="1"/>
        <v>0</v>
      </c>
      <c r="O66" s="528"/>
    </row>
    <row r="67" spans="1:15" x14ac:dyDescent="0.2">
      <c r="A67" s="529" t="s">
        <v>779</v>
      </c>
      <c r="B67" s="529"/>
      <c r="C67" s="544">
        <v>54416</v>
      </c>
      <c r="D67" s="544">
        <v>38734</v>
      </c>
      <c r="E67" s="544">
        <v>6902</v>
      </c>
      <c r="F67" s="544">
        <v>6782</v>
      </c>
      <c r="G67" s="544">
        <v>0</v>
      </c>
      <c r="H67" s="544">
        <v>855</v>
      </c>
      <c r="I67" s="544">
        <v>1143</v>
      </c>
      <c r="J67" s="544">
        <v>0</v>
      </c>
      <c r="K67" s="544">
        <v>0</v>
      </c>
      <c r="L67" s="544">
        <v>0</v>
      </c>
      <c r="M67" s="528">
        <f t="shared" si="0"/>
        <v>54416</v>
      </c>
      <c r="N67" s="528">
        <f t="shared" si="1"/>
        <v>0</v>
      </c>
      <c r="O67" s="528"/>
    </row>
    <row r="68" spans="1:15" x14ac:dyDescent="0.2">
      <c r="A68" s="529" t="s">
        <v>792</v>
      </c>
      <c r="B68" s="529"/>
      <c r="C68" s="544">
        <v>0</v>
      </c>
      <c r="D68" s="544">
        <v>0</v>
      </c>
      <c r="E68" s="544">
        <v>0</v>
      </c>
      <c r="F68" s="544">
        <v>0</v>
      </c>
      <c r="G68" s="544">
        <v>0</v>
      </c>
      <c r="H68" s="544">
        <v>0</v>
      </c>
      <c r="I68" s="544">
        <v>0</v>
      </c>
      <c r="J68" s="544">
        <v>0</v>
      </c>
      <c r="K68" s="544">
        <v>0</v>
      </c>
      <c r="L68" s="544">
        <v>0</v>
      </c>
      <c r="M68" s="528">
        <f t="shared" si="0"/>
        <v>0</v>
      </c>
      <c r="N68" s="528">
        <f t="shared" si="1"/>
        <v>0</v>
      </c>
      <c r="O68" s="528"/>
    </row>
    <row r="69" spans="1:15" x14ac:dyDescent="0.2">
      <c r="A69" s="531" t="s">
        <v>781</v>
      </c>
      <c r="B69" s="531"/>
      <c r="C69" s="566">
        <f t="shared" ref="C69:L69" si="18">C67+C68</f>
        <v>54416</v>
      </c>
      <c r="D69" s="566">
        <f t="shared" si="18"/>
        <v>38734</v>
      </c>
      <c r="E69" s="566">
        <f t="shared" si="18"/>
        <v>6902</v>
      </c>
      <c r="F69" s="566">
        <f t="shared" si="18"/>
        <v>6782</v>
      </c>
      <c r="G69" s="566">
        <f t="shared" si="18"/>
        <v>0</v>
      </c>
      <c r="H69" s="566">
        <f t="shared" si="18"/>
        <v>855</v>
      </c>
      <c r="I69" s="566">
        <f t="shared" si="18"/>
        <v>1143</v>
      </c>
      <c r="J69" s="566">
        <f t="shared" si="18"/>
        <v>0</v>
      </c>
      <c r="K69" s="566">
        <f t="shared" si="18"/>
        <v>0</v>
      </c>
      <c r="L69" s="566">
        <f t="shared" si="18"/>
        <v>0</v>
      </c>
      <c r="M69" s="528">
        <f t="shared" si="0"/>
        <v>54416</v>
      </c>
      <c r="N69" s="528">
        <f t="shared" si="1"/>
        <v>0</v>
      </c>
      <c r="O69" s="569"/>
    </row>
    <row r="70" spans="1:15" x14ac:dyDescent="0.2">
      <c r="A70" s="536" t="s">
        <v>838</v>
      </c>
      <c r="B70" s="529" t="s">
        <v>777</v>
      </c>
      <c r="C70" s="544"/>
      <c r="D70" s="544"/>
      <c r="E70" s="544"/>
      <c r="F70" s="544"/>
      <c r="G70" s="544"/>
      <c r="H70" s="544"/>
      <c r="I70" s="544"/>
      <c r="J70" s="544"/>
      <c r="K70" s="544"/>
      <c r="L70" s="544"/>
      <c r="M70" s="528">
        <f t="shared" si="0"/>
        <v>0</v>
      </c>
      <c r="N70" s="528">
        <f t="shared" si="1"/>
        <v>0</v>
      </c>
      <c r="O70" s="569"/>
    </row>
    <row r="71" spans="1:15" x14ac:dyDescent="0.2">
      <c r="A71" s="529" t="s">
        <v>778</v>
      </c>
      <c r="B71" s="570"/>
      <c r="C71" s="544">
        <f>SUM(D71:L71)</f>
        <v>72615</v>
      </c>
      <c r="D71" s="544">
        <v>48735</v>
      </c>
      <c r="E71" s="544">
        <v>8929</v>
      </c>
      <c r="F71" s="544">
        <v>14443</v>
      </c>
      <c r="G71" s="544"/>
      <c r="H71" s="544"/>
      <c r="I71" s="544">
        <v>508</v>
      </c>
      <c r="J71" s="544"/>
      <c r="K71" s="544"/>
      <c r="L71" s="544"/>
      <c r="M71" s="528">
        <f t="shared" si="0"/>
        <v>72615</v>
      </c>
      <c r="N71" s="528">
        <f t="shared" si="1"/>
        <v>0</v>
      </c>
      <c r="O71" s="569"/>
    </row>
    <row r="72" spans="1:15" x14ac:dyDescent="0.2">
      <c r="A72" s="529" t="s">
        <v>779</v>
      </c>
      <c r="B72" s="570"/>
      <c r="C72" s="544">
        <v>72713</v>
      </c>
      <c r="D72" s="544">
        <v>48735</v>
      </c>
      <c r="E72" s="544">
        <v>8929</v>
      </c>
      <c r="F72" s="544">
        <v>14541</v>
      </c>
      <c r="G72" s="544">
        <v>0</v>
      </c>
      <c r="H72" s="544">
        <v>0</v>
      </c>
      <c r="I72" s="544">
        <v>508</v>
      </c>
      <c r="J72" s="544">
        <v>0</v>
      </c>
      <c r="K72" s="544">
        <v>0</v>
      </c>
      <c r="L72" s="544">
        <v>0</v>
      </c>
      <c r="M72" s="528">
        <f t="shared" si="0"/>
        <v>72713</v>
      </c>
      <c r="N72" s="528">
        <f t="shared" si="1"/>
        <v>0</v>
      </c>
      <c r="O72" s="569"/>
    </row>
    <row r="73" spans="1:15" x14ac:dyDescent="0.2">
      <c r="A73" s="529" t="s">
        <v>792</v>
      </c>
      <c r="B73" s="570"/>
      <c r="C73" s="544">
        <v>0</v>
      </c>
      <c r="D73" s="544">
        <v>0</v>
      </c>
      <c r="E73" s="544">
        <v>0</v>
      </c>
      <c r="F73" s="544">
        <v>0</v>
      </c>
      <c r="G73" s="544">
        <v>0</v>
      </c>
      <c r="H73" s="544">
        <v>0</v>
      </c>
      <c r="I73" s="544">
        <v>0</v>
      </c>
      <c r="J73" s="544">
        <v>0</v>
      </c>
      <c r="K73" s="544">
        <v>0</v>
      </c>
      <c r="L73" s="544">
        <v>0</v>
      </c>
      <c r="M73" s="528">
        <f t="shared" si="0"/>
        <v>0</v>
      </c>
      <c r="N73" s="528">
        <f t="shared" si="1"/>
        <v>0</v>
      </c>
      <c r="O73" s="569"/>
    </row>
    <row r="74" spans="1:15" x14ac:dyDescent="0.2">
      <c r="A74" s="531" t="s">
        <v>781</v>
      </c>
      <c r="B74" s="571"/>
      <c r="C74" s="566">
        <f>C72+C73</f>
        <v>72713</v>
      </c>
      <c r="D74" s="566">
        <f t="shared" ref="D74:L74" si="19">D72+D73</f>
        <v>48735</v>
      </c>
      <c r="E74" s="566">
        <f t="shared" si="19"/>
        <v>8929</v>
      </c>
      <c r="F74" s="566">
        <f t="shared" si="19"/>
        <v>14541</v>
      </c>
      <c r="G74" s="566">
        <f t="shared" si="19"/>
        <v>0</v>
      </c>
      <c r="H74" s="566">
        <f t="shared" si="19"/>
        <v>0</v>
      </c>
      <c r="I74" s="566">
        <f t="shared" si="19"/>
        <v>508</v>
      </c>
      <c r="J74" s="566">
        <f t="shared" si="19"/>
        <v>0</v>
      </c>
      <c r="K74" s="566">
        <f t="shared" si="19"/>
        <v>0</v>
      </c>
      <c r="L74" s="566">
        <f t="shared" si="19"/>
        <v>0</v>
      </c>
      <c r="M74" s="528">
        <f t="shared" si="0"/>
        <v>72713</v>
      </c>
      <c r="N74" s="528">
        <f t="shared" si="1"/>
        <v>0</v>
      </c>
      <c r="O74" s="569"/>
    </row>
    <row r="75" spans="1:15" s="559" customFormat="1" ht="12.6" customHeight="1" x14ac:dyDescent="0.2">
      <c r="A75" s="538" t="s">
        <v>796</v>
      </c>
      <c r="B75" s="572"/>
      <c r="C75" s="544"/>
      <c r="D75" s="539"/>
      <c r="E75" s="539"/>
      <c r="F75" s="539"/>
      <c r="G75" s="539"/>
      <c r="H75" s="539"/>
      <c r="I75" s="539"/>
      <c r="J75" s="539"/>
      <c r="K75" s="539"/>
      <c r="L75" s="573"/>
      <c r="M75" s="528">
        <f t="shared" si="0"/>
        <v>0</v>
      </c>
      <c r="N75" s="528">
        <f t="shared" si="1"/>
        <v>0</v>
      </c>
      <c r="O75" s="569"/>
    </row>
    <row r="76" spans="1:15" s="559" customFormat="1" ht="12.6" customHeight="1" x14ac:dyDescent="0.2">
      <c r="A76" s="529" t="s">
        <v>778</v>
      </c>
      <c r="B76" s="574"/>
      <c r="C76" s="544">
        <f t="shared" ref="C76:L79" si="20">C81+C86+C91+C96+C101</f>
        <v>175492</v>
      </c>
      <c r="D76" s="544">
        <f t="shared" si="20"/>
        <v>71817</v>
      </c>
      <c r="E76" s="544">
        <f t="shared" si="20"/>
        <v>12791</v>
      </c>
      <c r="F76" s="544">
        <f t="shared" si="20"/>
        <v>54333</v>
      </c>
      <c r="G76" s="544">
        <f t="shared" si="20"/>
        <v>0</v>
      </c>
      <c r="H76" s="544">
        <f t="shared" si="20"/>
        <v>27850</v>
      </c>
      <c r="I76" s="544">
        <f t="shared" si="20"/>
        <v>8701</v>
      </c>
      <c r="J76" s="544">
        <f t="shared" si="20"/>
        <v>0</v>
      </c>
      <c r="K76" s="544">
        <f t="shared" si="20"/>
        <v>0</v>
      </c>
      <c r="L76" s="544">
        <f t="shared" si="20"/>
        <v>0</v>
      </c>
      <c r="M76" s="528">
        <f t="shared" si="0"/>
        <v>175492</v>
      </c>
      <c r="N76" s="528">
        <f t="shared" si="1"/>
        <v>0</v>
      </c>
      <c r="O76" s="528"/>
    </row>
    <row r="77" spans="1:15" s="559" customFormat="1" ht="12.6" customHeight="1" x14ac:dyDescent="0.2">
      <c r="A77" s="529" t="s">
        <v>779</v>
      </c>
      <c r="B77" s="574"/>
      <c r="C77" s="544">
        <f t="shared" si="20"/>
        <v>177016</v>
      </c>
      <c r="D77" s="544">
        <f t="shared" si="20"/>
        <v>71817</v>
      </c>
      <c r="E77" s="544">
        <f t="shared" si="20"/>
        <v>12791</v>
      </c>
      <c r="F77" s="544">
        <f t="shared" si="20"/>
        <v>49407</v>
      </c>
      <c r="G77" s="544">
        <f t="shared" si="20"/>
        <v>0</v>
      </c>
      <c r="H77" s="544">
        <f t="shared" si="20"/>
        <v>34300</v>
      </c>
      <c r="I77" s="544">
        <f t="shared" si="20"/>
        <v>8701</v>
      </c>
      <c r="J77" s="544">
        <f t="shared" si="20"/>
        <v>0</v>
      </c>
      <c r="K77" s="544">
        <f t="shared" si="20"/>
        <v>0</v>
      </c>
      <c r="L77" s="544">
        <f t="shared" si="20"/>
        <v>0</v>
      </c>
      <c r="M77" s="528">
        <f t="shared" si="0"/>
        <v>177016</v>
      </c>
      <c r="N77" s="528">
        <f t="shared" si="1"/>
        <v>0</v>
      </c>
      <c r="O77" s="528"/>
    </row>
    <row r="78" spans="1:15" s="559" customFormat="1" ht="12.6" customHeight="1" x14ac:dyDescent="0.2">
      <c r="A78" s="529" t="s">
        <v>792</v>
      </c>
      <c r="B78" s="574"/>
      <c r="C78" s="544">
        <f t="shared" si="20"/>
        <v>0</v>
      </c>
      <c r="D78" s="544">
        <f t="shared" si="20"/>
        <v>0</v>
      </c>
      <c r="E78" s="544">
        <f t="shared" si="20"/>
        <v>0</v>
      </c>
      <c r="F78" s="544">
        <f t="shared" si="20"/>
        <v>0</v>
      </c>
      <c r="G78" s="544">
        <f t="shared" si="20"/>
        <v>0</v>
      </c>
      <c r="H78" s="544">
        <f t="shared" si="20"/>
        <v>0</v>
      </c>
      <c r="I78" s="544">
        <f t="shared" si="20"/>
        <v>0</v>
      </c>
      <c r="J78" s="544">
        <f t="shared" si="20"/>
        <v>0</v>
      </c>
      <c r="K78" s="544">
        <f t="shared" si="20"/>
        <v>0</v>
      </c>
      <c r="L78" s="544">
        <f t="shared" si="20"/>
        <v>0</v>
      </c>
      <c r="M78" s="528">
        <f t="shared" ref="M78:M141" si="21">SUM(D78:L78)</f>
        <v>0</v>
      </c>
      <c r="N78" s="528">
        <f t="shared" ref="N78:N141" si="22">M78-C78</f>
        <v>0</v>
      </c>
      <c r="O78" s="528"/>
    </row>
    <row r="79" spans="1:15" s="559" customFormat="1" ht="12.6" customHeight="1" x14ac:dyDescent="0.2">
      <c r="A79" s="529" t="s">
        <v>781</v>
      </c>
      <c r="B79" s="574"/>
      <c r="C79" s="544">
        <f t="shared" si="20"/>
        <v>177016</v>
      </c>
      <c r="D79" s="544">
        <f t="shared" si="20"/>
        <v>71817</v>
      </c>
      <c r="E79" s="544">
        <f t="shared" si="20"/>
        <v>12791</v>
      </c>
      <c r="F79" s="544">
        <f t="shared" si="20"/>
        <v>49407</v>
      </c>
      <c r="G79" s="544">
        <f t="shared" si="20"/>
        <v>0</v>
      </c>
      <c r="H79" s="544">
        <f t="shared" si="20"/>
        <v>34300</v>
      </c>
      <c r="I79" s="544">
        <f t="shared" si="20"/>
        <v>8701</v>
      </c>
      <c r="J79" s="544">
        <f t="shared" si="20"/>
        <v>0</v>
      </c>
      <c r="K79" s="544">
        <f t="shared" si="20"/>
        <v>0</v>
      </c>
      <c r="L79" s="544">
        <f t="shared" si="20"/>
        <v>0</v>
      </c>
      <c r="M79" s="528">
        <f t="shared" si="21"/>
        <v>177016</v>
      </c>
      <c r="N79" s="528">
        <f t="shared" si="22"/>
        <v>0</v>
      </c>
      <c r="O79" s="528"/>
    </row>
    <row r="80" spans="1:15" x14ac:dyDescent="0.2">
      <c r="A80" s="541" t="s">
        <v>797</v>
      </c>
      <c r="B80" s="529" t="s">
        <v>790</v>
      </c>
      <c r="C80" s="544"/>
      <c r="D80" s="539"/>
      <c r="E80" s="539"/>
      <c r="F80" s="539"/>
      <c r="G80" s="539"/>
      <c r="H80" s="539"/>
      <c r="I80" s="539"/>
      <c r="J80" s="539"/>
      <c r="K80" s="539"/>
      <c r="L80" s="554"/>
      <c r="M80" s="528">
        <f t="shared" si="21"/>
        <v>0</v>
      </c>
      <c r="N80" s="528">
        <f t="shared" si="22"/>
        <v>0</v>
      </c>
      <c r="O80" s="528"/>
    </row>
    <row r="81" spans="1:15" x14ac:dyDescent="0.2">
      <c r="A81" s="529" t="s">
        <v>778</v>
      </c>
      <c r="B81" s="540"/>
      <c r="C81" s="544">
        <f>SUM(D81:L81)</f>
        <v>72434</v>
      </c>
      <c r="D81" s="539">
        <v>32255</v>
      </c>
      <c r="E81" s="539">
        <v>5756</v>
      </c>
      <c r="F81" s="539">
        <v>28708</v>
      </c>
      <c r="G81" s="539"/>
      <c r="H81" s="539"/>
      <c r="I81" s="539">
        <v>5715</v>
      </c>
      <c r="J81" s="539"/>
      <c r="K81" s="539"/>
      <c r="L81" s="554"/>
      <c r="M81" s="528">
        <f t="shared" si="21"/>
        <v>72434</v>
      </c>
      <c r="N81" s="528">
        <f t="shared" si="22"/>
        <v>0</v>
      </c>
      <c r="O81" s="528"/>
    </row>
    <row r="82" spans="1:15" x14ac:dyDescent="0.2">
      <c r="A82" s="529" t="s">
        <v>779</v>
      </c>
      <c r="B82" s="540"/>
      <c r="C82" s="544">
        <v>72434</v>
      </c>
      <c r="D82" s="539">
        <v>32255</v>
      </c>
      <c r="E82" s="539">
        <v>5756</v>
      </c>
      <c r="F82" s="539">
        <v>28708</v>
      </c>
      <c r="G82" s="539">
        <v>0</v>
      </c>
      <c r="H82" s="539">
        <v>0</v>
      </c>
      <c r="I82" s="539">
        <v>5715</v>
      </c>
      <c r="J82" s="539">
        <v>0</v>
      </c>
      <c r="K82" s="539">
        <v>0</v>
      </c>
      <c r="L82" s="554">
        <v>0</v>
      </c>
      <c r="M82" s="528">
        <f t="shared" si="21"/>
        <v>72434</v>
      </c>
      <c r="N82" s="528">
        <f t="shared" si="22"/>
        <v>0</v>
      </c>
      <c r="O82" s="528"/>
    </row>
    <row r="83" spans="1:15" x14ac:dyDescent="0.2">
      <c r="A83" s="529" t="s">
        <v>792</v>
      </c>
      <c r="B83" s="540"/>
      <c r="C83" s="544">
        <v>0</v>
      </c>
      <c r="D83" s="544"/>
      <c r="E83" s="544"/>
      <c r="F83" s="544"/>
      <c r="G83" s="544"/>
      <c r="H83" s="544"/>
      <c r="I83" s="544"/>
      <c r="J83" s="544"/>
      <c r="K83" s="544"/>
      <c r="L83" s="544"/>
      <c r="M83" s="528">
        <f t="shared" si="21"/>
        <v>0</v>
      </c>
      <c r="N83" s="528">
        <f t="shared" si="22"/>
        <v>0</v>
      </c>
      <c r="O83" s="528"/>
    </row>
    <row r="84" spans="1:15" x14ac:dyDescent="0.2">
      <c r="A84" s="529" t="s">
        <v>781</v>
      </c>
      <c r="B84" s="540"/>
      <c r="C84" s="544">
        <f t="shared" ref="C84:L84" si="23">C81+C83</f>
        <v>72434</v>
      </c>
      <c r="D84" s="544">
        <f t="shared" si="23"/>
        <v>32255</v>
      </c>
      <c r="E84" s="544">
        <f t="shared" si="23"/>
        <v>5756</v>
      </c>
      <c r="F84" s="544">
        <f t="shared" si="23"/>
        <v>28708</v>
      </c>
      <c r="G84" s="544">
        <f t="shared" si="23"/>
        <v>0</v>
      </c>
      <c r="H84" s="544">
        <f t="shared" si="23"/>
        <v>0</v>
      </c>
      <c r="I84" s="544">
        <f t="shared" si="23"/>
        <v>5715</v>
      </c>
      <c r="J84" s="544">
        <f t="shared" si="23"/>
        <v>0</v>
      </c>
      <c r="K84" s="544">
        <f t="shared" si="23"/>
        <v>0</v>
      </c>
      <c r="L84" s="544">
        <f t="shared" si="23"/>
        <v>0</v>
      </c>
      <c r="M84" s="528">
        <f t="shared" si="21"/>
        <v>72434</v>
      </c>
      <c r="N84" s="528">
        <f t="shared" si="22"/>
        <v>0</v>
      </c>
      <c r="O84" s="528"/>
    </row>
    <row r="85" spans="1:15" x14ac:dyDescent="0.2">
      <c r="A85" s="541" t="s">
        <v>839</v>
      </c>
      <c r="B85" s="529" t="s">
        <v>777</v>
      </c>
      <c r="C85" s="544"/>
      <c r="D85" s="539"/>
      <c r="E85" s="539"/>
      <c r="F85" s="539"/>
      <c r="G85" s="539"/>
      <c r="H85" s="539"/>
      <c r="I85" s="539"/>
      <c r="J85" s="539"/>
      <c r="K85" s="539"/>
      <c r="L85" s="539"/>
      <c r="M85" s="528">
        <f t="shared" si="21"/>
        <v>0</v>
      </c>
      <c r="N85" s="528">
        <f t="shared" si="22"/>
        <v>0</v>
      </c>
      <c r="O85" s="528"/>
    </row>
    <row r="86" spans="1:15" x14ac:dyDescent="0.2">
      <c r="A86" s="529" t="s">
        <v>778</v>
      </c>
      <c r="B86" s="540"/>
      <c r="C86" s="544">
        <f t="shared" ref="C86:C106" si="24">SUM(D86:L86)</f>
        <v>13520</v>
      </c>
      <c r="D86" s="539">
        <v>7346</v>
      </c>
      <c r="E86" s="539">
        <v>1308</v>
      </c>
      <c r="F86" s="539">
        <v>4485</v>
      </c>
      <c r="G86" s="539"/>
      <c r="H86" s="539"/>
      <c r="I86" s="539">
        <v>381</v>
      </c>
      <c r="J86" s="539"/>
      <c r="K86" s="539"/>
      <c r="L86" s="539"/>
      <c r="M86" s="528">
        <f t="shared" si="21"/>
        <v>13520</v>
      </c>
      <c r="N86" s="528">
        <f t="shared" si="22"/>
        <v>0</v>
      </c>
      <c r="O86" s="528"/>
    </row>
    <row r="87" spans="1:15" x14ac:dyDescent="0.2">
      <c r="A87" s="529" t="s">
        <v>779</v>
      </c>
      <c r="B87" s="540"/>
      <c r="C87" s="544">
        <v>13520</v>
      </c>
      <c r="D87" s="539">
        <v>7346</v>
      </c>
      <c r="E87" s="539">
        <v>1308</v>
      </c>
      <c r="F87" s="539">
        <v>4485</v>
      </c>
      <c r="G87" s="539">
        <v>0</v>
      </c>
      <c r="H87" s="539">
        <v>0</v>
      </c>
      <c r="I87" s="539">
        <v>381</v>
      </c>
      <c r="J87" s="539">
        <v>0</v>
      </c>
      <c r="K87" s="539">
        <v>0</v>
      </c>
      <c r="L87" s="539">
        <v>0</v>
      </c>
      <c r="M87" s="528">
        <f t="shared" si="21"/>
        <v>13520</v>
      </c>
      <c r="N87" s="528">
        <f t="shared" si="22"/>
        <v>0</v>
      </c>
      <c r="O87" s="528"/>
    </row>
    <row r="88" spans="1:15" x14ac:dyDescent="0.2">
      <c r="A88" s="529" t="s">
        <v>792</v>
      </c>
      <c r="B88" s="540"/>
      <c r="C88" s="544">
        <v>0</v>
      </c>
      <c r="D88" s="544"/>
      <c r="E88" s="544"/>
      <c r="F88" s="544"/>
      <c r="G88" s="544"/>
      <c r="H88" s="544"/>
      <c r="I88" s="544"/>
      <c r="J88" s="544"/>
      <c r="K88" s="544"/>
      <c r="L88" s="544"/>
      <c r="M88" s="528">
        <f t="shared" si="21"/>
        <v>0</v>
      </c>
      <c r="N88" s="528">
        <f t="shared" si="22"/>
        <v>0</v>
      </c>
      <c r="O88" s="528"/>
    </row>
    <row r="89" spans="1:15" x14ac:dyDescent="0.2">
      <c r="A89" s="529" t="s">
        <v>781</v>
      </c>
      <c r="B89" s="540"/>
      <c r="C89" s="544">
        <f t="shared" ref="C89:L89" si="25">C86+C88</f>
        <v>13520</v>
      </c>
      <c r="D89" s="544">
        <f t="shared" si="25"/>
        <v>7346</v>
      </c>
      <c r="E89" s="544">
        <f t="shared" si="25"/>
        <v>1308</v>
      </c>
      <c r="F89" s="544">
        <f t="shared" si="25"/>
        <v>4485</v>
      </c>
      <c r="G89" s="544">
        <f t="shared" si="25"/>
        <v>0</v>
      </c>
      <c r="H89" s="544">
        <f t="shared" si="25"/>
        <v>0</v>
      </c>
      <c r="I89" s="544">
        <f t="shared" si="25"/>
        <v>381</v>
      </c>
      <c r="J89" s="544">
        <f t="shared" si="25"/>
        <v>0</v>
      </c>
      <c r="K89" s="544">
        <f t="shared" si="25"/>
        <v>0</v>
      </c>
      <c r="L89" s="544">
        <f t="shared" si="25"/>
        <v>0</v>
      </c>
      <c r="M89" s="528">
        <f t="shared" si="21"/>
        <v>13520</v>
      </c>
      <c r="N89" s="528">
        <f t="shared" si="22"/>
        <v>0</v>
      </c>
      <c r="O89" s="528"/>
    </row>
    <row r="90" spans="1:15" x14ac:dyDescent="0.2">
      <c r="A90" s="541" t="s">
        <v>799</v>
      </c>
      <c r="B90" s="529" t="s">
        <v>777</v>
      </c>
      <c r="C90" s="544"/>
      <c r="D90" s="539"/>
      <c r="E90" s="539"/>
      <c r="F90" s="539"/>
      <c r="G90" s="539"/>
      <c r="H90" s="539"/>
      <c r="I90" s="539"/>
      <c r="J90" s="539"/>
      <c r="K90" s="539"/>
      <c r="L90" s="539"/>
      <c r="M90" s="528">
        <f t="shared" si="21"/>
        <v>0</v>
      </c>
      <c r="N90" s="528">
        <f t="shared" si="22"/>
        <v>0</v>
      </c>
      <c r="O90" s="528"/>
    </row>
    <row r="91" spans="1:15" x14ac:dyDescent="0.2">
      <c r="A91" s="529" t="s">
        <v>778</v>
      </c>
      <c r="B91" s="540"/>
      <c r="C91" s="544">
        <f t="shared" si="24"/>
        <v>12607</v>
      </c>
      <c r="D91" s="539">
        <v>5498</v>
      </c>
      <c r="E91" s="539">
        <v>984</v>
      </c>
      <c r="F91" s="539">
        <v>4791</v>
      </c>
      <c r="G91" s="539"/>
      <c r="H91" s="539"/>
      <c r="I91" s="539">
        <v>1334</v>
      </c>
      <c r="J91" s="539"/>
      <c r="K91" s="539"/>
      <c r="L91" s="539"/>
      <c r="M91" s="528">
        <f t="shared" si="21"/>
        <v>12607</v>
      </c>
      <c r="N91" s="528">
        <f t="shared" si="22"/>
        <v>0</v>
      </c>
      <c r="O91" s="528"/>
    </row>
    <row r="92" spans="1:15" x14ac:dyDescent="0.2">
      <c r="A92" s="529" t="s">
        <v>779</v>
      </c>
      <c r="B92" s="540"/>
      <c r="C92" s="544">
        <v>12607</v>
      </c>
      <c r="D92" s="539">
        <v>5498</v>
      </c>
      <c r="E92" s="539">
        <v>984</v>
      </c>
      <c r="F92" s="539">
        <v>4791</v>
      </c>
      <c r="G92" s="539">
        <v>0</v>
      </c>
      <c r="H92" s="539">
        <v>0</v>
      </c>
      <c r="I92" s="539">
        <v>1334</v>
      </c>
      <c r="J92" s="539">
        <v>0</v>
      </c>
      <c r="K92" s="539">
        <v>0</v>
      </c>
      <c r="L92" s="539">
        <v>0</v>
      </c>
      <c r="M92" s="528">
        <f t="shared" si="21"/>
        <v>12607</v>
      </c>
      <c r="N92" s="528">
        <f t="shared" si="22"/>
        <v>0</v>
      </c>
      <c r="O92" s="528"/>
    </row>
    <row r="93" spans="1:15" x14ac:dyDescent="0.2">
      <c r="A93" s="529" t="s">
        <v>792</v>
      </c>
      <c r="B93" s="540"/>
      <c r="C93" s="544">
        <v>0</v>
      </c>
      <c r="D93" s="544"/>
      <c r="E93" s="544"/>
      <c r="F93" s="544"/>
      <c r="G93" s="544"/>
      <c r="H93" s="544"/>
      <c r="I93" s="544"/>
      <c r="J93" s="544"/>
      <c r="K93" s="544"/>
      <c r="L93" s="544"/>
      <c r="M93" s="528">
        <f t="shared" si="21"/>
        <v>0</v>
      </c>
      <c r="N93" s="528">
        <f t="shared" si="22"/>
        <v>0</v>
      </c>
      <c r="O93" s="528"/>
    </row>
    <row r="94" spans="1:15" x14ac:dyDescent="0.2">
      <c r="A94" s="529" t="s">
        <v>781</v>
      </c>
      <c r="B94" s="540"/>
      <c r="C94" s="544">
        <f t="shared" ref="C94:L94" si="26">C91+C93</f>
        <v>12607</v>
      </c>
      <c r="D94" s="544">
        <f t="shared" si="26"/>
        <v>5498</v>
      </c>
      <c r="E94" s="544">
        <f t="shared" si="26"/>
        <v>984</v>
      </c>
      <c r="F94" s="544">
        <f t="shared" si="26"/>
        <v>4791</v>
      </c>
      <c r="G94" s="544">
        <f t="shared" si="26"/>
        <v>0</v>
      </c>
      <c r="H94" s="544">
        <f t="shared" si="26"/>
        <v>0</v>
      </c>
      <c r="I94" s="544">
        <f t="shared" si="26"/>
        <v>1334</v>
      </c>
      <c r="J94" s="544">
        <f t="shared" si="26"/>
        <v>0</v>
      </c>
      <c r="K94" s="544">
        <f t="shared" si="26"/>
        <v>0</v>
      </c>
      <c r="L94" s="544">
        <f t="shared" si="26"/>
        <v>0</v>
      </c>
      <c r="M94" s="528">
        <f t="shared" si="21"/>
        <v>12607</v>
      </c>
      <c r="N94" s="528">
        <f t="shared" si="22"/>
        <v>0</v>
      </c>
      <c r="O94" s="528"/>
    </row>
    <row r="95" spans="1:15" x14ac:dyDescent="0.2">
      <c r="A95" s="541" t="s">
        <v>800</v>
      </c>
      <c r="B95" s="529" t="s">
        <v>777</v>
      </c>
      <c r="C95" s="544"/>
      <c r="D95" s="539"/>
      <c r="E95" s="539"/>
      <c r="F95" s="539"/>
      <c r="G95" s="539"/>
      <c r="H95" s="539"/>
      <c r="I95" s="539"/>
      <c r="J95" s="539"/>
      <c r="K95" s="539"/>
      <c r="L95" s="539"/>
      <c r="M95" s="528">
        <f t="shared" si="21"/>
        <v>0</v>
      </c>
      <c r="N95" s="528">
        <f t="shared" si="22"/>
        <v>0</v>
      </c>
      <c r="O95" s="528"/>
    </row>
    <row r="96" spans="1:15" x14ac:dyDescent="0.2">
      <c r="A96" s="529" t="s">
        <v>778</v>
      </c>
      <c r="B96" s="540"/>
      <c r="C96" s="544">
        <f t="shared" si="24"/>
        <v>73829</v>
      </c>
      <c r="D96" s="539">
        <v>26718</v>
      </c>
      <c r="E96" s="539">
        <v>4743</v>
      </c>
      <c r="F96" s="539">
        <v>14200</v>
      </c>
      <c r="G96" s="539"/>
      <c r="H96" s="539">
        <v>27850</v>
      </c>
      <c r="I96" s="539">
        <v>318</v>
      </c>
      <c r="J96" s="539"/>
      <c r="K96" s="539"/>
      <c r="L96" s="539"/>
      <c r="M96" s="528">
        <f t="shared" si="21"/>
        <v>73829</v>
      </c>
      <c r="N96" s="528">
        <f t="shared" si="22"/>
        <v>0</v>
      </c>
      <c r="O96" s="528"/>
    </row>
    <row r="97" spans="1:15" x14ac:dyDescent="0.2">
      <c r="A97" s="529" t="s">
        <v>779</v>
      </c>
      <c r="B97" s="540"/>
      <c r="C97" s="544">
        <v>75353</v>
      </c>
      <c r="D97" s="539">
        <v>26718</v>
      </c>
      <c r="E97" s="539">
        <v>4743</v>
      </c>
      <c r="F97" s="539">
        <v>9274</v>
      </c>
      <c r="G97" s="539">
        <v>0</v>
      </c>
      <c r="H97" s="539">
        <v>34300</v>
      </c>
      <c r="I97" s="539">
        <v>318</v>
      </c>
      <c r="J97" s="539">
        <v>0</v>
      </c>
      <c r="K97" s="539">
        <v>0</v>
      </c>
      <c r="L97" s="539">
        <v>0</v>
      </c>
      <c r="M97" s="528">
        <f t="shared" si="21"/>
        <v>75353</v>
      </c>
      <c r="N97" s="528">
        <f t="shared" si="22"/>
        <v>0</v>
      </c>
      <c r="O97" s="528"/>
    </row>
    <row r="98" spans="1:15" x14ac:dyDescent="0.2">
      <c r="A98" s="529" t="s">
        <v>792</v>
      </c>
      <c r="B98" s="540"/>
      <c r="C98" s="544">
        <v>0</v>
      </c>
      <c r="D98" s="544">
        <v>0</v>
      </c>
      <c r="E98" s="544">
        <v>0</v>
      </c>
      <c r="F98" s="544">
        <v>0</v>
      </c>
      <c r="G98" s="544">
        <v>0</v>
      </c>
      <c r="H98" s="544">
        <v>0</v>
      </c>
      <c r="I98" s="544">
        <v>0</v>
      </c>
      <c r="J98" s="544">
        <v>0</v>
      </c>
      <c r="K98" s="544">
        <v>0</v>
      </c>
      <c r="L98" s="544">
        <v>0</v>
      </c>
      <c r="M98" s="528">
        <f t="shared" si="21"/>
        <v>0</v>
      </c>
      <c r="N98" s="528">
        <f t="shared" si="22"/>
        <v>0</v>
      </c>
      <c r="O98" s="528"/>
    </row>
    <row r="99" spans="1:15" x14ac:dyDescent="0.2">
      <c r="A99" s="529" t="s">
        <v>781</v>
      </c>
      <c r="B99" s="540"/>
      <c r="C99" s="544">
        <f t="shared" ref="C99:L99" si="27">C97+C98</f>
        <v>75353</v>
      </c>
      <c r="D99" s="544">
        <f t="shared" si="27"/>
        <v>26718</v>
      </c>
      <c r="E99" s="544">
        <f t="shared" si="27"/>
        <v>4743</v>
      </c>
      <c r="F99" s="544">
        <f t="shared" si="27"/>
        <v>9274</v>
      </c>
      <c r="G99" s="544">
        <f t="shared" si="27"/>
        <v>0</v>
      </c>
      <c r="H99" s="544">
        <f t="shared" si="27"/>
        <v>34300</v>
      </c>
      <c r="I99" s="544">
        <f t="shared" si="27"/>
        <v>318</v>
      </c>
      <c r="J99" s="544">
        <f t="shared" si="27"/>
        <v>0</v>
      </c>
      <c r="K99" s="544">
        <f t="shared" si="27"/>
        <v>0</v>
      </c>
      <c r="L99" s="544">
        <f t="shared" si="27"/>
        <v>0</v>
      </c>
      <c r="M99" s="528">
        <f t="shared" si="21"/>
        <v>75353</v>
      </c>
      <c r="N99" s="528">
        <f t="shared" si="22"/>
        <v>0</v>
      </c>
      <c r="O99" s="528"/>
    </row>
    <row r="100" spans="1:15" x14ac:dyDescent="0.2">
      <c r="A100" s="541" t="s">
        <v>840</v>
      </c>
      <c r="B100" s="529" t="s">
        <v>777</v>
      </c>
      <c r="C100" s="544"/>
      <c r="D100" s="539"/>
      <c r="E100" s="539"/>
      <c r="F100" s="539"/>
      <c r="G100" s="539"/>
      <c r="H100" s="539"/>
      <c r="I100" s="539"/>
      <c r="J100" s="539"/>
      <c r="K100" s="539"/>
      <c r="L100" s="539"/>
      <c r="M100" s="528">
        <f t="shared" si="21"/>
        <v>0</v>
      </c>
      <c r="N100" s="528">
        <f t="shared" si="22"/>
        <v>0</v>
      </c>
      <c r="O100" s="528"/>
    </row>
    <row r="101" spans="1:15" x14ac:dyDescent="0.2">
      <c r="A101" s="529" t="s">
        <v>778</v>
      </c>
      <c r="B101" s="540"/>
      <c r="C101" s="544">
        <f t="shared" si="24"/>
        <v>3102</v>
      </c>
      <c r="D101" s="539"/>
      <c r="E101" s="539"/>
      <c r="F101" s="539">
        <v>2149</v>
      </c>
      <c r="G101" s="539"/>
      <c r="H101" s="539"/>
      <c r="I101" s="539">
        <v>953</v>
      </c>
      <c r="J101" s="539"/>
      <c r="K101" s="539"/>
      <c r="L101" s="539"/>
      <c r="M101" s="528">
        <f t="shared" si="21"/>
        <v>3102</v>
      </c>
      <c r="N101" s="528">
        <f t="shared" si="22"/>
        <v>0</v>
      </c>
      <c r="O101" s="528"/>
    </row>
    <row r="102" spans="1:15" x14ac:dyDescent="0.2">
      <c r="A102" s="529" t="s">
        <v>779</v>
      </c>
      <c r="B102" s="540"/>
      <c r="C102" s="544">
        <v>3102</v>
      </c>
      <c r="D102" s="539">
        <v>0</v>
      </c>
      <c r="E102" s="539">
        <v>0</v>
      </c>
      <c r="F102" s="539">
        <v>2149</v>
      </c>
      <c r="G102" s="539">
        <v>0</v>
      </c>
      <c r="H102" s="539">
        <v>0</v>
      </c>
      <c r="I102" s="539">
        <v>953</v>
      </c>
      <c r="J102" s="539">
        <v>0</v>
      </c>
      <c r="K102" s="539">
        <v>0</v>
      </c>
      <c r="L102" s="539">
        <v>0</v>
      </c>
      <c r="M102" s="528">
        <f t="shared" si="21"/>
        <v>3102</v>
      </c>
      <c r="N102" s="528">
        <f t="shared" si="22"/>
        <v>0</v>
      </c>
      <c r="O102" s="528"/>
    </row>
    <row r="103" spans="1:15" x14ac:dyDescent="0.2">
      <c r="A103" s="529" t="s">
        <v>792</v>
      </c>
      <c r="B103" s="540"/>
      <c r="C103" s="544">
        <v>0</v>
      </c>
      <c r="D103" s="544">
        <v>0</v>
      </c>
      <c r="E103" s="544">
        <v>0</v>
      </c>
      <c r="F103" s="544">
        <v>0</v>
      </c>
      <c r="G103" s="544">
        <v>0</v>
      </c>
      <c r="H103" s="544">
        <v>0</v>
      </c>
      <c r="I103" s="544">
        <v>0</v>
      </c>
      <c r="J103" s="544">
        <v>0</v>
      </c>
      <c r="K103" s="544">
        <v>0</v>
      </c>
      <c r="L103" s="544">
        <v>0</v>
      </c>
      <c r="M103" s="528">
        <f t="shared" si="21"/>
        <v>0</v>
      </c>
      <c r="N103" s="528">
        <f t="shared" si="22"/>
        <v>0</v>
      </c>
      <c r="O103" s="528"/>
    </row>
    <row r="104" spans="1:15" x14ac:dyDescent="0.2">
      <c r="A104" s="529" t="s">
        <v>781</v>
      </c>
      <c r="B104" s="542"/>
      <c r="C104" s="566">
        <f>C101+C103</f>
        <v>3102</v>
      </c>
      <c r="D104" s="566">
        <f t="shared" ref="D104:L104" si="28">D101+D103</f>
        <v>0</v>
      </c>
      <c r="E104" s="566">
        <f t="shared" si="28"/>
        <v>0</v>
      </c>
      <c r="F104" s="566">
        <f t="shared" si="28"/>
        <v>2149</v>
      </c>
      <c r="G104" s="566">
        <f t="shared" si="28"/>
        <v>0</v>
      </c>
      <c r="H104" s="566">
        <f t="shared" si="28"/>
        <v>0</v>
      </c>
      <c r="I104" s="566">
        <f t="shared" si="28"/>
        <v>953</v>
      </c>
      <c r="J104" s="566">
        <f t="shared" si="28"/>
        <v>0</v>
      </c>
      <c r="K104" s="566">
        <f t="shared" si="28"/>
        <v>0</v>
      </c>
      <c r="L104" s="566">
        <f t="shared" si="28"/>
        <v>0</v>
      </c>
      <c r="M104" s="528">
        <f t="shared" si="21"/>
        <v>3102</v>
      </c>
      <c r="N104" s="528">
        <f t="shared" si="22"/>
        <v>0</v>
      </c>
      <c r="O104" s="569"/>
    </row>
    <row r="105" spans="1:15" x14ac:dyDescent="0.2">
      <c r="A105" s="543" t="s">
        <v>841</v>
      </c>
      <c r="B105" s="529" t="s">
        <v>777</v>
      </c>
      <c r="C105" s="544"/>
      <c r="D105" s="539"/>
      <c r="E105" s="539"/>
      <c r="F105" s="539"/>
      <c r="G105" s="539"/>
      <c r="H105" s="539"/>
      <c r="I105" s="539"/>
      <c r="J105" s="539"/>
      <c r="K105" s="539"/>
      <c r="L105" s="539"/>
      <c r="M105" s="528">
        <f t="shared" si="21"/>
        <v>0</v>
      </c>
      <c r="N105" s="528">
        <f t="shared" si="22"/>
        <v>0</v>
      </c>
      <c r="O105" s="569"/>
    </row>
    <row r="106" spans="1:15" x14ac:dyDescent="0.2">
      <c r="A106" s="529" t="s">
        <v>778</v>
      </c>
      <c r="B106" s="540"/>
      <c r="C106" s="544">
        <f t="shared" si="24"/>
        <v>52157</v>
      </c>
      <c r="D106" s="539">
        <v>20844</v>
      </c>
      <c r="E106" s="539">
        <v>3521</v>
      </c>
      <c r="F106" s="539">
        <v>22458</v>
      </c>
      <c r="G106" s="539"/>
      <c r="H106" s="539"/>
      <c r="I106" s="539">
        <v>5334</v>
      </c>
      <c r="J106" s="539"/>
      <c r="K106" s="539"/>
      <c r="L106" s="539"/>
      <c r="M106" s="528">
        <f t="shared" si="21"/>
        <v>52157</v>
      </c>
      <c r="N106" s="528">
        <f t="shared" si="22"/>
        <v>0</v>
      </c>
      <c r="O106" s="569"/>
    </row>
    <row r="107" spans="1:15" x14ac:dyDescent="0.2">
      <c r="A107" s="529" t="s">
        <v>779</v>
      </c>
      <c r="B107" s="540"/>
      <c r="C107" s="544">
        <v>48042</v>
      </c>
      <c r="D107" s="539">
        <v>20844</v>
      </c>
      <c r="E107" s="539">
        <v>3521</v>
      </c>
      <c r="F107" s="539">
        <v>20343</v>
      </c>
      <c r="G107" s="539">
        <v>0</v>
      </c>
      <c r="H107" s="539">
        <v>0</v>
      </c>
      <c r="I107" s="539">
        <v>3334</v>
      </c>
      <c r="J107" s="539">
        <v>0</v>
      </c>
      <c r="K107" s="539">
        <v>0</v>
      </c>
      <c r="L107" s="539">
        <v>0</v>
      </c>
      <c r="M107" s="528">
        <f t="shared" si="21"/>
        <v>48042</v>
      </c>
      <c r="N107" s="528">
        <f t="shared" si="22"/>
        <v>0</v>
      </c>
      <c r="O107" s="528"/>
    </row>
    <row r="108" spans="1:15" x14ac:dyDescent="0.2">
      <c r="A108" s="529" t="s">
        <v>788</v>
      </c>
      <c r="B108" s="540"/>
      <c r="C108" s="530">
        <v>-15975</v>
      </c>
      <c r="D108" s="539">
        <v>-9970</v>
      </c>
      <c r="E108" s="539">
        <v>-1682</v>
      </c>
      <c r="F108" s="539">
        <v>-1914</v>
      </c>
      <c r="G108" s="539"/>
      <c r="H108" s="539"/>
      <c r="I108" s="539">
        <v>-2409</v>
      </c>
      <c r="J108" s="539"/>
      <c r="K108" s="539"/>
      <c r="L108" s="539"/>
      <c r="M108" s="528">
        <f t="shared" si="21"/>
        <v>-15975</v>
      </c>
      <c r="N108" s="528">
        <f t="shared" si="22"/>
        <v>0</v>
      </c>
      <c r="O108" s="528"/>
    </row>
    <row r="109" spans="1:15" x14ac:dyDescent="0.2">
      <c r="A109" s="529" t="s">
        <v>792</v>
      </c>
      <c r="B109" s="540"/>
      <c r="C109" s="544">
        <f t="shared" ref="C109:L109" si="29">SUM(C108)</f>
        <v>-15975</v>
      </c>
      <c r="D109" s="544">
        <f t="shared" si="29"/>
        <v>-9970</v>
      </c>
      <c r="E109" s="544">
        <f t="shared" si="29"/>
        <v>-1682</v>
      </c>
      <c r="F109" s="544">
        <f t="shared" si="29"/>
        <v>-1914</v>
      </c>
      <c r="G109" s="544">
        <f t="shared" si="29"/>
        <v>0</v>
      </c>
      <c r="H109" s="544">
        <f t="shared" si="29"/>
        <v>0</v>
      </c>
      <c r="I109" s="544">
        <f t="shared" si="29"/>
        <v>-2409</v>
      </c>
      <c r="J109" s="544">
        <f t="shared" si="29"/>
        <v>0</v>
      </c>
      <c r="K109" s="544">
        <f t="shared" si="29"/>
        <v>0</v>
      </c>
      <c r="L109" s="544">
        <f t="shared" si="29"/>
        <v>0</v>
      </c>
      <c r="M109" s="528">
        <f t="shared" si="21"/>
        <v>-15975</v>
      </c>
      <c r="N109" s="528">
        <f t="shared" si="22"/>
        <v>0</v>
      </c>
      <c r="O109" s="528"/>
    </row>
    <row r="110" spans="1:15" x14ac:dyDescent="0.2">
      <c r="A110" s="531" t="s">
        <v>781</v>
      </c>
      <c r="B110" s="542"/>
      <c r="C110" s="566">
        <f>C107+C109</f>
        <v>32067</v>
      </c>
      <c r="D110" s="566">
        <f t="shared" ref="D110:L110" si="30">D107+D109</f>
        <v>10874</v>
      </c>
      <c r="E110" s="566">
        <f t="shared" si="30"/>
        <v>1839</v>
      </c>
      <c r="F110" s="566">
        <f t="shared" si="30"/>
        <v>18429</v>
      </c>
      <c r="G110" s="566">
        <f t="shared" si="30"/>
        <v>0</v>
      </c>
      <c r="H110" s="566">
        <f t="shared" si="30"/>
        <v>0</v>
      </c>
      <c r="I110" s="566">
        <f t="shared" si="30"/>
        <v>925</v>
      </c>
      <c r="J110" s="566">
        <f t="shared" si="30"/>
        <v>0</v>
      </c>
      <c r="K110" s="566">
        <f t="shared" si="30"/>
        <v>0</v>
      </c>
      <c r="L110" s="566">
        <f t="shared" si="30"/>
        <v>0</v>
      </c>
      <c r="M110" s="528">
        <f t="shared" si="21"/>
        <v>32067</v>
      </c>
      <c r="N110" s="528">
        <f t="shared" si="22"/>
        <v>0</v>
      </c>
      <c r="O110" s="528"/>
    </row>
    <row r="111" spans="1:15" s="515" customFormat="1" x14ac:dyDescent="0.2">
      <c r="A111" s="536" t="s">
        <v>802</v>
      </c>
      <c r="B111" s="536"/>
      <c r="C111" s="544"/>
      <c r="D111" s="575"/>
      <c r="E111" s="575"/>
      <c r="F111" s="575"/>
      <c r="G111" s="575"/>
      <c r="H111" s="575"/>
      <c r="I111" s="575"/>
      <c r="J111" s="575"/>
      <c r="K111" s="575"/>
      <c r="L111" s="575"/>
      <c r="M111" s="528">
        <f t="shared" si="21"/>
        <v>0</v>
      </c>
      <c r="N111" s="528">
        <f t="shared" si="22"/>
        <v>0</v>
      </c>
      <c r="O111" s="528"/>
    </row>
    <row r="112" spans="1:15" x14ac:dyDescent="0.2">
      <c r="A112" s="529" t="s">
        <v>778</v>
      </c>
      <c r="B112" s="529"/>
      <c r="C112" s="544">
        <f t="shared" ref="C112:L115" si="31">C117+C122+C127</f>
        <v>497820</v>
      </c>
      <c r="D112" s="544">
        <f t="shared" si="31"/>
        <v>148319</v>
      </c>
      <c r="E112" s="544">
        <f t="shared" si="31"/>
        <v>27354</v>
      </c>
      <c r="F112" s="544">
        <f t="shared" si="31"/>
        <v>321576</v>
      </c>
      <c r="G112" s="544">
        <f t="shared" si="31"/>
        <v>0</v>
      </c>
      <c r="H112" s="544">
        <f t="shared" si="31"/>
        <v>0</v>
      </c>
      <c r="I112" s="544">
        <f t="shared" si="31"/>
        <v>571</v>
      </c>
      <c r="J112" s="544">
        <f t="shared" si="31"/>
        <v>0</v>
      </c>
      <c r="K112" s="544">
        <f t="shared" si="31"/>
        <v>0</v>
      </c>
      <c r="L112" s="544">
        <f t="shared" si="31"/>
        <v>0</v>
      </c>
      <c r="M112" s="528">
        <f t="shared" si="21"/>
        <v>497820</v>
      </c>
      <c r="N112" s="528">
        <f t="shared" si="22"/>
        <v>0</v>
      </c>
      <c r="O112" s="569"/>
    </row>
    <row r="113" spans="1:18" x14ac:dyDescent="0.2">
      <c r="A113" s="529" t="s">
        <v>837</v>
      </c>
      <c r="B113" s="529"/>
      <c r="C113" s="544">
        <f t="shared" si="31"/>
        <v>518112</v>
      </c>
      <c r="D113" s="544">
        <f t="shared" si="31"/>
        <v>152266</v>
      </c>
      <c r="E113" s="544">
        <f t="shared" si="31"/>
        <v>27966</v>
      </c>
      <c r="F113" s="544">
        <f t="shared" si="31"/>
        <v>337309</v>
      </c>
      <c r="G113" s="544">
        <f t="shared" si="31"/>
        <v>0</v>
      </c>
      <c r="H113" s="544">
        <f t="shared" si="31"/>
        <v>0</v>
      </c>
      <c r="I113" s="544">
        <f t="shared" si="31"/>
        <v>571</v>
      </c>
      <c r="J113" s="544">
        <f t="shared" si="31"/>
        <v>0</v>
      </c>
      <c r="K113" s="544">
        <f t="shared" si="31"/>
        <v>0</v>
      </c>
      <c r="L113" s="544">
        <f t="shared" si="31"/>
        <v>0</v>
      </c>
      <c r="M113" s="528">
        <f t="shared" si="21"/>
        <v>518112</v>
      </c>
      <c r="N113" s="528">
        <f t="shared" si="22"/>
        <v>0</v>
      </c>
      <c r="O113" s="528"/>
    </row>
    <row r="114" spans="1:18" x14ac:dyDescent="0.2">
      <c r="A114" s="529" t="s">
        <v>792</v>
      </c>
      <c r="B114" s="529"/>
      <c r="C114" s="544">
        <f t="shared" si="31"/>
        <v>0</v>
      </c>
      <c r="D114" s="544">
        <f t="shared" si="31"/>
        <v>0</v>
      </c>
      <c r="E114" s="544">
        <f t="shared" si="31"/>
        <v>0</v>
      </c>
      <c r="F114" s="544">
        <f t="shared" si="31"/>
        <v>0</v>
      </c>
      <c r="G114" s="544">
        <f t="shared" si="31"/>
        <v>0</v>
      </c>
      <c r="H114" s="544">
        <f t="shared" si="31"/>
        <v>0</v>
      </c>
      <c r="I114" s="544">
        <f t="shared" si="31"/>
        <v>0</v>
      </c>
      <c r="J114" s="544">
        <f t="shared" si="31"/>
        <v>0</v>
      </c>
      <c r="K114" s="544">
        <f t="shared" si="31"/>
        <v>0</v>
      </c>
      <c r="L114" s="544">
        <f t="shared" si="31"/>
        <v>0</v>
      </c>
      <c r="M114" s="528">
        <f t="shared" si="21"/>
        <v>0</v>
      </c>
      <c r="N114" s="528">
        <f t="shared" si="22"/>
        <v>0</v>
      </c>
      <c r="O114" s="528"/>
    </row>
    <row r="115" spans="1:18" x14ac:dyDescent="0.2">
      <c r="A115" s="529" t="s">
        <v>781</v>
      </c>
      <c r="B115" s="529"/>
      <c r="C115" s="544">
        <f t="shared" si="31"/>
        <v>518112</v>
      </c>
      <c r="D115" s="544">
        <f t="shared" si="31"/>
        <v>152266</v>
      </c>
      <c r="E115" s="544">
        <f t="shared" si="31"/>
        <v>27966</v>
      </c>
      <c r="F115" s="544">
        <f t="shared" si="31"/>
        <v>337309</v>
      </c>
      <c r="G115" s="544">
        <f t="shared" si="31"/>
        <v>0</v>
      </c>
      <c r="H115" s="544">
        <f t="shared" si="31"/>
        <v>0</v>
      </c>
      <c r="I115" s="544">
        <f t="shared" si="31"/>
        <v>571</v>
      </c>
      <c r="J115" s="544">
        <f t="shared" si="31"/>
        <v>0</v>
      </c>
      <c r="K115" s="544">
        <f t="shared" si="31"/>
        <v>0</v>
      </c>
      <c r="L115" s="544">
        <f t="shared" si="31"/>
        <v>0</v>
      </c>
      <c r="M115" s="528">
        <f t="shared" si="21"/>
        <v>518112</v>
      </c>
      <c r="N115" s="528">
        <f t="shared" si="22"/>
        <v>0</v>
      </c>
      <c r="O115" s="528"/>
    </row>
    <row r="116" spans="1:18" x14ac:dyDescent="0.2">
      <c r="A116" s="576" t="s">
        <v>842</v>
      </c>
      <c r="B116" s="529" t="s">
        <v>777</v>
      </c>
      <c r="C116" s="544"/>
      <c r="D116" s="575"/>
      <c r="E116" s="575"/>
      <c r="F116" s="575"/>
      <c r="G116" s="575"/>
      <c r="H116" s="575"/>
      <c r="I116" s="575"/>
      <c r="J116" s="575"/>
      <c r="K116" s="575"/>
      <c r="L116" s="575"/>
      <c r="M116" s="528">
        <f t="shared" si="21"/>
        <v>0</v>
      </c>
      <c r="N116" s="528">
        <f t="shared" si="22"/>
        <v>0</v>
      </c>
      <c r="O116" s="528"/>
    </row>
    <row r="117" spans="1:18" x14ac:dyDescent="0.2">
      <c r="A117" s="529" t="s">
        <v>778</v>
      </c>
      <c r="B117" s="529"/>
      <c r="C117" s="544">
        <f t="shared" ref="C117" si="32">SUM(D117:L117)</f>
        <v>47280</v>
      </c>
      <c r="D117" s="544">
        <v>32852</v>
      </c>
      <c r="E117" s="544">
        <v>5868</v>
      </c>
      <c r="F117" s="544">
        <v>8052</v>
      </c>
      <c r="G117" s="544"/>
      <c r="H117" s="544"/>
      <c r="I117" s="544">
        <v>508</v>
      </c>
      <c r="J117" s="544"/>
      <c r="K117" s="544"/>
      <c r="L117" s="544"/>
      <c r="M117" s="528">
        <f t="shared" si="21"/>
        <v>47280</v>
      </c>
      <c r="N117" s="528">
        <f t="shared" si="22"/>
        <v>0</v>
      </c>
      <c r="O117" s="569"/>
      <c r="Q117" s="518" t="s">
        <v>843</v>
      </c>
    </row>
    <row r="118" spans="1:18" x14ac:dyDescent="0.2">
      <c r="A118" s="529" t="s">
        <v>779</v>
      </c>
      <c r="B118" s="529"/>
      <c r="C118" s="544">
        <v>48567</v>
      </c>
      <c r="D118" s="544">
        <v>33447</v>
      </c>
      <c r="E118" s="544">
        <v>5960</v>
      </c>
      <c r="F118" s="544">
        <v>8652</v>
      </c>
      <c r="G118" s="544">
        <v>0</v>
      </c>
      <c r="H118" s="544">
        <v>0</v>
      </c>
      <c r="I118" s="544">
        <v>508</v>
      </c>
      <c r="J118" s="544">
        <v>0</v>
      </c>
      <c r="K118" s="544">
        <v>0</v>
      </c>
      <c r="L118" s="544">
        <v>0</v>
      </c>
      <c r="M118" s="528">
        <f t="shared" si="21"/>
        <v>48567</v>
      </c>
      <c r="N118" s="528">
        <f t="shared" si="22"/>
        <v>0</v>
      </c>
      <c r="O118" s="569"/>
    </row>
    <row r="119" spans="1:18" x14ac:dyDescent="0.2">
      <c r="A119" s="529" t="s">
        <v>792</v>
      </c>
      <c r="B119" s="529"/>
      <c r="C119" s="544">
        <v>0</v>
      </c>
      <c r="D119" s="544">
        <v>0</v>
      </c>
      <c r="E119" s="544">
        <v>0</v>
      </c>
      <c r="F119" s="544">
        <v>0</v>
      </c>
      <c r="G119" s="544">
        <v>0</v>
      </c>
      <c r="H119" s="544">
        <v>0</v>
      </c>
      <c r="I119" s="544">
        <v>0</v>
      </c>
      <c r="J119" s="544">
        <v>0</v>
      </c>
      <c r="K119" s="544">
        <v>0</v>
      </c>
      <c r="L119" s="544">
        <v>0</v>
      </c>
      <c r="M119" s="528">
        <f t="shared" si="21"/>
        <v>0</v>
      </c>
      <c r="N119" s="528">
        <f t="shared" si="22"/>
        <v>0</v>
      </c>
      <c r="O119" s="569"/>
    </row>
    <row r="120" spans="1:18" x14ac:dyDescent="0.2">
      <c r="A120" s="529" t="s">
        <v>781</v>
      </c>
      <c r="B120" s="529"/>
      <c r="C120" s="544">
        <f t="shared" ref="C120:L120" si="33">C118+C119</f>
        <v>48567</v>
      </c>
      <c r="D120" s="544">
        <f t="shared" si="33"/>
        <v>33447</v>
      </c>
      <c r="E120" s="544">
        <f t="shared" si="33"/>
        <v>5960</v>
      </c>
      <c r="F120" s="544">
        <f t="shared" si="33"/>
        <v>8652</v>
      </c>
      <c r="G120" s="544">
        <f t="shared" si="33"/>
        <v>0</v>
      </c>
      <c r="H120" s="544">
        <f t="shared" si="33"/>
        <v>0</v>
      </c>
      <c r="I120" s="544">
        <f t="shared" si="33"/>
        <v>508</v>
      </c>
      <c r="J120" s="544">
        <f t="shared" si="33"/>
        <v>0</v>
      </c>
      <c r="K120" s="544">
        <f t="shared" si="33"/>
        <v>0</v>
      </c>
      <c r="L120" s="544">
        <f t="shared" si="33"/>
        <v>0</v>
      </c>
      <c r="M120" s="528">
        <f t="shared" si="21"/>
        <v>48567</v>
      </c>
      <c r="N120" s="528">
        <f t="shared" si="22"/>
        <v>0</v>
      </c>
      <c r="O120" s="569"/>
    </row>
    <row r="121" spans="1:18" x14ac:dyDescent="0.2">
      <c r="A121" s="545" t="s">
        <v>844</v>
      </c>
      <c r="B121" s="545" t="s">
        <v>777</v>
      </c>
      <c r="C121" s="544"/>
      <c r="D121" s="544"/>
      <c r="E121" s="544"/>
      <c r="F121" s="544"/>
      <c r="G121" s="544"/>
      <c r="H121" s="544"/>
      <c r="I121" s="544"/>
      <c r="J121" s="544"/>
      <c r="K121" s="544"/>
      <c r="L121" s="544"/>
      <c r="M121" s="528">
        <f t="shared" si="21"/>
        <v>0</v>
      </c>
      <c r="N121" s="528">
        <f t="shared" si="22"/>
        <v>0</v>
      </c>
      <c r="O121" s="569"/>
      <c r="Q121" s="518">
        <v>7644</v>
      </c>
      <c r="R121" s="518" t="s">
        <v>845</v>
      </c>
    </row>
    <row r="122" spans="1:18" x14ac:dyDescent="0.2">
      <c r="A122" s="529" t="s">
        <v>778</v>
      </c>
      <c r="B122" s="529"/>
      <c r="C122" s="544">
        <f>SUM(D122:L122)</f>
        <v>38876</v>
      </c>
      <c r="D122" s="544">
        <v>30280</v>
      </c>
      <c r="E122" s="544">
        <v>5532</v>
      </c>
      <c r="F122" s="544">
        <v>3001</v>
      </c>
      <c r="G122" s="544"/>
      <c r="H122" s="544"/>
      <c r="I122" s="544">
        <v>63</v>
      </c>
      <c r="J122" s="544"/>
      <c r="K122" s="544"/>
      <c r="L122" s="544"/>
      <c r="M122" s="528">
        <f t="shared" si="21"/>
        <v>38876</v>
      </c>
      <c r="N122" s="528">
        <f t="shared" si="22"/>
        <v>0</v>
      </c>
      <c r="O122" s="569"/>
      <c r="Q122" s="518">
        <f>SUM(Q121:Q121)</f>
        <v>7644</v>
      </c>
    </row>
    <row r="123" spans="1:18" x14ac:dyDescent="0.2">
      <c r="A123" s="529" t="s">
        <v>779</v>
      </c>
      <c r="B123" s="529"/>
      <c r="C123" s="544">
        <v>42748</v>
      </c>
      <c r="D123" s="544">
        <v>33632</v>
      </c>
      <c r="E123" s="544">
        <v>6052</v>
      </c>
      <c r="F123" s="544">
        <v>3001</v>
      </c>
      <c r="G123" s="544">
        <v>0</v>
      </c>
      <c r="H123" s="544">
        <v>0</v>
      </c>
      <c r="I123" s="544">
        <v>63</v>
      </c>
      <c r="J123" s="544">
        <v>0</v>
      </c>
      <c r="K123" s="544">
        <v>0</v>
      </c>
      <c r="L123" s="544">
        <v>0</v>
      </c>
      <c r="M123" s="528">
        <f t="shared" si="21"/>
        <v>42748</v>
      </c>
      <c r="N123" s="528">
        <f t="shared" si="22"/>
        <v>0</v>
      </c>
      <c r="O123" s="569"/>
    </row>
    <row r="124" spans="1:18" x14ac:dyDescent="0.2">
      <c r="A124" s="529" t="s">
        <v>792</v>
      </c>
      <c r="B124" s="529"/>
      <c r="C124" s="544">
        <v>0</v>
      </c>
      <c r="D124" s="544">
        <v>0</v>
      </c>
      <c r="E124" s="544">
        <v>0</v>
      </c>
      <c r="F124" s="544">
        <v>0</v>
      </c>
      <c r="G124" s="544">
        <v>0</v>
      </c>
      <c r="H124" s="544">
        <v>0</v>
      </c>
      <c r="I124" s="544">
        <v>0</v>
      </c>
      <c r="J124" s="544">
        <v>0</v>
      </c>
      <c r="K124" s="544">
        <v>0</v>
      </c>
      <c r="L124" s="544">
        <v>0</v>
      </c>
      <c r="M124" s="528">
        <f t="shared" si="21"/>
        <v>0</v>
      </c>
      <c r="N124" s="528">
        <f t="shared" si="22"/>
        <v>0</v>
      </c>
      <c r="O124" s="569"/>
    </row>
    <row r="125" spans="1:18" x14ac:dyDescent="0.2">
      <c r="A125" s="529" t="s">
        <v>781</v>
      </c>
      <c r="B125" s="529"/>
      <c r="C125" s="544">
        <f t="shared" ref="C125:L125" si="34">C123+C124</f>
        <v>42748</v>
      </c>
      <c r="D125" s="544">
        <f t="shared" si="34"/>
        <v>33632</v>
      </c>
      <c r="E125" s="544">
        <f t="shared" si="34"/>
        <v>6052</v>
      </c>
      <c r="F125" s="544">
        <f t="shared" si="34"/>
        <v>3001</v>
      </c>
      <c r="G125" s="544">
        <f t="shared" si="34"/>
        <v>0</v>
      </c>
      <c r="H125" s="544">
        <f t="shared" si="34"/>
        <v>0</v>
      </c>
      <c r="I125" s="544">
        <f t="shared" si="34"/>
        <v>63</v>
      </c>
      <c r="J125" s="544">
        <f t="shared" si="34"/>
        <v>0</v>
      </c>
      <c r="K125" s="544">
        <f t="shared" si="34"/>
        <v>0</v>
      </c>
      <c r="L125" s="544">
        <f t="shared" si="34"/>
        <v>0</v>
      </c>
      <c r="M125" s="528">
        <f t="shared" si="21"/>
        <v>42748</v>
      </c>
      <c r="N125" s="528">
        <f t="shared" si="22"/>
        <v>0</v>
      </c>
      <c r="O125" s="569"/>
    </row>
    <row r="126" spans="1:18" x14ac:dyDescent="0.2">
      <c r="A126" s="545" t="s">
        <v>846</v>
      </c>
      <c r="B126" s="536"/>
      <c r="C126" s="544"/>
      <c r="D126" s="544"/>
      <c r="E126" s="544"/>
      <c r="F126" s="544"/>
      <c r="G126" s="544"/>
      <c r="H126" s="544"/>
      <c r="I126" s="544"/>
      <c r="J126" s="544"/>
      <c r="K126" s="544"/>
      <c r="L126" s="544"/>
      <c r="M126" s="528">
        <f t="shared" si="21"/>
        <v>0</v>
      </c>
      <c r="N126" s="528">
        <f t="shared" si="22"/>
        <v>0</v>
      </c>
      <c r="O126" s="569"/>
      <c r="Q126" s="518">
        <v>885</v>
      </c>
      <c r="R126" s="518" t="s">
        <v>847</v>
      </c>
    </row>
    <row r="127" spans="1:18" x14ac:dyDescent="0.2">
      <c r="A127" s="529" t="s">
        <v>778</v>
      </c>
      <c r="B127" s="529"/>
      <c r="C127" s="544">
        <f t="shared" ref="C127:L127" si="35">C132+C137+C142+C147+C152+C157+C162+C167+C172+C182+C187+C192+C202+C212+C217+C222+C232+C237+C242+C247+C207+C227+C177</f>
        <v>411664</v>
      </c>
      <c r="D127" s="544">
        <f t="shared" si="35"/>
        <v>85187</v>
      </c>
      <c r="E127" s="544">
        <f t="shared" si="35"/>
        <v>15954</v>
      </c>
      <c r="F127" s="544">
        <f t="shared" si="35"/>
        <v>310523</v>
      </c>
      <c r="G127" s="544">
        <f t="shared" si="35"/>
        <v>0</v>
      </c>
      <c r="H127" s="544">
        <f t="shared" si="35"/>
        <v>0</v>
      </c>
      <c r="I127" s="544">
        <f t="shared" si="35"/>
        <v>0</v>
      </c>
      <c r="J127" s="544">
        <f t="shared" si="35"/>
        <v>0</v>
      </c>
      <c r="K127" s="544">
        <f t="shared" si="35"/>
        <v>0</v>
      </c>
      <c r="L127" s="544">
        <f t="shared" si="35"/>
        <v>0</v>
      </c>
      <c r="M127" s="528">
        <f t="shared" si="21"/>
        <v>411664</v>
      </c>
      <c r="N127" s="528">
        <f t="shared" si="22"/>
        <v>0</v>
      </c>
      <c r="O127" s="528"/>
      <c r="Q127" s="518">
        <v>1422</v>
      </c>
      <c r="R127" s="518" t="s">
        <v>848</v>
      </c>
    </row>
    <row r="128" spans="1:18" x14ac:dyDescent="0.2">
      <c r="A128" s="529" t="s">
        <v>837</v>
      </c>
      <c r="B128" s="529"/>
      <c r="C128" s="544">
        <f t="shared" ref="C128:L128" si="36">C133+C138+C143+C148+C153+C158+C163+C168+C173+C183+C188+C193+C203+C213+C218+C223+C233+C238+C243+C248+C208+C228+C178+C198</f>
        <v>426797</v>
      </c>
      <c r="D128" s="544">
        <f t="shared" si="36"/>
        <v>85187</v>
      </c>
      <c r="E128" s="544">
        <f t="shared" si="36"/>
        <v>15954</v>
      </c>
      <c r="F128" s="544">
        <f t="shared" si="36"/>
        <v>325656</v>
      </c>
      <c r="G128" s="544">
        <f t="shared" si="36"/>
        <v>0</v>
      </c>
      <c r="H128" s="544">
        <f t="shared" si="36"/>
        <v>0</v>
      </c>
      <c r="I128" s="544">
        <f t="shared" si="36"/>
        <v>0</v>
      </c>
      <c r="J128" s="544">
        <f t="shared" si="36"/>
        <v>0</v>
      </c>
      <c r="K128" s="544">
        <f t="shared" si="36"/>
        <v>0</v>
      </c>
      <c r="L128" s="544">
        <f t="shared" si="36"/>
        <v>0</v>
      </c>
      <c r="M128" s="528">
        <f t="shared" si="21"/>
        <v>426797</v>
      </c>
      <c r="N128" s="528">
        <f t="shared" si="22"/>
        <v>0</v>
      </c>
      <c r="O128" s="528"/>
    </row>
    <row r="129" spans="1:15" x14ac:dyDescent="0.2">
      <c r="A129" s="529" t="s">
        <v>792</v>
      </c>
      <c r="B129" s="529"/>
      <c r="C129" s="544">
        <f t="shared" ref="C129:L130" si="37">C134+C139+C144+C149+C154+C159+C164+C169+C174+C179+C184+C189+C194+C199+C204+C209+C214+C219+C224+C229+C234+C239+C244+C249</f>
        <v>0</v>
      </c>
      <c r="D129" s="544">
        <f t="shared" si="37"/>
        <v>0</v>
      </c>
      <c r="E129" s="544">
        <f t="shared" si="37"/>
        <v>0</v>
      </c>
      <c r="F129" s="544">
        <f t="shared" si="37"/>
        <v>0</v>
      </c>
      <c r="G129" s="544">
        <f t="shared" si="37"/>
        <v>0</v>
      </c>
      <c r="H129" s="544">
        <f t="shared" si="37"/>
        <v>0</v>
      </c>
      <c r="I129" s="544">
        <f t="shared" si="37"/>
        <v>0</v>
      </c>
      <c r="J129" s="544">
        <f t="shared" si="37"/>
        <v>0</v>
      </c>
      <c r="K129" s="544">
        <f t="shared" si="37"/>
        <v>0</v>
      </c>
      <c r="L129" s="544">
        <f t="shared" si="37"/>
        <v>0</v>
      </c>
      <c r="M129" s="528">
        <f t="shared" si="21"/>
        <v>0</v>
      </c>
      <c r="N129" s="528">
        <f t="shared" si="22"/>
        <v>0</v>
      </c>
      <c r="O129" s="528"/>
    </row>
    <row r="130" spans="1:15" x14ac:dyDescent="0.2">
      <c r="A130" s="529" t="s">
        <v>781</v>
      </c>
      <c r="B130" s="529"/>
      <c r="C130" s="544">
        <f t="shared" si="37"/>
        <v>426797</v>
      </c>
      <c r="D130" s="544">
        <f t="shared" si="37"/>
        <v>85187</v>
      </c>
      <c r="E130" s="544">
        <f t="shared" si="37"/>
        <v>15954</v>
      </c>
      <c r="F130" s="544">
        <f t="shared" si="37"/>
        <v>325656</v>
      </c>
      <c r="G130" s="544">
        <f t="shared" si="37"/>
        <v>0</v>
      </c>
      <c r="H130" s="544">
        <f t="shared" si="37"/>
        <v>0</v>
      </c>
      <c r="I130" s="544">
        <f t="shared" si="37"/>
        <v>0</v>
      </c>
      <c r="J130" s="544">
        <f t="shared" si="37"/>
        <v>0</v>
      </c>
      <c r="K130" s="544">
        <f t="shared" si="37"/>
        <v>0</v>
      </c>
      <c r="L130" s="544">
        <f t="shared" si="37"/>
        <v>0</v>
      </c>
      <c r="M130" s="528">
        <f t="shared" si="21"/>
        <v>426797</v>
      </c>
      <c r="N130" s="528">
        <f t="shared" si="22"/>
        <v>0</v>
      </c>
      <c r="O130" s="528"/>
    </row>
    <row r="131" spans="1:15" x14ac:dyDescent="0.2">
      <c r="A131" s="545" t="s">
        <v>806</v>
      </c>
      <c r="B131" s="545" t="s">
        <v>777</v>
      </c>
      <c r="C131" s="544"/>
      <c r="D131" s="544"/>
      <c r="E131" s="544"/>
      <c r="F131" s="544"/>
      <c r="G131" s="544"/>
      <c r="H131" s="544"/>
      <c r="I131" s="544"/>
      <c r="J131" s="544"/>
      <c r="K131" s="544"/>
      <c r="L131" s="544"/>
      <c r="M131" s="528">
        <f t="shared" si="21"/>
        <v>0</v>
      </c>
      <c r="N131" s="528">
        <f t="shared" si="22"/>
        <v>0</v>
      </c>
      <c r="O131" s="528"/>
    </row>
    <row r="132" spans="1:15" x14ac:dyDescent="0.2">
      <c r="A132" s="529" t="s">
        <v>778</v>
      </c>
      <c r="B132" s="529"/>
      <c r="C132" s="544">
        <f>SUM(D132:L132)</f>
        <v>39897</v>
      </c>
      <c r="D132" s="544">
        <v>15787</v>
      </c>
      <c r="E132" s="544">
        <v>2883</v>
      </c>
      <c r="F132" s="544">
        <v>21227</v>
      </c>
      <c r="G132" s="544"/>
      <c r="H132" s="544"/>
      <c r="I132" s="544"/>
      <c r="J132" s="544"/>
      <c r="K132" s="544"/>
      <c r="L132" s="544"/>
      <c r="M132" s="528">
        <f t="shared" si="21"/>
        <v>39897</v>
      </c>
      <c r="N132" s="528">
        <f t="shared" si="22"/>
        <v>0</v>
      </c>
      <c r="O132" s="569"/>
    </row>
    <row r="133" spans="1:15" x14ac:dyDescent="0.2">
      <c r="A133" s="529" t="s">
        <v>779</v>
      </c>
      <c r="B133" s="529"/>
      <c r="C133" s="544">
        <v>41097</v>
      </c>
      <c r="D133" s="544">
        <v>15787</v>
      </c>
      <c r="E133" s="544">
        <v>2883</v>
      </c>
      <c r="F133" s="544">
        <v>22427</v>
      </c>
      <c r="G133" s="544">
        <v>0</v>
      </c>
      <c r="H133" s="544">
        <v>0</v>
      </c>
      <c r="I133" s="544">
        <v>0</v>
      </c>
      <c r="J133" s="544">
        <v>0</v>
      </c>
      <c r="K133" s="544">
        <v>0</v>
      </c>
      <c r="L133" s="544">
        <v>0</v>
      </c>
      <c r="M133" s="528">
        <f t="shared" si="21"/>
        <v>41097</v>
      </c>
      <c r="N133" s="528">
        <f t="shared" si="22"/>
        <v>0</v>
      </c>
      <c r="O133" s="528"/>
    </row>
    <row r="134" spans="1:15" x14ac:dyDescent="0.2">
      <c r="A134" s="529" t="s">
        <v>792</v>
      </c>
      <c r="B134" s="529"/>
      <c r="C134" s="544">
        <v>0</v>
      </c>
      <c r="D134" s="544">
        <v>0</v>
      </c>
      <c r="E134" s="544">
        <v>0</v>
      </c>
      <c r="F134" s="544">
        <v>0</v>
      </c>
      <c r="G134" s="544">
        <v>0</v>
      </c>
      <c r="H134" s="544">
        <v>0</v>
      </c>
      <c r="I134" s="544">
        <v>0</v>
      </c>
      <c r="J134" s="544">
        <v>0</v>
      </c>
      <c r="K134" s="544">
        <v>0</v>
      </c>
      <c r="L134" s="544">
        <v>0</v>
      </c>
      <c r="M134" s="528">
        <f t="shared" si="21"/>
        <v>0</v>
      </c>
      <c r="N134" s="528">
        <f t="shared" si="22"/>
        <v>0</v>
      </c>
      <c r="O134" s="528"/>
    </row>
    <row r="135" spans="1:15" x14ac:dyDescent="0.2">
      <c r="A135" s="529" t="s">
        <v>781</v>
      </c>
      <c r="B135" s="529"/>
      <c r="C135" s="544">
        <f t="shared" ref="C135:L135" si="38">C133+C134</f>
        <v>41097</v>
      </c>
      <c r="D135" s="544">
        <f t="shared" si="38"/>
        <v>15787</v>
      </c>
      <c r="E135" s="544">
        <f t="shared" si="38"/>
        <v>2883</v>
      </c>
      <c r="F135" s="544">
        <f t="shared" si="38"/>
        <v>22427</v>
      </c>
      <c r="G135" s="544">
        <f t="shared" si="38"/>
        <v>0</v>
      </c>
      <c r="H135" s="544">
        <f t="shared" si="38"/>
        <v>0</v>
      </c>
      <c r="I135" s="544">
        <f t="shared" si="38"/>
        <v>0</v>
      </c>
      <c r="J135" s="544">
        <f t="shared" si="38"/>
        <v>0</v>
      </c>
      <c r="K135" s="544">
        <f t="shared" si="38"/>
        <v>0</v>
      </c>
      <c r="L135" s="544">
        <f t="shared" si="38"/>
        <v>0</v>
      </c>
      <c r="M135" s="528">
        <f t="shared" si="21"/>
        <v>41097</v>
      </c>
      <c r="N135" s="528">
        <f t="shared" si="22"/>
        <v>0</v>
      </c>
      <c r="O135" s="528"/>
    </row>
    <row r="136" spans="1:15" x14ac:dyDescent="0.2">
      <c r="A136" s="545" t="s">
        <v>807</v>
      </c>
      <c r="B136" s="529" t="s">
        <v>777</v>
      </c>
      <c r="C136" s="544"/>
      <c r="D136" s="544"/>
      <c r="E136" s="544"/>
      <c r="F136" s="544"/>
      <c r="G136" s="544"/>
      <c r="H136" s="544"/>
      <c r="I136" s="544"/>
      <c r="J136" s="544"/>
      <c r="K136" s="544"/>
      <c r="L136" s="544"/>
      <c r="M136" s="528">
        <f t="shared" si="21"/>
        <v>0</v>
      </c>
      <c r="N136" s="528">
        <f t="shared" si="22"/>
        <v>0</v>
      </c>
      <c r="O136" s="569"/>
    </row>
    <row r="137" spans="1:15" x14ac:dyDescent="0.2">
      <c r="A137" s="529" t="s">
        <v>778</v>
      </c>
      <c r="B137" s="529"/>
      <c r="C137" s="544">
        <f t="shared" ref="C137:C247" si="39">SUM(D137:L137)</f>
        <v>9970</v>
      </c>
      <c r="D137" s="544"/>
      <c r="E137" s="544"/>
      <c r="F137" s="544">
        <v>9970</v>
      </c>
      <c r="G137" s="544"/>
      <c r="H137" s="544"/>
      <c r="I137" s="544"/>
      <c r="J137" s="544"/>
      <c r="K137" s="544"/>
      <c r="L137" s="544"/>
      <c r="M137" s="528">
        <f t="shared" si="21"/>
        <v>9970</v>
      </c>
      <c r="N137" s="528">
        <f t="shared" si="22"/>
        <v>0</v>
      </c>
      <c r="O137" s="569"/>
    </row>
    <row r="138" spans="1:15" x14ac:dyDescent="0.2">
      <c r="A138" s="529" t="s">
        <v>779</v>
      </c>
      <c r="B138" s="529"/>
      <c r="C138" s="544">
        <v>10270</v>
      </c>
      <c r="D138" s="544">
        <v>0</v>
      </c>
      <c r="E138" s="544">
        <v>0</v>
      </c>
      <c r="F138" s="544">
        <v>10270</v>
      </c>
      <c r="G138" s="544">
        <v>0</v>
      </c>
      <c r="H138" s="544">
        <v>0</v>
      </c>
      <c r="I138" s="544">
        <v>0</v>
      </c>
      <c r="J138" s="544">
        <v>0</v>
      </c>
      <c r="K138" s="544">
        <v>0</v>
      </c>
      <c r="L138" s="544">
        <v>0</v>
      </c>
      <c r="M138" s="528">
        <f t="shared" si="21"/>
        <v>10270</v>
      </c>
      <c r="N138" s="528">
        <f t="shared" si="22"/>
        <v>0</v>
      </c>
      <c r="O138" s="528"/>
    </row>
    <row r="139" spans="1:15" x14ac:dyDescent="0.2">
      <c r="A139" s="529" t="s">
        <v>792</v>
      </c>
      <c r="B139" s="529"/>
      <c r="C139" s="544">
        <v>0</v>
      </c>
      <c r="D139" s="544">
        <v>0</v>
      </c>
      <c r="E139" s="544">
        <v>0</v>
      </c>
      <c r="F139" s="544">
        <v>0</v>
      </c>
      <c r="G139" s="544">
        <v>0</v>
      </c>
      <c r="H139" s="544">
        <v>0</v>
      </c>
      <c r="I139" s="544">
        <v>0</v>
      </c>
      <c r="J139" s="544">
        <v>0</v>
      </c>
      <c r="K139" s="544">
        <v>0</v>
      </c>
      <c r="L139" s="544">
        <v>0</v>
      </c>
      <c r="M139" s="528">
        <f t="shared" si="21"/>
        <v>0</v>
      </c>
      <c r="N139" s="528">
        <f t="shared" si="22"/>
        <v>0</v>
      </c>
      <c r="O139" s="528"/>
    </row>
    <row r="140" spans="1:15" x14ac:dyDescent="0.2">
      <c r="A140" s="529" t="s">
        <v>781</v>
      </c>
      <c r="B140" s="529"/>
      <c r="C140" s="544">
        <f t="shared" ref="C140:L140" si="40">C138+C139</f>
        <v>10270</v>
      </c>
      <c r="D140" s="544">
        <f t="shared" si="40"/>
        <v>0</v>
      </c>
      <c r="E140" s="544">
        <f t="shared" si="40"/>
        <v>0</v>
      </c>
      <c r="F140" s="544">
        <f t="shared" si="40"/>
        <v>10270</v>
      </c>
      <c r="G140" s="544">
        <f t="shared" si="40"/>
        <v>0</v>
      </c>
      <c r="H140" s="544">
        <f t="shared" si="40"/>
        <v>0</v>
      </c>
      <c r="I140" s="544">
        <f t="shared" si="40"/>
        <v>0</v>
      </c>
      <c r="J140" s="544">
        <f t="shared" si="40"/>
        <v>0</v>
      </c>
      <c r="K140" s="544">
        <f t="shared" si="40"/>
        <v>0</v>
      </c>
      <c r="L140" s="544">
        <f t="shared" si="40"/>
        <v>0</v>
      </c>
      <c r="M140" s="528">
        <f t="shared" si="21"/>
        <v>10270</v>
      </c>
      <c r="N140" s="528">
        <f t="shared" si="22"/>
        <v>0</v>
      </c>
      <c r="O140" s="528"/>
    </row>
    <row r="141" spans="1:15" x14ac:dyDescent="0.2">
      <c r="A141" s="545" t="s">
        <v>808</v>
      </c>
      <c r="B141" s="529" t="s">
        <v>777</v>
      </c>
      <c r="C141" s="544"/>
      <c r="D141" s="544"/>
      <c r="E141" s="544"/>
      <c r="F141" s="544"/>
      <c r="G141" s="544"/>
      <c r="H141" s="544"/>
      <c r="I141" s="544"/>
      <c r="J141" s="544"/>
      <c r="K141" s="544"/>
      <c r="L141" s="544"/>
      <c r="M141" s="528">
        <f t="shared" si="21"/>
        <v>0</v>
      </c>
      <c r="N141" s="528">
        <f t="shared" si="22"/>
        <v>0</v>
      </c>
      <c r="O141" s="569"/>
    </row>
    <row r="142" spans="1:15" x14ac:dyDescent="0.2">
      <c r="A142" s="529" t="s">
        <v>778</v>
      </c>
      <c r="B142" s="529"/>
      <c r="C142" s="544">
        <f t="shared" si="39"/>
        <v>11422</v>
      </c>
      <c r="D142" s="544">
        <v>4745</v>
      </c>
      <c r="E142" s="544">
        <v>973</v>
      </c>
      <c r="F142" s="544">
        <v>5704</v>
      </c>
      <c r="G142" s="544"/>
      <c r="H142" s="544"/>
      <c r="I142" s="544"/>
      <c r="J142" s="544"/>
      <c r="K142" s="544"/>
      <c r="L142" s="544"/>
      <c r="M142" s="528">
        <f t="shared" ref="M142:M205" si="41">SUM(D142:L142)</f>
        <v>11422</v>
      </c>
      <c r="N142" s="528">
        <f t="shared" ref="N142:N205" si="42">M142-C142</f>
        <v>0</v>
      </c>
      <c r="O142" s="569"/>
    </row>
    <row r="143" spans="1:15" x14ac:dyDescent="0.2">
      <c r="A143" s="529" t="s">
        <v>779</v>
      </c>
      <c r="B143" s="529"/>
      <c r="C143" s="544">
        <v>12469</v>
      </c>
      <c r="D143" s="544">
        <v>4745</v>
      </c>
      <c r="E143" s="544">
        <v>973</v>
      </c>
      <c r="F143" s="544">
        <v>6751</v>
      </c>
      <c r="G143" s="544">
        <v>0</v>
      </c>
      <c r="H143" s="544">
        <v>0</v>
      </c>
      <c r="I143" s="544">
        <v>0</v>
      </c>
      <c r="J143" s="544">
        <v>0</v>
      </c>
      <c r="K143" s="544">
        <v>0</v>
      </c>
      <c r="L143" s="544">
        <v>0</v>
      </c>
      <c r="M143" s="528">
        <f t="shared" si="41"/>
        <v>12469</v>
      </c>
      <c r="N143" s="528">
        <f t="shared" si="42"/>
        <v>0</v>
      </c>
      <c r="O143" s="528"/>
    </row>
    <row r="144" spans="1:15" x14ac:dyDescent="0.2">
      <c r="A144" s="529" t="s">
        <v>792</v>
      </c>
      <c r="B144" s="529"/>
      <c r="C144" s="544">
        <v>0</v>
      </c>
      <c r="D144" s="544">
        <v>0</v>
      </c>
      <c r="E144" s="544">
        <v>0</v>
      </c>
      <c r="F144" s="544">
        <v>0</v>
      </c>
      <c r="G144" s="544">
        <v>0</v>
      </c>
      <c r="H144" s="544">
        <v>0</v>
      </c>
      <c r="I144" s="544">
        <v>0</v>
      </c>
      <c r="J144" s="544">
        <v>0</v>
      </c>
      <c r="K144" s="544">
        <v>0</v>
      </c>
      <c r="L144" s="544">
        <v>0</v>
      </c>
      <c r="M144" s="528">
        <f t="shared" si="41"/>
        <v>0</v>
      </c>
      <c r="N144" s="528">
        <f t="shared" si="42"/>
        <v>0</v>
      </c>
      <c r="O144" s="528"/>
    </row>
    <row r="145" spans="1:15" x14ac:dyDescent="0.2">
      <c r="A145" s="529" t="s">
        <v>781</v>
      </c>
      <c r="B145" s="529"/>
      <c r="C145" s="544">
        <f t="shared" ref="C145:L145" si="43">C143+C144</f>
        <v>12469</v>
      </c>
      <c r="D145" s="544">
        <f t="shared" si="43"/>
        <v>4745</v>
      </c>
      <c r="E145" s="544">
        <f t="shared" si="43"/>
        <v>973</v>
      </c>
      <c r="F145" s="544">
        <f t="shared" si="43"/>
        <v>6751</v>
      </c>
      <c r="G145" s="544">
        <f t="shared" si="43"/>
        <v>0</v>
      </c>
      <c r="H145" s="544">
        <f t="shared" si="43"/>
        <v>0</v>
      </c>
      <c r="I145" s="544">
        <f t="shared" si="43"/>
        <v>0</v>
      </c>
      <c r="J145" s="544">
        <f t="shared" si="43"/>
        <v>0</v>
      </c>
      <c r="K145" s="544">
        <f t="shared" si="43"/>
        <v>0</v>
      </c>
      <c r="L145" s="544">
        <f t="shared" si="43"/>
        <v>0</v>
      </c>
      <c r="M145" s="528">
        <f t="shared" si="41"/>
        <v>12469</v>
      </c>
      <c r="N145" s="528">
        <f t="shared" si="42"/>
        <v>0</v>
      </c>
      <c r="O145" s="528"/>
    </row>
    <row r="146" spans="1:15" x14ac:dyDescent="0.2">
      <c r="A146" s="545" t="s">
        <v>809</v>
      </c>
      <c r="B146" s="529" t="s">
        <v>777</v>
      </c>
      <c r="C146" s="544"/>
      <c r="D146" s="544"/>
      <c r="E146" s="544"/>
      <c r="F146" s="544"/>
      <c r="G146" s="544"/>
      <c r="H146" s="544"/>
      <c r="I146" s="544"/>
      <c r="J146" s="544"/>
      <c r="K146" s="544"/>
      <c r="L146" s="544"/>
      <c r="M146" s="528">
        <f t="shared" si="41"/>
        <v>0</v>
      </c>
      <c r="N146" s="528">
        <f t="shared" si="42"/>
        <v>0</v>
      </c>
      <c r="O146" s="569"/>
    </row>
    <row r="147" spans="1:15" x14ac:dyDescent="0.2">
      <c r="A147" s="529" t="s">
        <v>778</v>
      </c>
      <c r="B147" s="529"/>
      <c r="C147" s="544">
        <f t="shared" si="39"/>
        <v>10013</v>
      </c>
      <c r="D147" s="544">
        <v>4858</v>
      </c>
      <c r="E147" s="544">
        <v>946</v>
      </c>
      <c r="F147" s="544">
        <v>4209</v>
      </c>
      <c r="G147" s="544"/>
      <c r="H147" s="544"/>
      <c r="I147" s="544"/>
      <c r="J147" s="544"/>
      <c r="K147" s="544"/>
      <c r="L147" s="544"/>
      <c r="M147" s="528">
        <f t="shared" si="41"/>
        <v>10013</v>
      </c>
      <c r="N147" s="528">
        <f t="shared" si="42"/>
        <v>0</v>
      </c>
      <c r="O147" s="569"/>
    </row>
    <row r="148" spans="1:15" x14ac:dyDescent="0.2">
      <c r="A148" s="529" t="s">
        <v>779</v>
      </c>
      <c r="B148" s="529"/>
      <c r="C148" s="544">
        <v>10796</v>
      </c>
      <c r="D148" s="544">
        <v>4858</v>
      </c>
      <c r="E148" s="544">
        <v>946</v>
      </c>
      <c r="F148" s="544">
        <v>4992</v>
      </c>
      <c r="G148" s="544">
        <v>0</v>
      </c>
      <c r="H148" s="544">
        <v>0</v>
      </c>
      <c r="I148" s="544">
        <v>0</v>
      </c>
      <c r="J148" s="544">
        <v>0</v>
      </c>
      <c r="K148" s="544">
        <v>0</v>
      </c>
      <c r="L148" s="544">
        <v>0</v>
      </c>
      <c r="M148" s="528">
        <f t="shared" si="41"/>
        <v>10796</v>
      </c>
      <c r="N148" s="528">
        <f t="shared" si="42"/>
        <v>0</v>
      </c>
      <c r="O148" s="528"/>
    </row>
    <row r="149" spans="1:15" x14ac:dyDescent="0.2">
      <c r="A149" s="529" t="s">
        <v>792</v>
      </c>
      <c r="B149" s="529"/>
      <c r="C149" s="544">
        <v>0</v>
      </c>
      <c r="D149" s="544">
        <v>0</v>
      </c>
      <c r="E149" s="544">
        <v>0</v>
      </c>
      <c r="F149" s="544">
        <v>0</v>
      </c>
      <c r="G149" s="544">
        <v>0</v>
      </c>
      <c r="H149" s="544">
        <v>0</v>
      </c>
      <c r="I149" s="544">
        <v>0</v>
      </c>
      <c r="J149" s="544">
        <v>0</v>
      </c>
      <c r="K149" s="544">
        <v>0</v>
      </c>
      <c r="L149" s="544">
        <v>0</v>
      </c>
      <c r="M149" s="528">
        <f t="shared" si="41"/>
        <v>0</v>
      </c>
      <c r="N149" s="528">
        <f t="shared" si="42"/>
        <v>0</v>
      </c>
      <c r="O149" s="528"/>
    </row>
    <row r="150" spans="1:15" x14ac:dyDescent="0.2">
      <c r="A150" s="529" t="s">
        <v>781</v>
      </c>
      <c r="B150" s="529"/>
      <c r="C150" s="544">
        <f t="shared" ref="C150:L150" si="44">C148+C149</f>
        <v>10796</v>
      </c>
      <c r="D150" s="544">
        <f t="shared" si="44"/>
        <v>4858</v>
      </c>
      <c r="E150" s="544">
        <f t="shared" si="44"/>
        <v>946</v>
      </c>
      <c r="F150" s="544">
        <f t="shared" si="44"/>
        <v>4992</v>
      </c>
      <c r="G150" s="544">
        <f t="shared" si="44"/>
        <v>0</v>
      </c>
      <c r="H150" s="544">
        <f t="shared" si="44"/>
        <v>0</v>
      </c>
      <c r="I150" s="544">
        <f t="shared" si="44"/>
        <v>0</v>
      </c>
      <c r="J150" s="544">
        <f t="shared" si="44"/>
        <v>0</v>
      </c>
      <c r="K150" s="544">
        <f t="shared" si="44"/>
        <v>0</v>
      </c>
      <c r="L150" s="544">
        <f t="shared" si="44"/>
        <v>0</v>
      </c>
      <c r="M150" s="528">
        <f t="shared" si="41"/>
        <v>10796</v>
      </c>
      <c r="N150" s="528">
        <f t="shared" si="42"/>
        <v>0</v>
      </c>
      <c r="O150" s="528"/>
    </row>
    <row r="151" spans="1:15" x14ac:dyDescent="0.2">
      <c r="A151" s="545" t="s">
        <v>810</v>
      </c>
      <c r="B151" s="529" t="s">
        <v>777</v>
      </c>
      <c r="C151" s="544"/>
      <c r="D151" s="544"/>
      <c r="E151" s="544"/>
      <c r="F151" s="544"/>
      <c r="G151" s="544"/>
      <c r="H151" s="544"/>
      <c r="I151" s="544"/>
      <c r="J151" s="544"/>
      <c r="K151" s="544"/>
      <c r="L151" s="544"/>
      <c r="M151" s="528">
        <f t="shared" si="41"/>
        <v>0</v>
      </c>
      <c r="N151" s="528">
        <f t="shared" si="42"/>
        <v>0</v>
      </c>
      <c r="O151" s="569"/>
    </row>
    <row r="152" spans="1:15" x14ac:dyDescent="0.2">
      <c r="A152" s="529" t="s">
        <v>778</v>
      </c>
      <c r="B152" s="529"/>
      <c r="C152" s="544">
        <f t="shared" si="39"/>
        <v>13100</v>
      </c>
      <c r="D152" s="544">
        <v>5053</v>
      </c>
      <c r="E152" s="544">
        <v>1031</v>
      </c>
      <c r="F152" s="544">
        <v>7016</v>
      </c>
      <c r="G152" s="544"/>
      <c r="H152" s="544"/>
      <c r="I152" s="544"/>
      <c r="J152" s="544"/>
      <c r="K152" s="544"/>
      <c r="L152" s="544"/>
      <c r="M152" s="528">
        <f t="shared" si="41"/>
        <v>13100</v>
      </c>
      <c r="N152" s="528">
        <f t="shared" si="42"/>
        <v>0</v>
      </c>
      <c r="O152" s="569"/>
    </row>
    <row r="153" spans="1:15" x14ac:dyDescent="0.2">
      <c r="A153" s="529" t="s">
        <v>779</v>
      </c>
      <c r="B153" s="529"/>
      <c r="C153" s="544">
        <v>14337</v>
      </c>
      <c r="D153" s="544">
        <v>5053</v>
      </c>
      <c r="E153" s="544">
        <v>1031</v>
      </c>
      <c r="F153" s="544">
        <v>8253</v>
      </c>
      <c r="G153" s="544">
        <v>0</v>
      </c>
      <c r="H153" s="544">
        <v>0</v>
      </c>
      <c r="I153" s="544">
        <v>0</v>
      </c>
      <c r="J153" s="544">
        <v>0</v>
      </c>
      <c r="K153" s="544">
        <v>0</v>
      </c>
      <c r="L153" s="544">
        <v>0</v>
      </c>
      <c r="M153" s="528">
        <f t="shared" si="41"/>
        <v>14337</v>
      </c>
      <c r="N153" s="528">
        <f t="shared" si="42"/>
        <v>0</v>
      </c>
      <c r="O153" s="528"/>
    </row>
    <row r="154" spans="1:15" x14ac:dyDescent="0.2">
      <c r="A154" s="529" t="s">
        <v>792</v>
      </c>
      <c r="B154" s="529"/>
      <c r="C154" s="544">
        <v>0</v>
      </c>
      <c r="D154" s="544">
        <v>0</v>
      </c>
      <c r="E154" s="544">
        <v>0</v>
      </c>
      <c r="F154" s="544">
        <v>0</v>
      </c>
      <c r="G154" s="544">
        <v>0</v>
      </c>
      <c r="H154" s="544">
        <v>0</v>
      </c>
      <c r="I154" s="544">
        <v>0</v>
      </c>
      <c r="J154" s="544">
        <v>0</v>
      </c>
      <c r="K154" s="544">
        <v>0</v>
      </c>
      <c r="L154" s="544">
        <v>0</v>
      </c>
      <c r="M154" s="528">
        <f t="shared" si="41"/>
        <v>0</v>
      </c>
      <c r="N154" s="528">
        <f t="shared" si="42"/>
        <v>0</v>
      </c>
      <c r="O154" s="528"/>
    </row>
    <row r="155" spans="1:15" x14ac:dyDescent="0.2">
      <c r="A155" s="529" t="s">
        <v>781</v>
      </c>
      <c r="B155" s="529"/>
      <c r="C155" s="544">
        <f t="shared" ref="C155:L155" si="45">C153+C154</f>
        <v>14337</v>
      </c>
      <c r="D155" s="544">
        <f t="shared" si="45"/>
        <v>5053</v>
      </c>
      <c r="E155" s="544">
        <f t="shared" si="45"/>
        <v>1031</v>
      </c>
      <c r="F155" s="544">
        <f t="shared" si="45"/>
        <v>8253</v>
      </c>
      <c r="G155" s="544">
        <f t="shared" si="45"/>
        <v>0</v>
      </c>
      <c r="H155" s="544">
        <f t="shared" si="45"/>
        <v>0</v>
      </c>
      <c r="I155" s="544">
        <f t="shared" si="45"/>
        <v>0</v>
      </c>
      <c r="J155" s="544">
        <f t="shared" si="45"/>
        <v>0</v>
      </c>
      <c r="K155" s="544">
        <f t="shared" si="45"/>
        <v>0</v>
      </c>
      <c r="L155" s="544">
        <f t="shared" si="45"/>
        <v>0</v>
      </c>
      <c r="M155" s="528">
        <f t="shared" si="41"/>
        <v>14337</v>
      </c>
      <c r="N155" s="528">
        <f t="shared" si="42"/>
        <v>0</v>
      </c>
      <c r="O155" s="528"/>
    </row>
    <row r="156" spans="1:15" x14ac:dyDescent="0.2">
      <c r="A156" s="545" t="s">
        <v>811</v>
      </c>
      <c r="B156" s="529" t="s">
        <v>777</v>
      </c>
      <c r="C156" s="544"/>
      <c r="D156" s="544"/>
      <c r="E156" s="544"/>
      <c r="F156" s="544"/>
      <c r="G156" s="544"/>
      <c r="H156" s="544"/>
      <c r="I156" s="544"/>
      <c r="J156" s="544"/>
      <c r="K156" s="544"/>
      <c r="L156" s="544"/>
      <c r="M156" s="528">
        <f t="shared" si="41"/>
        <v>0</v>
      </c>
      <c r="N156" s="528">
        <f t="shared" si="42"/>
        <v>0</v>
      </c>
      <c r="O156" s="569"/>
    </row>
    <row r="157" spans="1:15" x14ac:dyDescent="0.2">
      <c r="A157" s="529" t="s">
        <v>778</v>
      </c>
      <c r="B157" s="529"/>
      <c r="C157" s="544">
        <f t="shared" si="39"/>
        <v>28904</v>
      </c>
      <c r="D157" s="544">
        <v>720</v>
      </c>
      <c r="E157" s="544">
        <v>113</v>
      </c>
      <c r="F157" s="544">
        <v>28071</v>
      </c>
      <c r="G157" s="544"/>
      <c r="H157" s="544"/>
      <c r="I157" s="544"/>
      <c r="J157" s="544"/>
      <c r="K157" s="544"/>
      <c r="L157" s="544"/>
      <c r="M157" s="528">
        <f t="shared" si="41"/>
        <v>28904</v>
      </c>
      <c r="N157" s="528">
        <f t="shared" si="42"/>
        <v>0</v>
      </c>
      <c r="O157" s="569"/>
    </row>
    <row r="158" spans="1:15" x14ac:dyDescent="0.2">
      <c r="A158" s="529" t="s">
        <v>779</v>
      </c>
      <c r="B158" s="529"/>
      <c r="C158" s="544">
        <v>26554</v>
      </c>
      <c r="D158" s="544">
        <v>720</v>
      </c>
      <c r="E158" s="544">
        <v>113</v>
      </c>
      <c r="F158" s="544">
        <v>25721</v>
      </c>
      <c r="G158" s="544">
        <v>0</v>
      </c>
      <c r="H158" s="544">
        <v>0</v>
      </c>
      <c r="I158" s="544">
        <v>0</v>
      </c>
      <c r="J158" s="544">
        <v>0</v>
      </c>
      <c r="K158" s="544">
        <v>0</v>
      </c>
      <c r="L158" s="544">
        <v>0</v>
      </c>
      <c r="M158" s="528">
        <f t="shared" si="41"/>
        <v>26554</v>
      </c>
      <c r="N158" s="528">
        <f t="shared" si="42"/>
        <v>0</v>
      </c>
      <c r="O158" s="528"/>
    </row>
    <row r="159" spans="1:15" x14ac:dyDescent="0.2">
      <c r="A159" s="529" t="s">
        <v>792</v>
      </c>
      <c r="B159" s="529"/>
      <c r="C159" s="544">
        <v>0</v>
      </c>
      <c r="D159" s="544">
        <v>0</v>
      </c>
      <c r="E159" s="544">
        <v>0</v>
      </c>
      <c r="F159" s="544">
        <v>0</v>
      </c>
      <c r="G159" s="544">
        <v>0</v>
      </c>
      <c r="H159" s="544">
        <v>0</v>
      </c>
      <c r="I159" s="544">
        <v>0</v>
      </c>
      <c r="J159" s="544">
        <v>0</v>
      </c>
      <c r="K159" s="544">
        <v>0</v>
      </c>
      <c r="L159" s="544">
        <v>0</v>
      </c>
      <c r="M159" s="528">
        <f t="shared" si="41"/>
        <v>0</v>
      </c>
      <c r="N159" s="528">
        <f t="shared" si="42"/>
        <v>0</v>
      </c>
      <c r="O159" s="528"/>
    </row>
    <row r="160" spans="1:15" x14ac:dyDescent="0.2">
      <c r="A160" s="529" t="s">
        <v>781</v>
      </c>
      <c r="B160" s="529"/>
      <c r="C160" s="544">
        <f t="shared" ref="C160:L160" si="46">C158+C159</f>
        <v>26554</v>
      </c>
      <c r="D160" s="544">
        <f t="shared" si="46"/>
        <v>720</v>
      </c>
      <c r="E160" s="544">
        <f t="shared" si="46"/>
        <v>113</v>
      </c>
      <c r="F160" s="544">
        <f t="shared" si="46"/>
        <v>25721</v>
      </c>
      <c r="G160" s="544">
        <f t="shared" si="46"/>
        <v>0</v>
      </c>
      <c r="H160" s="544">
        <f t="shared" si="46"/>
        <v>0</v>
      </c>
      <c r="I160" s="544">
        <f t="shared" si="46"/>
        <v>0</v>
      </c>
      <c r="J160" s="544">
        <f t="shared" si="46"/>
        <v>0</v>
      </c>
      <c r="K160" s="544">
        <f t="shared" si="46"/>
        <v>0</v>
      </c>
      <c r="L160" s="544">
        <f t="shared" si="46"/>
        <v>0</v>
      </c>
      <c r="M160" s="528">
        <f t="shared" si="41"/>
        <v>26554</v>
      </c>
      <c r="N160" s="528">
        <f t="shared" si="42"/>
        <v>0</v>
      </c>
      <c r="O160" s="528"/>
    </row>
    <row r="161" spans="1:18" x14ac:dyDescent="0.2">
      <c r="A161" s="545" t="s">
        <v>812</v>
      </c>
      <c r="B161" s="529" t="s">
        <v>777</v>
      </c>
      <c r="C161" s="544"/>
      <c r="D161" s="544"/>
      <c r="E161" s="544"/>
      <c r="F161" s="544"/>
      <c r="G161" s="544"/>
      <c r="H161" s="544"/>
      <c r="I161" s="544"/>
      <c r="J161" s="544"/>
      <c r="K161" s="544"/>
      <c r="L161" s="544"/>
      <c r="M161" s="528">
        <f t="shared" si="41"/>
        <v>0</v>
      </c>
      <c r="N161" s="528">
        <f t="shared" si="42"/>
        <v>0</v>
      </c>
      <c r="O161" s="569"/>
    </row>
    <row r="162" spans="1:18" x14ac:dyDescent="0.2">
      <c r="A162" s="529" t="s">
        <v>778</v>
      </c>
      <c r="B162" s="529"/>
      <c r="C162" s="544">
        <f t="shared" si="39"/>
        <v>24304</v>
      </c>
      <c r="D162" s="544">
        <v>720</v>
      </c>
      <c r="E162" s="544">
        <v>113</v>
      </c>
      <c r="F162" s="544">
        <v>23471</v>
      </c>
      <c r="G162" s="544"/>
      <c r="H162" s="544"/>
      <c r="I162" s="544"/>
      <c r="J162" s="544"/>
      <c r="K162" s="544"/>
      <c r="L162" s="544"/>
      <c r="M162" s="528">
        <f t="shared" si="41"/>
        <v>24304</v>
      </c>
      <c r="N162" s="528">
        <f t="shared" si="42"/>
        <v>0</v>
      </c>
      <c r="O162" s="569"/>
    </row>
    <row r="163" spans="1:18" x14ac:dyDescent="0.2">
      <c r="A163" s="529" t="s">
        <v>779</v>
      </c>
      <c r="B163" s="529"/>
      <c r="C163" s="544">
        <v>22114</v>
      </c>
      <c r="D163" s="544">
        <v>720</v>
      </c>
      <c r="E163" s="544">
        <v>113</v>
      </c>
      <c r="F163" s="544">
        <v>21281</v>
      </c>
      <c r="G163" s="544">
        <v>0</v>
      </c>
      <c r="H163" s="544">
        <v>0</v>
      </c>
      <c r="I163" s="544">
        <v>0</v>
      </c>
      <c r="J163" s="544">
        <v>0</v>
      </c>
      <c r="K163" s="544">
        <v>0</v>
      </c>
      <c r="L163" s="544">
        <v>0</v>
      </c>
      <c r="M163" s="528">
        <f t="shared" si="41"/>
        <v>22114</v>
      </c>
      <c r="N163" s="528">
        <f t="shared" si="42"/>
        <v>0</v>
      </c>
      <c r="O163" s="528"/>
    </row>
    <row r="164" spans="1:18" x14ac:dyDescent="0.2">
      <c r="A164" s="529" t="s">
        <v>792</v>
      </c>
      <c r="B164" s="529"/>
      <c r="C164" s="544">
        <v>0</v>
      </c>
      <c r="D164" s="544">
        <v>0</v>
      </c>
      <c r="E164" s="544">
        <v>0</v>
      </c>
      <c r="F164" s="544">
        <v>0</v>
      </c>
      <c r="G164" s="544">
        <v>0</v>
      </c>
      <c r="H164" s="544">
        <v>0</v>
      </c>
      <c r="I164" s="544">
        <v>0</v>
      </c>
      <c r="J164" s="544">
        <v>0</v>
      </c>
      <c r="K164" s="544">
        <v>0</v>
      </c>
      <c r="L164" s="544">
        <v>0</v>
      </c>
      <c r="M164" s="528">
        <f t="shared" si="41"/>
        <v>0</v>
      </c>
      <c r="N164" s="528">
        <f t="shared" si="42"/>
        <v>0</v>
      </c>
      <c r="O164" s="528"/>
    </row>
    <row r="165" spans="1:18" x14ac:dyDescent="0.2">
      <c r="A165" s="529" t="s">
        <v>781</v>
      </c>
      <c r="B165" s="529"/>
      <c r="C165" s="544">
        <f t="shared" ref="C165:L165" si="47">C163+C164</f>
        <v>22114</v>
      </c>
      <c r="D165" s="544">
        <f t="shared" si="47"/>
        <v>720</v>
      </c>
      <c r="E165" s="544">
        <f t="shared" si="47"/>
        <v>113</v>
      </c>
      <c r="F165" s="544">
        <f t="shared" si="47"/>
        <v>21281</v>
      </c>
      <c r="G165" s="544">
        <f t="shared" si="47"/>
        <v>0</v>
      </c>
      <c r="H165" s="544">
        <f t="shared" si="47"/>
        <v>0</v>
      </c>
      <c r="I165" s="544">
        <f t="shared" si="47"/>
        <v>0</v>
      </c>
      <c r="J165" s="544">
        <f t="shared" si="47"/>
        <v>0</v>
      </c>
      <c r="K165" s="544">
        <f t="shared" si="47"/>
        <v>0</v>
      </c>
      <c r="L165" s="544">
        <f t="shared" si="47"/>
        <v>0</v>
      </c>
      <c r="M165" s="528">
        <f t="shared" si="41"/>
        <v>22114</v>
      </c>
      <c r="N165" s="528">
        <f t="shared" si="42"/>
        <v>0</v>
      </c>
      <c r="O165" s="528"/>
    </row>
    <row r="166" spans="1:18" x14ac:dyDescent="0.2">
      <c r="A166" s="545" t="s">
        <v>813</v>
      </c>
      <c r="B166" s="529" t="s">
        <v>777</v>
      </c>
      <c r="C166" s="544"/>
      <c r="D166" s="544"/>
      <c r="E166" s="544"/>
      <c r="F166" s="544"/>
      <c r="G166" s="544"/>
      <c r="H166" s="544"/>
      <c r="I166" s="544"/>
      <c r="J166" s="544"/>
      <c r="K166" s="544"/>
      <c r="L166" s="544"/>
      <c r="M166" s="528">
        <f t="shared" si="41"/>
        <v>0</v>
      </c>
      <c r="N166" s="528">
        <f t="shared" si="42"/>
        <v>0</v>
      </c>
      <c r="O166" s="569"/>
    </row>
    <row r="167" spans="1:18" x14ac:dyDescent="0.2">
      <c r="A167" s="529" t="s">
        <v>778</v>
      </c>
      <c r="B167" s="529"/>
      <c r="C167" s="544">
        <f t="shared" si="39"/>
        <v>44793</v>
      </c>
      <c r="D167" s="544">
        <v>1080</v>
      </c>
      <c r="E167" s="544">
        <v>170</v>
      </c>
      <c r="F167" s="544">
        <v>43543</v>
      </c>
      <c r="G167" s="544"/>
      <c r="H167" s="544"/>
      <c r="I167" s="544"/>
      <c r="J167" s="544"/>
      <c r="K167" s="544"/>
      <c r="L167" s="544"/>
      <c r="M167" s="528">
        <f t="shared" si="41"/>
        <v>44793</v>
      </c>
      <c r="N167" s="528">
        <f t="shared" si="42"/>
        <v>0</v>
      </c>
      <c r="O167" s="569"/>
    </row>
    <row r="168" spans="1:18" x14ac:dyDescent="0.2">
      <c r="A168" s="529" t="s">
        <v>779</v>
      </c>
      <c r="B168" s="529"/>
      <c r="C168" s="544">
        <v>40733</v>
      </c>
      <c r="D168" s="544">
        <v>1080</v>
      </c>
      <c r="E168" s="544">
        <v>170</v>
      </c>
      <c r="F168" s="544">
        <v>39483</v>
      </c>
      <c r="G168" s="544">
        <v>0</v>
      </c>
      <c r="H168" s="544">
        <v>0</v>
      </c>
      <c r="I168" s="544">
        <v>0</v>
      </c>
      <c r="J168" s="544">
        <v>0</v>
      </c>
      <c r="K168" s="544">
        <v>0</v>
      </c>
      <c r="L168" s="544">
        <v>0</v>
      </c>
      <c r="M168" s="528">
        <f t="shared" si="41"/>
        <v>40733</v>
      </c>
      <c r="N168" s="528">
        <f t="shared" si="42"/>
        <v>0</v>
      </c>
      <c r="O168" s="528"/>
    </row>
    <row r="169" spans="1:18" x14ac:dyDescent="0.2">
      <c r="A169" s="529" t="s">
        <v>792</v>
      </c>
      <c r="B169" s="529"/>
      <c r="C169" s="544">
        <v>0</v>
      </c>
      <c r="D169" s="544">
        <v>0</v>
      </c>
      <c r="E169" s="544">
        <v>0</v>
      </c>
      <c r="F169" s="544">
        <v>0</v>
      </c>
      <c r="G169" s="544">
        <v>0</v>
      </c>
      <c r="H169" s="544">
        <v>0</v>
      </c>
      <c r="I169" s="544">
        <v>0</v>
      </c>
      <c r="J169" s="544">
        <v>0</v>
      </c>
      <c r="K169" s="544">
        <v>0</v>
      </c>
      <c r="L169" s="544">
        <v>0</v>
      </c>
      <c r="M169" s="528">
        <f t="shared" si="41"/>
        <v>0</v>
      </c>
      <c r="N169" s="528">
        <f t="shared" si="42"/>
        <v>0</v>
      </c>
      <c r="O169" s="528"/>
    </row>
    <row r="170" spans="1:18" x14ac:dyDescent="0.2">
      <c r="A170" s="529" t="s">
        <v>781</v>
      </c>
      <c r="B170" s="529"/>
      <c r="C170" s="544">
        <f t="shared" ref="C170:L170" si="48">C168+C169</f>
        <v>40733</v>
      </c>
      <c r="D170" s="544">
        <f t="shared" si="48"/>
        <v>1080</v>
      </c>
      <c r="E170" s="544">
        <f t="shared" si="48"/>
        <v>170</v>
      </c>
      <c r="F170" s="544">
        <f t="shared" si="48"/>
        <v>39483</v>
      </c>
      <c r="G170" s="544">
        <f t="shared" si="48"/>
        <v>0</v>
      </c>
      <c r="H170" s="544">
        <f t="shared" si="48"/>
        <v>0</v>
      </c>
      <c r="I170" s="544">
        <f t="shared" si="48"/>
        <v>0</v>
      </c>
      <c r="J170" s="544">
        <f t="shared" si="48"/>
        <v>0</v>
      </c>
      <c r="K170" s="544">
        <f t="shared" si="48"/>
        <v>0</v>
      </c>
      <c r="L170" s="544">
        <f t="shared" si="48"/>
        <v>0</v>
      </c>
      <c r="M170" s="528">
        <f t="shared" si="41"/>
        <v>40733</v>
      </c>
      <c r="N170" s="528">
        <f t="shared" si="42"/>
        <v>0</v>
      </c>
      <c r="O170" s="528"/>
    </row>
    <row r="171" spans="1:18" x14ac:dyDescent="0.2">
      <c r="A171" s="545" t="s">
        <v>849</v>
      </c>
      <c r="B171" s="545"/>
      <c r="C171" s="544"/>
      <c r="D171" s="544"/>
      <c r="E171" s="544"/>
      <c r="F171" s="544"/>
      <c r="G171" s="544"/>
      <c r="H171" s="544"/>
      <c r="I171" s="544"/>
      <c r="J171" s="544"/>
      <c r="K171" s="544"/>
      <c r="L171" s="544"/>
      <c r="M171" s="528">
        <f t="shared" si="41"/>
        <v>0</v>
      </c>
      <c r="N171" s="528">
        <f t="shared" si="42"/>
        <v>0</v>
      </c>
      <c r="O171" s="569"/>
    </row>
    <row r="172" spans="1:18" x14ac:dyDescent="0.2">
      <c r="A172" s="529" t="s">
        <v>778</v>
      </c>
      <c r="B172" s="529" t="s">
        <v>777</v>
      </c>
      <c r="C172" s="544">
        <f t="shared" si="39"/>
        <v>6908</v>
      </c>
      <c r="D172" s="544">
        <v>2386</v>
      </c>
      <c r="E172" s="544">
        <v>452</v>
      </c>
      <c r="F172" s="544">
        <v>4070</v>
      </c>
      <c r="G172" s="544"/>
      <c r="H172" s="544"/>
      <c r="I172" s="544"/>
      <c r="J172" s="544"/>
      <c r="K172" s="544"/>
      <c r="L172" s="544"/>
      <c r="M172" s="528">
        <f t="shared" si="41"/>
        <v>6908</v>
      </c>
      <c r="N172" s="528">
        <f t="shared" si="42"/>
        <v>0</v>
      </c>
      <c r="O172" s="569"/>
    </row>
    <row r="173" spans="1:18" x14ac:dyDescent="0.2">
      <c r="A173" s="529" t="s">
        <v>779</v>
      </c>
      <c r="B173" s="529"/>
      <c r="C173" s="544">
        <v>7158</v>
      </c>
      <c r="D173" s="544">
        <v>2386</v>
      </c>
      <c r="E173" s="544">
        <v>452</v>
      </c>
      <c r="F173" s="544">
        <v>4320</v>
      </c>
      <c r="G173" s="544">
        <v>0</v>
      </c>
      <c r="H173" s="544">
        <v>0</v>
      </c>
      <c r="I173" s="544">
        <v>0</v>
      </c>
      <c r="J173" s="544">
        <v>0</v>
      </c>
      <c r="K173" s="544">
        <v>0</v>
      </c>
      <c r="L173" s="544">
        <v>0</v>
      </c>
      <c r="M173" s="528">
        <f t="shared" si="41"/>
        <v>7158</v>
      </c>
      <c r="N173" s="528">
        <f t="shared" si="42"/>
        <v>0</v>
      </c>
      <c r="O173" s="528"/>
    </row>
    <row r="174" spans="1:18" x14ac:dyDescent="0.2">
      <c r="A174" s="529" t="s">
        <v>792</v>
      </c>
      <c r="B174" s="529"/>
      <c r="C174" s="544">
        <v>0</v>
      </c>
      <c r="D174" s="544">
        <v>0</v>
      </c>
      <c r="E174" s="544">
        <v>0</v>
      </c>
      <c r="F174" s="544">
        <v>0</v>
      </c>
      <c r="G174" s="544">
        <v>0</v>
      </c>
      <c r="H174" s="544">
        <v>0</v>
      </c>
      <c r="I174" s="544">
        <v>0</v>
      </c>
      <c r="J174" s="544">
        <v>0</v>
      </c>
      <c r="K174" s="544">
        <v>0</v>
      </c>
      <c r="L174" s="544">
        <v>0</v>
      </c>
      <c r="M174" s="528">
        <f t="shared" si="41"/>
        <v>0</v>
      </c>
      <c r="N174" s="528">
        <f t="shared" si="42"/>
        <v>0</v>
      </c>
      <c r="O174" s="528"/>
    </row>
    <row r="175" spans="1:18" x14ac:dyDescent="0.2">
      <c r="A175" s="529" t="s">
        <v>781</v>
      </c>
      <c r="B175" s="529"/>
      <c r="C175" s="544">
        <f t="shared" ref="C175:L175" si="49">C173+C174</f>
        <v>7158</v>
      </c>
      <c r="D175" s="544">
        <f t="shared" si="49"/>
        <v>2386</v>
      </c>
      <c r="E175" s="544">
        <f t="shared" si="49"/>
        <v>452</v>
      </c>
      <c r="F175" s="544">
        <f t="shared" si="49"/>
        <v>4320</v>
      </c>
      <c r="G175" s="544">
        <f t="shared" si="49"/>
        <v>0</v>
      </c>
      <c r="H175" s="544">
        <f t="shared" si="49"/>
        <v>0</v>
      </c>
      <c r="I175" s="544">
        <f t="shared" si="49"/>
        <v>0</v>
      </c>
      <c r="J175" s="544">
        <f t="shared" si="49"/>
        <v>0</v>
      </c>
      <c r="K175" s="544">
        <f t="shared" si="49"/>
        <v>0</v>
      </c>
      <c r="L175" s="544">
        <f t="shared" si="49"/>
        <v>0</v>
      </c>
      <c r="M175" s="528">
        <f t="shared" si="41"/>
        <v>7158</v>
      </c>
      <c r="N175" s="528">
        <f t="shared" si="42"/>
        <v>0</v>
      </c>
      <c r="O175" s="528"/>
    </row>
    <row r="176" spans="1:18" x14ac:dyDescent="0.2">
      <c r="A176" s="545" t="s">
        <v>815</v>
      </c>
      <c r="B176" s="545"/>
      <c r="C176" s="544"/>
      <c r="D176" s="530"/>
      <c r="E176" s="544"/>
      <c r="F176" s="544"/>
      <c r="G176" s="544"/>
      <c r="H176" s="544"/>
      <c r="I176" s="544"/>
      <c r="J176" s="544"/>
      <c r="K176" s="544"/>
      <c r="L176" s="544"/>
      <c r="M176" s="528">
        <f t="shared" si="41"/>
        <v>0</v>
      </c>
      <c r="N176" s="528">
        <f t="shared" si="42"/>
        <v>0</v>
      </c>
      <c r="O176" s="544"/>
      <c r="P176" s="528">
        <f t="shared" ref="P176:P177" si="50">SUM(D176:O176)</f>
        <v>0</v>
      </c>
      <c r="Q176" s="528">
        <f t="shared" ref="Q176:Q177" si="51">P176-C176</f>
        <v>0</v>
      </c>
      <c r="R176" s="528">
        <f>C176-'5.3'!C181</f>
        <v>0</v>
      </c>
    </row>
    <row r="177" spans="1:18" x14ac:dyDescent="0.2">
      <c r="A177" s="529" t="s">
        <v>778</v>
      </c>
      <c r="B177" s="529" t="s">
        <v>777</v>
      </c>
      <c r="C177" s="544">
        <f t="shared" si="39"/>
        <v>9448</v>
      </c>
      <c r="D177" s="530"/>
      <c r="E177" s="530"/>
      <c r="F177" s="544">
        <v>9448</v>
      </c>
      <c r="G177" s="544"/>
      <c r="H177" s="544"/>
      <c r="I177" s="544"/>
      <c r="J177" s="544"/>
      <c r="K177" s="544"/>
      <c r="L177" s="544"/>
      <c r="M177" s="528">
        <f t="shared" si="41"/>
        <v>9448</v>
      </c>
      <c r="N177" s="528">
        <f t="shared" si="42"/>
        <v>0</v>
      </c>
      <c r="O177" s="544"/>
      <c r="P177" s="528">
        <f t="shared" si="50"/>
        <v>18896</v>
      </c>
      <c r="Q177" s="528">
        <f t="shared" si="51"/>
        <v>9448</v>
      </c>
      <c r="R177" s="528">
        <f>C177-'5.3'!C182</f>
        <v>-2469</v>
      </c>
    </row>
    <row r="178" spans="1:18" x14ac:dyDescent="0.2">
      <c r="A178" s="529" t="s">
        <v>779</v>
      </c>
      <c r="B178" s="529"/>
      <c r="C178" s="544">
        <v>9748</v>
      </c>
      <c r="D178" s="530">
        <v>0</v>
      </c>
      <c r="E178" s="530">
        <v>0</v>
      </c>
      <c r="F178" s="544">
        <v>9748</v>
      </c>
      <c r="G178" s="544">
        <v>0</v>
      </c>
      <c r="H178" s="544">
        <v>0</v>
      </c>
      <c r="I178" s="544">
        <v>0</v>
      </c>
      <c r="J178" s="544">
        <v>0</v>
      </c>
      <c r="K178" s="544">
        <v>0</v>
      </c>
      <c r="L178" s="544">
        <v>0</v>
      </c>
      <c r="M178" s="528">
        <f t="shared" si="41"/>
        <v>9748</v>
      </c>
      <c r="N178" s="528">
        <f t="shared" si="42"/>
        <v>0</v>
      </c>
      <c r="O178" s="560"/>
      <c r="P178" s="528"/>
      <c r="Q178" s="528"/>
      <c r="R178" s="528"/>
    </row>
    <row r="179" spans="1:18" x14ac:dyDescent="0.2">
      <c r="A179" s="529" t="s">
        <v>792</v>
      </c>
      <c r="B179" s="529"/>
      <c r="C179" s="544">
        <v>0</v>
      </c>
      <c r="D179" s="544">
        <v>0</v>
      </c>
      <c r="E179" s="544">
        <v>0</v>
      </c>
      <c r="F179" s="544">
        <v>0</v>
      </c>
      <c r="G179" s="544">
        <v>0</v>
      </c>
      <c r="H179" s="544">
        <v>0</v>
      </c>
      <c r="I179" s="544">
        <v>0</v>
      </c>
      <c r="J179" s="544">
        <v>0</v>
      </c>
      <c r="K179" s="544">
        <v>0</v>
      </c>
      <c r="L179" s="544">
        <v>0</v>
      </c>
      <c r="M179" s="528">
        <f t="shared" si="41"/>
        <v>0</v>
      </c>
      <c r="N179" s="528">
        <f t="shared" si="42"/>
        <v>0</v>
      </c>
      <c r="O179" s="528"/>
    </row>
    <row r="180" spans="1:18" x14ac:dyDescent="0.2">
      <c r="A180" s="529" t="s">
        <v>781</v>
      </c>
      <c r="B180" s="529"/>
      <c r="C180" s="544">
        <f t="shared" ref="C180:L180" si="52">C178+C179</f>
        <v>9748</v>
      </c>
      <c r="D180" s="544">
        <f t="shared" si="52"/>
        <v>0</v>
      </c>
      <c r="E180" s="544">
        <f t="shared" si="52"/>
        <v>0</v>
      </c>
      <c r="F180" s="544">
        <f t="shared" si="52"/>
        <v>9748</v>
      </c>
      <c r="G180" s="544">
        <f t="shared" si="52"/>
        <v>0</v>
      </c>
      <c r="H180" s="544">
        <f t="shared" si="52"/>
        <v>0</v>
      </c>
      <c r="I180" s="544">
        <f t="shared" si="52"/>
        <v>0</v>
      </c>
      <c r="J180" s="544">
        <f t="shared" si="52"/>
        <v>0</v>
      </c>
      <c r="K180" s="544">
        <f t="shared" si="52"/>
        <v>0</v>
      </c>
      <c r="L180" s="544">
        <f t="shared" si="52"/>
        <v>0</v>
      </c>
      <c r="M180" s="528">
        <f t="shared" si="41"/>
        <v>9748</v>
      </c>
      <c r="N180" s="528">
        <f t="shared" si="42"/>
        <v>0</v>
      </c>
      <c r="O180" s="528"/>
    </row>
    <row r="181" spans="1:18" x14ac:dyDescent="0.2">
      <c r="A181" s="545" t="s">
        <v>816</v>
      </c>
      <c r="B181" s="529" t="s">
        <v>777</v>
      </c>
      <c r="C181" s="544"/>
      <c r="D181" s="544"/>
      <c r="E181" s="544"/>
      <c r="F181" s="544"/>
      <c r="G181" s="544"/>
      <c r="H181" s="544"/>
      <c r="I181" s="544"/>
      <c r="J181" s="544"/>
      <c r="K181" s="544"/>
      <c r="L181" s="544"/>
      <c r="M181" s="528">
        <f t="shared" si="41"/>
        <v>0</v>
      </c>
      <c r="N181" s="528">
        <f t="shared" si="42"/>
        <v>0</v>
      </c>
      <c r="O181" s="569"/>
    </row>
    <row r="182" spans="1:18" x14ac:dyDescent="0.2">
      <c r="A182" s="529" t="s">
        <v>778</v>
      </c>
      <c r="B182" s="529"/>
      <c r="C182" s="544">
        <f t="shared" si="39"/>
        <v>11917</v>
      </c>
      <c r="D182" s="544">
        <v>6118</v>
      </c>
      <c r="E182" s="544">
        <v>1179</v>
      </c>
      <c r="F182" s="544">
        <v>4620</v>
      </c>
      <c r="G182" s="544"/>
      <c r="H182" s="544"/>
      <c r="I182" s="544"/>
      <c r="J182" s="544"/>
      <c r="K182" s="544"/>
      <c r="L182" s="544"/>
      <c r="M182" s="528">
        <f t="shared" si="41"/>
        <v>11917</v>
      </c>
      <c r="N182" s="528">
        <f t="shared" si="42"/>
        <v>0</v>
      </c>
      <c r="O182" s="569"/>
    </row>
    <row r="183" spans="1:18" x14ac:dyDescent="0.2">
      <c r="A183" s="529" t="s">
        <v>779</v>
      </c>
      <c r="B183" s="529"/>
      <c r="C183" s="544">
        <v>12717</v>
      </c>
      <c r="D183" s="544">
        <v>6118</v>
      </c>
      <c r="E183" s="544">
        <v>1179</v>
      </c>
      <c r="F183" s="544">
        <v>5420</v>
      </c>
      <c r="G183" s="544">
        <v>0</v>
      </c>
      <c r="H183" s="544">
        <v>0</v>
      </c>
      <c r="I183" s="544">
        <v>0</v>
      </c>
      <c r="J183" s="544">
        <v>0</v>
      </c>
      <c r="K183" s="544">
        <v>0</v>
      </c>
      <c r="L183" s="544">
        <v>0</v>
      </c>
      <c r="M183" s="528">
        <f t="shared" si="41"/>
        <v>12717</v>
      </c>
      <c r="N183" s="528">
        <f t="shared" si="42"/>
        <v>0</v>
      </c>
      <c r="O183" s="528"/>
    </row>
    <row r="184" spans="1:18" x14ac:dyDescent="0.2">
      <c r="A184" s="529" t="s">
        <v>792</v>
      </c>
      <c r="B184" s="529"/>
      <c r="C184" s="544">
        <v>0</v>
      </c>
      <c r="D184" s="544">
        <v>0</v>
      </c>
      <c r="E184" s="544">
        <v>0</v>
      </c>
      <c r="F184" s="544">
        <v>0</v>
      </c>
      <c r="G184" s="544">
        <v>0</v>
      </c>
      <c r="H184" s="544">
        <v>0</v>
      </c>
      <c r="I184" s="544">
        <v>0</v>
      </c>
      <c r="J184" s="544">
        <v>0</v>
      </c>
      <c r="K184" s="544">
        <v>0</v>
      </c>
      <c r="L184" s="544">
        <v>0</v>
      </c>
      <c r="M184" s="528">
        <f t="shared" si="41"/>
        <v>0</v>
      </c>
      <c r="N184" s="528">
        <f t="shared" si="42"/>
        <v>0</v>
      </c>
      <c r="O184" s="528"/>
    </row>
    <row r="185" spans="1:18" x14ac:dyDescent="0.2">
      <c r="A185" s="529" t="s">
        <v>781</v>
      </c>
      <c r="B185" s="529"/>
      <c r="C185" s="544">
        <f t="shared" ref="C185:L185" si="53">C183+C184</f>
        <v>12717</v>
      </c>
      <c r="D185" s="544">
        <f t="shared" si="53"/>
        <v>6118</v>
      </c>
      <c r="E185" s="544">
        <f t="shared" si="53"/>
        <v>1179</v>
      </c>
      <c r="F185" s="544">
        <f t="shared" si="53"/>
        <v>5420</v>
      </c>
      <c r="G185" s="544">
        <f t="shared" si="53"/>
        <v>0</v>
      </c>
      <c r="H185" s="544">
        <f t="shared" si="53"/>
        <v>0</v>
      </c>
      <c r="I185" s="544">
        <f t="shared" si="53"/>
        <v>0</v>
      </c>
      <c r="J185" s="544">
        <f t="shared" si="53"/>
        <v>0</v>
      </c>
      <c r="K185" s="544">
        <f t="shared" si="53"/>
        <v>0</v>
      </c>
      <c r="L185" s="544">
        <f t="shared" si="53"/>
        <v>0</v>
      </c>
      <c r="M185" s="528">
        <f t="shared" si="41"/>
        <v>12717</v>
      </c>
      <c r="N185" s="528">
        <f t="shared" si="42"/>
        <v>0</v>
      </c>
      <c r="O185" s="528"/>
    </row>
    <row r="186" spans="1:18" x14ac:dyDescent="0.2">
      <c r="A186" s="545" t="s">
        <v>817</v>
      </c>
      <c r="B186" s="529" t="s">
        <v>790</v>
      </c>
      <c r="C186" s="544"/>
      <c r="D186" s="544"/>
      <c r="E186" s="544"/>
      <c r="F186" s="544"/>
      <c r="G186" s="544"/>
      <c r="H186" s="544"/>
      <c r="I186" s="544"/>
      <c r="J186" s="544"/>
      <c r="K186" s="544"/>
      <c r="L186" s="544"/>
      <c r="M186" s="528">
        <f t="shared" si="41"/>
        <v>0</v>
      </c>
      <c r="N186" s="528">
        <f t="shared" si="42"/>
        <v>0</v>
      </c>
      <c r="O186" s="569"/>
    </row>
    <row r="187" spans="1:18" x14ac:dyDescent="0.2">
      <c r="A187" s="529" t="s">
        <v>778</v>
      </c>
      <c r="B187" s="529"/>
      <c r="C187" s="544">
        <f t="shared" si="39"/>
        <v>34841</v>
      </c>
      <c r="D187" s="544">
        <v>20827</v>
      </c>
      <c r="E187" s="544">
        <v>3848</v>
      </c>
      <c r="F187" s="544">
        <v>10166</v>
      </c>
      <c r="G187" s="544"/>
      <c r="H187" s="544"/>
      <c r="I187" s="544"/>
      <c r="J187" s="544"/>
      <c r="K187" s="544"/>
      <c r="L187" s="544"/>
      <c r="M187" s="528">
        <f t="shared" si="41"/>
        <v>34841</v>
      </c>
      <c r="N187" s="528">
        <f t="shared" si="42"/>
        <v>0</v>
      </c>
      <c r="O187" s="569"/>
    </row>
    <row r="188" spans="1:18" x14ac:dyDescent="0.2">
      <c r="A188" s="529" t="s">
        <v>779</v>
      </c>
      <c r="B188" s="529"/>
      <c r="C188" s="544">
        <v>36441</v>
      </c>
      <c r="D188" s="544">
        <v>20827</v>
      </c>
      <c r="E188" s="544">
        <v>3848</v>
      </c>
      <c r="F188" s="544">
        <v>11766</v>
      </c>
      <c r="G188" s="544">
        <v>0</v>
      </c>
      <c r="H188" s="544">
        <v>0</v>
      </c>
      <c r="I188" s="544">
        <v>0</v>
      </c>
      <c r="J188" s="544">
        <v>0</v>
      </c>
      <c r="K188" s="544">
        <v>0</v>
      </c>
      <c r="L188" s="544">
        <v>0</v>
      </c>
      <c r="M188" s="528">
        <f t="shared" si="41"/>
        <v>36441</v>
      </c>
      <c r="N188" s="528">
        <f t="shared" si="42"/>
        <v>0</v>
      </c>
      <c r="O188" s="528"/>
    </row>
    <row r="189" spans="1:18" x14ac:dyDescent="0.2">
      <c r="A189" s="529" t="s">
        <v>792</v>
      </c>
      <c r="B189" s="529"/>
      <c r="C189" s="544">
        <v>0</v>
      </c>
      <c r="D189" s="544">
        <v>0</v>
      </c>
      <c r="E189" s="544">
        <v>0</v>
      </c>
      <c r="F189" s="544">
        <v>0</v>
      </c>
      <c r="G189" s="544">
        <v>0</v>
      </c>
      <c r="H189" s="544">
        <v>0</v>
      </c>
      <c r="I189" s="544">
        <v>0</v>
      </c>
      <c r="J189" s="544">
        <v>0</v>
      </c>
      <c r="K189" s="544">
        <v>0</v>
      </c>
      <c r="L189" s="544">
        <v>0</v>
      </c>
      <c r="M189" s="528">
        <f t="shared" si="41"/>
        <v>0</v>
      </c>
      <c r="N189" s="528">
        <f t="shared" si="42"/>
        <v>0</v>
      </c>
      <c r="O189" s="528"/>
    </row>
    <row r="190" spans="1:18" x14ac:dyDescent="0.2">
      <c r="A190" s="529" t="s">
        <v>781</v>
      </c>
      <c r="B190" s="529"/>
      <c r="C190" s="544">
        <f t="shared" ref="C190:L190" si="54">C188+C189</f>
        <v>36441</v>
      </c>
      <c r="D190" s="544">
        <f t="shared" si="54"/>
        <v>20827</v>
      </c>
      <c r="E190" s="544">
        <f t="shared" si="54"/>
        <v>3848</v>
      </c>
      <c r="F190" s="544">
        <f t="shared" si="54"/>
        <v>11766</v>
      </c>
      <c r="G190" s="544">
        <f t="shared" si="54"/>
        <v>0</v>
      </c>
      <c r="H190" s="544">
        <f t="shared" si="54"/>
        <v>0</v>
      </c>
      <c r="I190" s="544">
        <f t="shared" si="54"/>
        <v>0</v>
      </c>
      <c r="J190" s="544">
        <f t="shared" si="54"/>
        <v>0</v>
      </c>
      <c r="K190" s="544">
        <f t="shared" si="54"/>
        <v>0</v>
      </c>
      <c r="L190" s="544">
        <f t="shared" si="54"/>
        <v>0</v>
      </c>
      <c r="M190" s="528">
        <f t="shared" si="41"/>
        <v>36441</v>
      </c>
      <c r="N190" s="528">
        <f t="shared" si="42"/>
        <v>0</v>
      </c>
      <c r="O190" s="528"/>
    </row>
    <row r="191" spans="1:18" x14ac:dyDescent="0.2">
      <c r="A191" s="545" t="s">
        <v>818</v>
      </c>
      <c r="B191" s="529" t="s">
        <v>790</v>
      </c>
      <c r="C191" s="544"/>
      <c r="D191" s="544"/>
      <c r="E191" s="544"/>
      <c r="F191" s="544"/>
      <c r="G191" s="544"/>
      <c r="H191" s="544"/>
      <c r="I191" s="544"/>
      <c r="J191" s="544"/>
      <c r="K191" s="544"/>
      <c r="L191" s="544"/>
      <c r="M191" s="528">
        <f t="shared" si="41"/>
        <v>0</v>
      </c>
      <c r="N191" s="528">
        <f t="shared" si="42"/>
        <v>0</v>
      </c>
      <c r="O191" s="569"/>
    </row>
    <row r="192" spans="1:18" x14ac:dyDescent="0.2">
      <c r="A192" s="529" t="s">
        <v>778</v>
      </c>
      <c r="B192" s="529"/>
      <c r="C192" s="544">
        <f t="shared" si="39"/>
        <v>16029</v>
      </c>
      <c r="D192" s="544">
        <v>9221</v>
      </c>
      <c r="E192" s="544">
        <v>1772</v>
      </c>
      <c r="F192" s="544">
        <v>5036</v>
      </c>
      <c r="G192" s="544"/>
      <c r="H192" s="544"/>
      <c r="I192" s="544"/>
      <c r="J192" s="544"/>
      <c r="K192" s="544"/>
      <c r="L192" s="544"/>
      <c r="M192" s="528">
        <f t="shared" si="41"/>
        <v>16029</v>
      </c>
      <c r="N192" s="528">
        <f t="shared" si="42"/>
        <v>0</v>
      </c>
      <c r="O192" s="569"/>
    </row>
    <row r="193" spans="1:17" x14ac:dyDescent="0.2">
      <c r="A193" s="529" t="s">
        <v>779</v>
      </c>
      <c r="B193" s="529"/>
      <c r="C193" s="544">
        <v>17329</v>
      </c>
      <c r="D193" s="544">
        <v>9221</v>
      </c>
      <c r="E193" s="544">
        <v>1772</v>
      </c>
      <c r="F193" s="544">
        <v>6336</v>
      </c>
      <c r="G193" s="544">
        <v>0</v>
      </c>
      <c r="H193" s="544">
        <v>0</v>
      </c>
      <c r="I193" s="544">
        <v>0</v>
      </c>
      <c r="J193" s="544">
        <v>0</v>
      </c>
      <c r="K193" s="544">
        <v>0</v>
      </c>
      <c r="L193" s="544">
        <v>0</v>
      </c>
      <c r="M193" s="528">
        <f t="shared" si="41"/>
        <v>17329</v>
      </c>
      <c r="N193" s="528">
        <f t="shared" si="42"/>
        <v>0</v>
      </c>
      <c r="O193" s="528"/>
    </row>
    <row r="194" spans="1:17" x14ac:dyDescent="0.2">
      <c r="A194" s="529" t="s">
        <v>792</v>
      </c>
      <c r="B194" s="529"/>
      <c r="C194" s="544">
        <v>0</v>
      </c>
      <c r="D194" s="544">
        <v>0</v>
      </c>
      <c r="E194" s="544">
        <v>0</v>
      </c>
      <c r="F194" s="544">
        <v>0</v>
      </c>
      <c r="G194" s="544">
        <v>0</v>
      </c>
      <c r="H194" s="544">
        <v>0</v>
      </c>
      <c r="I194" s="544">
        <v>0</v>
      </c>
      <c r="J194" s="544">
        <v>0</v>
      </c>
      <c r="K194" s="544">
        <v>0</v>
      </c>
      <c r="L194" s="544">
        <v>0</v>
      </c>
      <c r="M194" s="528">
        <f t="shared" si="41"/>
        <v>0</v>
      </c>
      <c r="N194" s="528">
        <f t="shared" si="42"/>
        <v>0</v>
      </c>
      <c r="O194" s="528"/>
    </row>
    <row r="195" spans="1:17" x14ac:dyDescent="0.2">
      <c r="A195" s="529" t="s">
        <v>781</v>
      </c>
      <c r="B195" s="529"/>
      <c r="C195" s="544">
        <f t="shared" ref="C195:L195" si="55">C193+C194</f>
        <v>17329</v>
      </c>
      <c r="D195" s="544">
        <f t="shared" si="55"/>
        <v>9221</v>
      </c>
      <c r="E195" s="544">
        <f t="shared" si="55"/>
        <v>1772</v>
      </c>
      <c r="F195" s="544">
        <f t="shared" si="55"/>
        <v>6336</v>
      </c>
      <c r="G195" s="544">
        <f t="shared" si="55"/>
        <v>0</v>
      </c>
      <c r="H195" s="544">
        <f t="shared" si="55"/>
        <v>0</v>
      </c>
      <c r="I195" s="544">
        <f t="shared" si="55"/>
        <v>0</v>
      </c>
      <c r="J195" s="544">
        <f t="shared" si="55"/>
        <v>0</v>
      </c>
      <c r="K195" s="544">
        <f t="shared" si="55"/>
        <v>0</v>
      </c>
      <c r="L195" s="544">
        <f t="shared" si="55"/>
        <v>0</v>
      </c>
      <c r="M195" s="528">
        <f t="shared" si="41"/>
        <v>17329</v>
      </c>
      <c r="N195" s="528">
        <f t="shared" si="42"/>
        <v>0</v>
      </c>
      <c r="O195" s="528"/>
    </row>
    <row r="196" spans="1:17" x14ac:dyDescent="0.2">
      <c r="A196" s="545" t="s">
        <v>819</v>
      </c>
      <c r="B196" s="529"/>
      <c r="C196" s="530"/>
      <c r="D196" s="530"/>
      <c r="E196" s="530"/>
      <c r="F196" s="530"/>
      <c r="G196" s="544"/>
      <c r="H196" s="544"/>
      <c r="I196" s="544"/>
      <c r="J196" s="544"/>
      <c r="K196" s="544"/>
      <c r="L196" s="544"/>
      <c r="M196" s="528">
        <f t="shared" si="41"/>
        <v>0</v>
      </c>
      <c r="N196" s="528">
        <f t="shared" si="42"/>
        <v>0</v>
      </c>
      <c r="O196" s="528"/>
      <c r="P196" s="528"/>
      <c r="Q196" s="528"/>
    </row>
    <row r="197" spans="1:17" x14ac:dyDescent="0.2">
      <c r="A197" s="529" t="s">
        <v>778</v>
      </c>
      <c r="B197" s="529"/>
      <c r="C197" s="530"/>
      <c r="D197" s="530"/>
      <c r="E197" s="530"/>
      <c r="F197" s="530"/>
      <c r="G197" s="544"/>
      <c r="H197" s="544"/>
      <c r="I197" s="544"/>
      <c r="J197" s="544"/>
      <c r="K197" s="544"/>
      <c r="L197" s="544"/>
      <c r="M197" s="528">
        <f t="shared" si="41"/>
        <v>0</v>
      </c>
      <c r="N197" s="528">
        <f t="shared" si="42"/>
        <v>0</v>
      </c>
      <c r="O197" s="528"/>
      <c r="P197" s="528"/>
      <c r="Q197" s="528"/>
    </row>
    <row r="198" spans="1:17" x14ac:dyDescent="0.2">
      <c r="A198" s="529" t="s">
        <v>779</v>
      </c>
      <c r="B198" s="529"/>
      <c r="C198" s="530">
        <v>250</v>
      </c>
      <c r="D198" s="530">
        <v>0</v>
      </c>
      <c r="E198" s="530">
        <v>0</v>
      </c>
      <c r="F198" s="530">
        <v>250</v>
      </c>
      <c r="G198" s="544">
        <v>0</v>
      </c>
      <c r="H198" s="544">
        <v>0</v>
      </c>
      <c r="I198" s="544">
        <v>0</v>
      </c>
      <c r="J198" s="544">
        <v>0</v>
      </c>
      <c r="K198" s="544">
        <v>0</v>
      </c>
      <c r="L198" s="544">
        <v>0</v>
      </c>
      <c r="M198" s="528">
        <f t="shared" si="41"/>
        <v>250</v>
      </c>
      <c r="N198" s="528">
        <f t="shared" si="42"/>
        <v>0</v>
      </c>
      <c r="O198" s="528"/>
      <c r="P198" s="528"/>
      <c r="Q198" s="528"/>
    </row>
    <row r="199" spans="1:17" x14ac:dyDescent="0.2">
      <c r="A199" s="529" t="s">
        <v>792</v>
      </c>
      <c r="B199" s="529"/>
      <c r="C199" s="530">
        <v>0</v>
      </c>
      <c r="D199" s="530">
        <v>0</v>
      </c>
      <c r="E199" s="530">
        <v>0</v>
      </c>
      <c r="F199" s="530">
        <v>0</v>
      </c>
      <c r="G199" s="530">
        <v>0</v>
      </c>
      <c r="H199" s="530">
        <v>0</v>
      </c>
      <c r="I199" s="530">
        <v>0</v>
      </c>
      <c r="J199" s="530">
        <v>0</v>
      </c>
      <c r="K199" s="530">
        <v>0</v>
      </c>
      <c r="L199" s="530">
        <v>0</v>
      </c>
      <c r="M199" s="528">
        <f t="shared" si="41"/>
        <v>0</v>
      </c>
      <c r="N199" s="528">
        <f t="shared" si="42"/>
        <v>0</v>
      </c>
      <c r="O199" s="528"/>
      <c r="P199" s="528"/>
      <c r="Q199" s="528"/>
    </row>
    <row r="200" spans="1:17" x14ac:dyDescent="0.2">
      <c r="A200" s="529" t="s">
        <v>781</v>
      </c>
      <c r="B200" s="529"/>
      <c r="C200" s="530">
        <f t="shared" ref="C200:L200" si="56">C198+C199</f>
        <v>250</v>
      </c>
      <c r="D200" s="530">
        <f t="shared" si="56"/>
        <v>0</v>
      </c>
      <c r="E200" s="530">
        <f t="shared" si="56"/>
        <v>0</v>
      </c>
      <c r="F200" s="530">
        <f t="shared" si="56"/>
        <v>250</v>
      </c>
      <c r="G200" s="530">
        <f t="shared" si="56"/>
        <v>0</v>
      </c>
      <c r="H200" s="530">
        <f t="shared" si="56"/>
        <v>0</v>
      </c>
      <c r="I200" s="530">
        <f t="shared" si="56"/>
        <v>0</v>
      </c>
      <c r="J200" s="530">
        <f t="shared" si="56"/>
        <v>0</v>
      </c>
      <c r="K200" s="530">
        <f t="shared" si="56"/>
        <v>0</v>
      </c>
      <c r="L200" s="530">
        <f t="shared" si="56"/>
        <v>0</v>
      </c>
      <c r="M200" s="528">
        <f t="shared" si="41"/>
        <v>250</v>
      </c>
      <c r="N200" s="528">
        <f t="shared" si="42"/>
        <v>0</v>
      </c>
      <c r="O200" s="528"/>
      <c r="P200" s="528"/>
      <c r="Q200" s="528"/>
    </row>
    <row r="201" spans="1:17" x14ac:dyDescent="0.2">
      <c r="A201" s="545" t="s">
        <v>850</v>
      </c>
      <c r="B201" s="529" t="s">
        <v>777</v>
      </c>
      <c r="C201" s="544"/>
      <c r="D201" s="544"/>
      <c r="E201" s="544"/>
      <c r="F201" s="544"/>
      <c r="G201" s="544"/>
      <c r="H201" s="544"/>
      <c r="I201" s="544"/>
      <c r="J201" s="544"/>
      <c r="K201" s="544"/>
      <c r="L201" s="544"/>
      <c r="M201" s="528">
        <f t="shared" si="41"/>
        <v>0</v>
      </c>
      <c r="N201" s="528">
        <f t="shared" si="42"/>
        <v>0</v>
      </c>
      <c r="O201" s="569"/>
    </row>
    <row r="202" spans="1:17" x14ac:dyDescent="0.2">
      <c r="A202" s="529" t="s">
        <v>778</v>
      </c>
      <c r="B202" s="529"/>
      <c r="C202" s="544">
        <f t="shared" si="39"/>
        <v>33845</v>
      </c>
      <c r="D202" s="544">
        <v>10551</v>
      </c>
      <c r="E202" s="544">
        <v>1950</v>
      </c>
      <c r="F202" s="544">
        <v>21344</v>
      </c>
      <c r="G202" s="544"/>
      <c r="H202" s="544"/>
      <c r="I202" s="544"/>
      <c r="J202" s="544"/>
      <c r="K202" s="544"/>
      <c r="L202" s="544"/>
      <c r="M202" s="528">
        <f t="shared" si="41"/>
        <v>33845</v>
      </c>
      <c r="N202" s="528">
        <f t="shared" si="42"/>
        <v>0</v>
      </c>
      <c r="O202" s="569"/>
    </row>
    <row r="203" spans="1:17" x14ac:dyDescent="0.2">
      <c r="A203" s="529" t="s">
        <v>779</v>
      </c>
      <c r="B203" s="529"/>
      <c r="C203" s="544">
        <v>36860</v>
      </c>
      <c r="D203" s="544">
        <v>10551</v>
      </c>
      <c r="E203" s="544">
        <v>1950</v>
      </c>
      <c r="F203" s="544">
        <v>24359</v>
      </c>
      <c r="G203" s="544">
        <v>0</v>
      </c>
      <c r="H203" s="544">
        <v>0</v>
      </c>
      <c r="I203" s="544">
        <v>0</v>
      </c>
      <c r="J203" s="544">
        <v>0</v>
      </c>
      <c r="K203" s="544">
        <v>0</v>
      </c>
      <c r="L203" s="544">
        <v>0</v>
      </c>
      <c r="M203" s="528">
        <f t="shared" si="41"/>
        <v>36860</v>
      </c>
      <c r="N203" s="528">
        <f t="shared" si="42"/>
        <v>0</v>
      </c>
      <c r="O203" s="528"/>
    </row>
    <row r="204" spans="1:17" x14ac:dyDescent="0.2">
      <c r="A204" s="529" t="s">
        <v>792</v>
      </c>
      <c r="B204" s="529"/>
      <c r="C204" s="544">
        <v>0</v>
      </c>
      <c r="D204" s="544">
        <v>0</v>
      </c>
      <c r="E204" s="544">
        <v>0</v>
      </c>
      <c r="F204" s="544">
        <v>0</v>
      </c>
      <c r="G204" s="544">
        <v>0</v>
      </c>
      <c r="H204" s="544">
        <v>0</v>
      </c>
      <c r="I204" s="544">
        <v>0</v>
      </c>
      <c r="J204" s="544">
        <v>0</v>
      </c>
      <c r="K204" s="544">
        <v>0</v>
      </c>
      <c r="L204" s="544">
        <v>0</v>
      </c>
      <c r="M204" s="528">
        <f t="shared" si="41"/>
        <v>0</v>
      </c>
      <c r="N204" s="528">
        <f t="shared" si="42"/>
        <v>0</v>
      </c>
      <c r="O204" s="528"/>
    </row>
    <row r="205" spans="1:17" x14ac:dyDescent="0.2">
      <c r="A205" s="529" t="s">
        <v>781</v>
      </c>
      <c r="B205" s="529"/>
      <c r="C205" s="544">
        <f t="shared" ref="C205:L205" si="57">C203+C204</f>
        <v>36860</v>
      </c>
      <c r="D205" s="544">
        <f t="shared" si="57"/>
        <v>10551</v>
      </c>
      <c r="E205" s="544">
        <f t="shared" si="57"/>
        <v>1950</v>
      </c>
      <c r="F205" s="544">
        <f t="shared" si="57"/>
        <v>24359</v>
      </c>
      <c r="G205" s="544">
        <f t="shared" si="57"/>
        <v>0</v>
      </c>
      <c r="H205" s="544">
        <f t="shared" si="57"/>
        <v>0</v>
      </c>
      <c r="I205" s="544">
        <f t="shared" si="57"/>
        <v>0</v>
      </c>
      <c r="J205" s="544">
        <f t="shared" si="57"/>
        <v>0</v>
      </c>
      <c r="K205" s="544">
        <f t="shared" si="57"/>
        <v>0</v>
      </c>
      <c r="L205" s="544">
        <f t="shared" si="57"/>
        <v>0</v>
      </c>
      <c r="M205" s="528">
        <f t="shared" si="41"/>
        <v>36860</v>
      </c>
      <c r="N205" s="528">
        <f t="shared" si="42"/>
        <v>0</v>
      </c>
      <c r="O205" s="528"/>
    </row>
    <row r="206" spans="1:17" x14ac:dyDescent="0.2">
      <c r="A206" s="545" t="s">
        <v>821</v>
      </c>
      <c r="B206" s="529" t="s">
        <v>777</v>
      </c>
      <c r="C206" s="544"/>
      <c r="D206" s="544"/>
      <c r="E206" s="544"/>
      <c r="F206" s="544"/>
      <c r="G206" s="544"/>
      <c r="H206" s="544"/>
      <c r="I206" s="544"/>
      <c r="J206" s="544"/>
      <c r="K206" s="544"/>
      <c r="L206" s="544"/>
      <c r="M206" s="528">
        <f t="shared" ref="M206:M269" si="58">SUM(D206:L206)</f>
        <v>0</v>
      </c>
      <c r="N206" s="528">
        <f t="shared" ref="N206:N269" si="59">M206-C206</f>
        <v>0</v>
      </c>
      <c r="O206" s="569"/>
    </row>
    <row r="207" spans="1:17" x14ac:dyDescent="0.2">
      <c r="A207" s="529" t="s">
        <v>778</v>
      </c>
      <c r="B207" s="529"/>
      <c r="C207" s="544">
        <f t="shared" si="39"/>
        <v>3998</v>
      </c>
      <c r="D207" s="544">
        <v>1792</v>
      </c>
      <c r="E207" s="544">
        <v>314</v>
      </c>
      <c r="F207" s="544">
        <v>1892</v>
      </c>
      <c r="G207" s="544"/>
      <c r="H207" s="544"/>
      <c r="I207" s="544"/>
      <c r="J207" s="544"/>
      <c r="K207" s="544"/>
      <c r="L207" s="544"/>
      <c r="M207" s="528">
        <f t="shared" si="58"/>
        <v>3998</v>
      </c>
      <c r="N207" s="528">
        <f t="shared" si="59"/>
        <v>0</v>
      </c>
      <c r="O207" s="569"/>
    </row>
    <row r="208" spans="1:17" x14ac:dyDescent="0.2">
      <c r="A208" s="529" t="s">
        <v>779</v>
      </c>
      <c r="B208" s="529"/>
      <c r="C208" s="544">
        <v>4436</v>
      </c>
      <c r="D208" s="544">
        <v>1792</v>
      </c>
      <c r="E208" s="544">
        <v>314</v>
      </c>
      <c r="F208" s="544">
        <v>2330</v>
      </c>
      <c r="G208" s="544">
        <v>0</v>
      </c>
      <c r="H208" s="544">
        <v>0</v>
      </c>
      <c r="I208" s="544">
        <v>0</v>
      </c>
      <c r="J208" s="544">
        <v>0</v>
      </c>
      <c r="K208" s="544">
        <v>0</v>
      </c>
      <c r="L208" s="544">
        <v>0</v>
      </c>
      <c r="M208" s="528">
        <f t="shared" si="58"/>
        <v>4436</v>
      </c>
      <c r="N208" s="528">
        <f t="shared" si="59"/>
        <v>0</v>
      </c>
      <c r="O208" s="528"/>
    </row>
    <row r="209" spans="1:15" x14ac:dyDescent="0.2">
      <c r="A209" s="529" t="s">
        <v>792</v>
      </c>
      <c r="B209" s="529"/>
      <c r="C209" s="544">
        <v>0</v>
      </c>
      <c r="D209" s="544">
        <v>0</v>
      </c>
      <c r="E209" s="544">
        <v>0</v>
      </c>
      <c r="F209" s="544">
        <v>0</v>
      </c>
      <c r="G209" s="544">
        <v>0</v>
      </c>
      <c r="H209" s="544">
        <v>0</v>
      </c>
      <c r="I209" s="544">
        <v>0</v>
      </c>
      <c r="J209" s="544">
        <v>0</v>
      </c>
      <c r="K209" s="544">
        <v>0</v>
      </c>
      <c r="L209" s="544">
        <v>0</v>
      </c>
      <c r="M209" s="528">
        <f t="shared" si="58"/>
        <v>0</v>
      </c>
      <c r="N209" s="528">
        <f t="shared" si="59"/>
        <v>0</v>
      </c>
      <c r="O209" s="528"/>
    </row>
    <row r="210" spans="1:15" x14ac:dyDescent="0.2">
      <c r="A210" s="529" t="s">
        <v>781</v>
      </c>
      <c r="B210" s="529"/>
      <c r="C210" s="544">
        <f t="shared" ref="C210:L210" si="60">C208+C209</f>
        <v>4436</v>
      </c>
      <c r="D210" s="544">
        <f t="shared" si="60"/>
        <v>1792</v>
      </c>
      <c r="E210" s="544">
        <f t="shared" si="60"/>
        <v>314</v>
      </c>
      <c r="F210" s="544">
        <f t="shared" si="60"/>
        <v>2330</v>
      </c>
      <c r="G210" s="544">
        <f t="shared" si="60"/>
        <v>0</v>
      </c>
      <c r="H210" s="544">
        <f t="shared" si="60"/>
        <v>0</v>
      </c>
      <c r="I210" s="544">
        <f t="shared" si="60"/>
        <v>0</v>
      </c>
      <c r="J210" s="544">
        <f t="shared" si="60"/>
        <v>0</v>
      </c>
      <c r="K210" s="544">
        <f t="shared" si="60"/>
        <v>0</v>
      </c>
      <c r="L210" s="544">
        <f t="shared" si="60"/>
        <v>0</v>
      </c>
      <c r="M210" s="528">
        <f t="shared" si="58"/>
        <v>4436</v>
      </c>
      <c r="N210" s="528">
        <f t="shared" si="59"/>
        <v>0</v>
      </c>
      <c r="O210" s="528"/>
    </row>
    <row r="211" spans="1:15" x14ac:dyDescent="0.2">
      <c r="A211" s="545" t="s">
        <v>822</v>
      </c>
      <c r="B211" s="529" t="s">
        <v>777</v>
      </c>
      <c r="C211" s="544"/>
      <c r="D211" s="544"/>
      <c r="E211" s="544"/>
      <c r="F211" s="544"/>
      <c r="G211" s="544"/>
      <c r="H211" s="544"/>
      <c r="I211" s="544"/>
      <c r="J211" s="544"/>
      <c r="K211" s="544"/>
      <c r="L211" s="544"/>
      <c r="M211" s="528">
        <f t="shared" si="58"/>
        <v>0</v>
      </c>
      <c r="N211" s="528">
        <f t="shared" si="59"/>
        <v>0</v>
      </c>
      <c r="O211" s="569"/>
    </row>
    <row r="212" spans="1:15" x14ac:dyDescent="0.2">
      <c r="A212" s="529" t="s">
        <v>778</v>
      </c>
      <c r="B212" s="529"/>
      <c r="C212" s="544">
        <f t="shared" si="39"/>
        <v>1938</v>
      </c>
      <c r="D212" s="544">
        <v>240</v>
      </c>
      <c r="E212" s="544">
        <v>38</v>
      </c>
      <c r="F212" s="544">
        <v>1660</v>
      </c>
      <c r="G212" s="544"/>
      <c r="H212" s="544"/>
      <c r="I212" s="544"/>
      <c r="J212" s="544"/>
      <c r="K212" s="544"/>
      <c r="L212" s="544"/>
      <c r="M212" s="528">
        <f t="shared" si="58"/>
        <v>1938</v>
      </c>
      <c r="N212" s="528">
        <f t="shared" si="59"/>
        <v>0</v>
      </c>
      <c r="O212" s="569"/>
    </row>
    <row r="213" spans="1:15" x14ac:dyDescent="0.2">
      <c r="A213" s="529" t="s">
        <v>779</v>
      </c>
      <c r="B213" s="529"/>
      <c r="C213" s="544">
        <v>1988</v>
      </c>
      <c r="D213" s="544">
        <v>240</v>
      </c>
      <c r="E213" s="544">
        <v>38</v>
      </c>
      <c r="F213" s="544">
        <v>1710</v>
      </c>
      <c r="G213" s="544">
        <v>0</v>
      </c>
      <c r="H213" s="544">
        <v>0</v>
      </c>
      <c r="I213" s="544">
        <v>0</v>
      </c>
      <c r="J213" s="544">
        <v>0</v>
      </c>
      <c r="K213" s="544">
        <v>0</v>
      </c>
      <c r="L213" s="544">
        <v>0</v>
      </c>
      <c r="M213" s="528">
        <f t="shared" si="58"/>
        <v>1988</v>
      </c>
      <c r="N213" s="528">
        <f t="shared" si="59"/>
        <v>0</v>
      </c>
      <c r="O213" s="528"/>
    </row>
    <row r="214" spans="1:15" x14ac:dyDescent="0.2">
      <c r="A214" s="529" t="s">
        <v>792</v>
      </c>
      <c r="B214" s="529"/>
      <c r="C214" s="544">
        <v>0</v>
      </c>
      <c r="D214" s="544">
        <v>0</v>
      </c>
      <c r="E214" s="544">
        <v>0</v>
      </c>
      <c r="F214" s="544">
        <v>0</v>
      </c>
      <c r="G214" s="544">
        <v>0</v>
      </c>
      <c r="H214" s="544">
        <v>0</v>
      </c>
      <c r="I214" s="544">
        <v>0</v>
      </c>
      <c r="J214" s="544">
        <v>0</v>
      </c>
      <c r="K214" s="544">
        <v>0</v>
      </c>
      <c r="L214" s="544">
        <v>0</v>
      </c>
      <c r="M214" s="528">
        <f t="shared" si="58"/>
        <v>0</v>
      </c>
      <c r="N214" s="528">
        <f t="shared" si="59"/>
        <v>0</v>
      </c>
      <c r="O214" s="528"/>
    </row>
    <row r="215" spans="1:15" x14ac:dyDescent="0.2">
      <c r="A215" s="529" t="s">
        <v>781</v>
      </c>
      <c r="B215" s="529"/>
      <c r="C215" s="544">
        <f t="shared" ref="C215:L215" si="61">C213+C214</f>
        <v>1988</v>
      </c>
      <c r="D215" s="544">
        <f t="shared" si="61"/>
        <v>240</v>
      </c>
      <c r="E215" s="544">
        <f t="shared" si="61"/>
        <v>38</v>
      </c>
      <c r="F215" s="544">
        <f t="shared" si="61"/>
        <v>1710</v>
      </c>
      <c r="G215" s="544">
        <f t="shared" si="61"/>
        <v>0</v>
      </c>
      <c r="H215" s="544">
        <f t="shared" si="61"/>
        <v>0</v>
      </c>
      <c r="I215" s="544">
        <f t="shared" si="61"/>
        <v>0</v>
      </c>
      <c r="J215" s="544">
        <f t="shared" si="61"/>
        <v>0</v>
      </c>
      <c r="K215" s="544">
        <f t="shared" si="61"/>
        <v>0</v>
      </c>
      <c r="L215" s="544">
        <f t="shared" si="61"/>
        <v>0</v>
      </c>
      <c r="M215" s="528">
        <f t="shared" si="58"/>
        <v>1988</v>
      </c>
      <c r="N215" s="528">
        <f t="shared" si="59"/>
        <v>0</v>
      </c>
      <c r="O215" s="528"/>
    </row>
    <row r="216" spans="1:15" x14ac:dyDescent="0.2">
      <c r="A216" s="545" t="s">
        <v>851</v>
      </c>
      <c r="B216" s="529" t="s">
        <v>790</v>
      </c>
      <c r="C216" s="544"/>
      <c r="D216" s="544"/>
      <c r="E216" s="544"/>
      <c r="F216" s="544"/>
      <c r="G216" s="544"/>
      <c r="H216" s="544"/>
      <c r="I216" s="544"/>
      <c r="J216" s="544"/>
      <c r="K216" s="544"/>
      <c r="L216" s="544"/>
      <c r="M216" s="528">
        <f t="shared" si="58"/>
        <v>0</v>
      </c>
      <c r="N216" s="528">
        <f t="shared" si="59"/>
        <v>0</v>
      </c>
      <c r="O216" s="569"/>
    </row>
    <row r="217" spans="1:15" x14ac:dyDescent="0.2">
      <c r="A217" s="529" t="s">
        <v>778</v>
      </c>
      <c r="B217" s="529"/>
      <c r="C217" s="544">
        <f t="shared" si="39"/>
        <v>59565</v>
      </c>
      <c r="D217" s="544">
        <v>1089</v>
      </c>
      <c r="E217" s="544">
        <v>172</v>
      </c>
      <c r="F217" s="544">
        <v>58304</v>
      </c>
      <c r="G217" s="544"/>
      <c r="H217" s="544"/>
      <c r="I217" s="544"/>
      <c r="J217" s="544"/>
      <c r="K217" s="544"/>
      <c r="L217" s="544"/>
      <c r="M217" s="528">
        <f t="shared" si="58"/>
        <v>59565</v>
      </c>
      <c r="N217" s="528">
        <f t="shared" si="59"/>
        <v>0</v>
      </c>
      <c r="O217" s="569"/>
    </row>
    <row r="218" spans="1:15" x14ac:dyDescent="0.2">
      <c r="A218" s="529" t="s">
        <v>779</v>
      </c>
      <c r="B218" s="529"/>
      <c r="C218" s="544">
        <v>68865</v>
      </c>
      <c r="D218" s="544">
        <v>1089</v>
      </c>
      <c r="E218" s="544">
        <v>172</v>
      </c>
      <c r="F218" s="544">
        <v>67604</v>
      </c>
      <c r="G218" s="544">
        <v>0</v>
      </c>
      <c r="H218" s="544">
        <v>0</v>
      </c>
      <c r="I218" s="544">
        <v>0</v>
      </c>
      <c r="J218" s="544">
        <v>0</v>
      </c>
      <c r="K218" s="544">
        <v>0</v>
      </c>
      <c r="L218" s="544">
        <v>0</v>
      </c>
      <c r="M218" s="528">
        <f t="shared" si="58"/>
        <v>68865</v>
      </c>
      <c r="N218" s="528">
        <f t="shared" si="59"/>
        <v>0</v>
      </c>
      <c r="O218" s="528"/>
    </row>
    <row r="219" spans="1:15" x14ac:dyDescent="0.2">
      <c r="A219" s="529" t="s">
        <v>792</v>
      </c>
      <c r="B219" s="529"/>
      <c r="C219" s="544">
        <v>0</v>
      </c>
      <c r="D219" s="544">
        <v>0</v>
      </c>
      <c r="E219" s="544">
        <v>0</v>
      </c>
      <c r="F219" s="544">
        <v>0</v>
      </c>
      <c r="G219" s="544">
        <v>0</v>
      </c>
      <c r="H219" s="544">
        <v>0</v>
      </c>
      <c r="I219" s="544">
        <v>0</v>
      </c>
      <c r="J219" s="544">
        <v>0</v>
      </c>
      <c r="K219" s="544">
        <v>0</v>
      </c>
      <c r="L219" s="544">
        <v>0</v>
      </c>
      <c r="M219" s="528">
        <f t="shared" si="58"/>
        <v>0</v>
      </c>
      <c r="N219" s="528">
        <f t="shared" si="59"/>
        <v>0</v>
      </c>
      <c r="O219" s="528"/>
    </row>
    <row r="220" spans="1:15" x14ac:dyDescent="0.2">
      <c r="A220" s="529" t="s">
        <v>781</v>
      </c>
      <c r="B220" s="529"/>
      <c r="C220" s="544">
        <f t="shared" ref="C220:L220" si="62">C218+C219</f>
        <v>68865</v>
      </c>
      <c r="D220" s="544">
        <f t="shared" si="62"/>
        <v>1089</v>
      </c>
      <c r="E220" s="544">
        <f t="shared" si="62"/>
        <v>172</v>
      </c>
      <c r="F220" s="544">
        <f t="shared" si="62"/>
        <v>67604</v>
      </c>
      <c r="G220" s="544">
        <f t="shared" si="62"/>
        <v>0</v>
      </c>
      <c r="H220" s="544">
        <f t="shared" si="62"/>
        <v>0</v>
      </c>
      <c r="I220" s="544">
        <f t="shared" si="62"/>
        <v>0</v>
      </c>
      <c r="J220" s="544">
        <f t="shared" si="62"/>
        <v>0</v>
      </c>
      <c r="K220" s="544">
        <f t="shared" si="62"/>
        <v>0</v>
      </c>
      <c r="L220" s="544">
        <f t="shared" si="62"/>
        <v>0</v>
      </c>
      <c r="M220" s="528">
        <f t="shared" si="58"/>
        <v>68865</v>
      </c>
      <c r="N220" s="528">
        <f t="shared" si="59"/>
        <v>0</v>
      </c>
      <c r="O220" s="528"/>
    </row>
    <row r="221" spans="1:15" x14ac:dyDescent="0.2">
      <c r="A221" s="545" t="s">
        <v>824</v>
      </c>
      <c r="B221" s="529" t="s">
        <v>777</v>
      </c>
      <c r="C221" s="544"/>
      <c r="D221" s="544"/>
      <c r="E221" s="544"/>
      <c r="F221" s="544"/>
      <c r="G221" s="544"/>
      <c r="H221" s="544"/>
      <c r="I221" s="544"/>
      <c r="J221" s="544"/>
      <c r="K221" s="544"/>
      <c r="L221" s="544"/>
      <c r="M221" s="528">
        <f t="shared" si="58"/>
        <v>0</v>
      </c>
      <c r="N221" s="528">
        <f t="shared" si="59"/>
        <v>0</v>
      </c>
      <c r="O221" s="569"/>
    </row>
    <row r="222" spans="1:15" x14ac:dyDescent="0.2">
      <c r="A222" s="529" t="s">
        <v>778</v>
      </c>
      <c r="B222" s="529"/>
      <c r="C222" s="544">
        <f t="shared" si="39"/>
        <v>19591</v>
      </c>
      <c r="D222" s="544"/>
      <c r="E222" s="544"/>
      <c r="F222" s="544">
        <v>19591</v>
      </c>
      <c r="G222" s="544"/>
      <c r="H222" s="544"/>
      <c r="I222" s="544"/>
      <c r="J222" s="544"/>
      <c r="K222" s="544"/>
      <c r="L222" s="544"/>
      <c r="M222" s="528">
        <f t="shared" si="58"/>
        <v>19591</v>
      </c>
      <c r="N222" s="528">
        <f t="shared" si="59"/>
        <v>0</v>
      </c>
      <c r="O222" s="569"/>
    </row>
    <row r="223" spans="1:15" x14ac:dyDescent="0.2">
      <c r="A223" s="529" t="s">
        <v>779</v>
      </c>
      <c r="B223" s="529"/>
      <c r="C223" s="544">
        <v>20599</v>
      </c>
      <c r="D223" s="544">
        <v>0</v>
      </c>
      <c r="E223" s="544">
        <v>0</v>
      </c>
      <c r="F223" s="544">
        <v>20599</v>
      </c>
      <c r="G223" s="544">
        <v>0</v>
      </c>
      <c r="H223" s="544">
        <v>0</v>
      </c>
      <c r="I223" s="544">
        <v>0</v>
      </c>
      <c r="J223" s="544">
        <v>0</v>
      </c>
      <c r="K223" s="544">
        <v>0</v>
      </c>
      <c r="L223" s="544">
        <v>0</v>
      </c>
      <c r="M223" s="528">
        <f t="shared" si="58"/>
        <v>20599</v>
      </c>
      <c r="N223" s="528">
        <f t="shared" si="59"/>
        <v>0</v>
      </c>
      <c r="O223" s="528"/>
    </row>
    <row r="224" spans="1:15" x14ac:dyDescent="0.2">
      <c r="A224" s="529" t="s">
        <v>792</v>
      </c>
      <c r="B224" s="529"/>
      <c r="C224" s="544">
        <v>0</v>
      </c>
      <c r="D224" s="544">
        <v>0</v>
      </c>
      <c r="E224" s="544">
        <v>0</v>
      </c>
      <c r="F224" s="544">
        <v>0</v>
      </c>
      <c r="G224" s="544">
        <v>0</v>
      </c>
      <c r="H224" s="544">
        <v>0</v>
      </c>
      <c r="I224" s="544">
        <v>0</v>
      </c>
      <c r="J224" s="544">
        <v>0</v>
      </c>
      <c r="K224" s="544">
        <v>0</v>
      </c>
      <c r="L224" s="544">
        <v>0</v>
      </c>
      <c r="M224" s="528">
        <f t="shared" si="58"/>
        <v>0</v>
      </c>
      <c r="N224" s="528">
        <f t="shared" si="59"/>
        <v>0</v>
      </c>
      <c r="O224" s="528"/>
    </row>
    <row r="225" spans="1:15" x14ac:dyDescent="0.2">
      <c r="A225" s="529" t="s">
        <v>781</v>
      </c>
      <c r="B225" s="529"/>
      <c r="C225" s="544">
        <f t="shared" ref="C225:L225" si="63">C223+C224</f>
        <v>20599</v>
      </c>
      <c r="D225" s="544">
        <f t="shared" si="63"/>
        <v>0</v>
      </c>
      <c r="E225" s="544">
        <f t="shared" si="63"/>
        <v>0</v>
      </c>
      <c r="F225" s="544">
        <f t="shared" si="63"/>
        <v>20599</v>
      </c>
      <c r="G225" s="544">
        <f t="shared" si="63"/>
        <v>0</v>
      </c>
      <c r="H225" s="544">
        <f t="shared" si="63"/>
        <v>0</v>
      </c>
      <c r="I225" s="544">
        <f t="shared" si="63"/>
        <v>0</v>
      </c>
      <c r="J225" s="544">
        <f t="shared" si="63"/>
        <v>0</v>
      </c>
      <c r="K225" s="544">
        <f t="shared" si="63"/>
        <v>0</v>
      </c>
      <c r="L225" s="544">
        <f t="shared" si="63"/>
        <v>0</v>
      </c>
      <c r="M225" s="528">
        <f t="shared" si="58"/>
        <v>20599</v>
      </c>
      <c r="N225" s="528">
        <f t="shared" si="59"/>
        <v>0</v>
      </c>
      <c r="O225" s="528"/>
    </row>
    <row r="226" spans="1:15" x14ac:dyDescent="0.2">
      <c r="A226" s="545" t="s">
        <v>825</v>
      </c>
      <c r="B226" s="529" t="s">
        <v>777</v>
      </c>
      <c r="C226" s="544"/>
      <c r="D226" s="544"/>
      <c r="E226" s="544"/>
      <c r="F226" s="544"/>
      <c r="G226" s="544"/>
      <c r="H226" s="544"/>
      <c r="I226" s="544"/>
      <c r="J226" s="544"/>
      <c r="K226" s="544"/>
      <c r="L226" s="544"/>
      <c r="M226" s="528">
        <f t="shared" si="58"/>
        <v>0</v>
      </c>
      <c r="N226" s="528">
        <f t="shared" si="59"/>
        <v>0</v>
      </c>
      <c r="O226" s="569"/>
    </row>
    <row r="227" spans="1:15" x14ac:dyDescent="0.2">
      <c r="A227" s="529" t="s">
        <v>778</v>
      </c>
      <c r="B227" s="529"/>
      <c r="C227" s="544">
        <f t="shared" si="39"/>
        <v>12757</v>
      </c>
      <c r="D227" s="544"/>
      <c r="E227" s="544"/>
      <c r="F227" s="544">
        <v>12757</v>
      </c>
      <c r="G227" s="544"/>
      <c r="H227" s="544"/>
      <c r="I227" s="544"/>
      <c r="J227" s="544"/>
      <c r="K227" s="544"/>
      <c r="L227" s="544"/>
      <c r="M227" s="528">
        <f t="shared" si="58"/>
        <v>12757</v>
      </c>
      <c r="N227" s="528">
        <f t="shared" si="59"/>
        <v>0</v>
      </c>
      <c r="O227" s="569"/>
    </row>
    <row r="228" spans="1:15" x14ac:dyDescent="0.2">
      <c r="A228" s="529" t="s">
        <v>779</v>
      </c>
      <c r="B228" s="529"/>
      <c r="C228" s="544">
        <v>13412</v>
      </c>
      <c r="D228" s="544">
        <v>0</v>
      </c>
      <c r="E228" s="544">
        <v>0</v>
      </c>
      <c r="F228" s="544">
        <v>13412</v>
      </c>
      <c r="G228" s="544">
        <v>0</v>
      </c>
      <c r="H228" s="544">
        <v>0</v>
      </c>
      <c r="I228" s="544">
        <v>0</v>
      </c>
      <c r="J228" s="544">
        <v>0</v>
      </c>
      <c r="K228" s="544">
        <v>0</v>
      </c>
      <c r="L228" s="544">
        <v>0</v>
      </c>
      <c r="M228" s="528">
        <f t="shared" si="58"/>
        <v>13412</v>
      </c>
      <c r="N228" s="528">
        <f t="shared" si="59"/>
        <v>0</v>
      </c>
      <c r="O228" s="528"/>
    </row>
    <row r="229" spans="1:15" x14ac:dyDescent="0.2">
      <c r="A229" s="529" t="s">
        <v>792</v>
      </c>
      <c r="B229" s="529"/>
      <c r="C229" s="544">
        <v>0</v>
      </c>
      <c r="D229" s="544">
        <v>0</v>
      </c>
      <c r="E229" s="544">
        <v>0</v>
      </c>
      <c r="F229" s="544">
        <v>0</v>
      </c>
      <c r="G229" s="544">
        <v>0</v>
      </c>
      <c r="H229" s="544">
        <v>0</v>
      </c>
      <c r="I229" s="544">
        <v>0</v>
      </c>
      <c r="J229" s="544">
        <v>0</v>
      </c>
      <c r="K229" s="544">
        <v>0</v>
      </c>
      <c r="L229" s="544">
        <v>0</v>
      </c>
      <c r="M229" s="528">
        <f t="shared" si="58"/>
        <v>0</v>
      </c>
      <c r="N229" s="528">
        <f t="shared" si="59"/>
        <v>0</v>
      </c>
      <c r="O229" s="528"/>
    </row>
    <row r="230" spans="1:15" x14ac:dyDescent="0.2">
      <c r="A230" s="529" t="s">
        <v>781</v>
      </c>
      <c r="B230" s="529"/>
      <c r="C230" s="544">
        <f t="shared" ref="C230:L230" si="64">C228+C229</f>
        <v>13412</v>
      </c>
      <c r="D230" s="544">
        <f t="shared" si="64"/>
        <v>0</v>
      </c>
      <c r="E230" s="544">
        <f t="shared" si="64"/>
        <v>0</v>
      </c>
      <c r="F230" s="544">
        <f t="shared" si="64"/>
        <v>13412</v>
      </c>
      <c r="G230" s="544">
        <f t="shared" si="64"/>
        <v>0</v>
      </c>
      <c r="H230" s="544">
        <f t="shared" si="64"/>
        <v>0</v>
      </c>
      <c r="I230" s="544">
        <f t="shared" si="64"/>
        <v>0</v>
      </c>
      <c r="J230" s="544">
        <f t="shared" si="64"/>
        <v>0</v>
      </c>
      <c r="K230" s="544">
        <f t="shared" si="64"/>
        <v>0</v>
      </c>
      <c r="L230" s="544">
        <f t="shared" si="64"/>
        <v>0</v>
      </c>
      <c r="M230" s="528">
        <f t="shared" si="58"/>
        <v>13412</v>
      </c>
      <c r="N230" s="528">
        <f t="shared" si="59"/>
        <v>0</v>
      </c>
      <c r="O230" s="528"/>
    </row>
    <row r="231" spans="1:15" x14ac:dyDescent="0.2">
      <c r="A231" s="545" t="s">
        <v>826</v>
      </c>
      <c r="B231" s="529" t="s">
        <v>777</v>
      </c>
      <c r="C231" s="544"/>
      <c r="D231" s="544"/>
      <c r="E231" s="544"/>
      <c r="F231" s="544"/>
      <c r="G231" s="544"/>
      <c r="H231" s="544"/>
      <c r="I231" s="544"/>
      <c r="J231" s="544"/>
      <c r="K231" s="544"/>
      <c r="L231" s="544"/>
      <c r="M231" s="528">
        <f t="shared" si="58"/>
        <v>0</v>
      </c>
      <c r="N231" s="528">
        <f t="shared" si="59"/>
        <v>0</v>
      </c>
      <c r="O231" s="569"/>
    </row>
    <row r="232" spans="1:15" x14ac:dyDescent="0.2">
      <c r="A232" s="529" t="s">
        <v>778</v>
      </c>
      <c r="B232" s="529"/>
      <c r="C232" s="544">
        <f t="shared" si="39"/>
        <v>10763</v>
      </c>
      <c r="D232" s="544"/>
      <c r="E232" s="544"/>
      <c r="F232" s="544">
        <v>10763</v>
      </c>
      <c r="G232" s="544"/>
      <c r="H232" s="544"/>
      <c r="I232" s="544"/>
      <c r="J232" s="544"/>
      <c r="K232" s="544"/>
      <c r="L232" s="544"/>
      <c r="M232" s="528">
        <f t="shared" si="58"/>
        <v>10763</v>
      </c>
      <c r="N232" s="528">
        <f t="shared" si="59"/>
        <v>0</v>
      </c>
      <c r="O232" s="569"/>
    </row>
    <row r="233" spans="1:15" x14ac:dyDescent="0.2">
      <c r="A233" s="529" t="s">
        <v>779</v>
      </c>
      <c r="B233" s="529"/>
      <c r="C233" s="544">
        <v>10963</v>
      </c>
      <c r="D233" s="544">
        <v>0</v>
      </c>
      <c r="E233" s="544">
        <v>0</v>
      </c>
      <c r="F233" s="544">
        <v>10963</v>
      </c>
      <c r="G233" s="544">
        <v>0</v>
      </c>
      <c r="H233" s="544">
        <v>0</v>
      </c>
      <c r="I233" s="544">
        <v>0</v>
      </c>
      <c r="J233" s="544">
        <v>0</v>
      </c>
      <c r="K233" s="544">
        <v>0</v>
      </c>
      <c r="L233" s="544">
        <v>0</v>
      </c>
      <c r="M233" s="528">
        <f t="shared" si="58"/>
        <v>10963</v>
      </c>
      <c r="N233" s="528">
        <f t="shared" si="59"/>
        <v>0</v>
      </c>
      <c r="O233" s="528"/>
    </row>
    <row r="234" spans="1:15" x14ac:dyDescent="0.2">
      <c r="A234" s="529" t="s">
        <v>792</v>
      </c>
      <c r="B234" s="529"/>
      <c r="C234" s="544">
        <v>0</v>
      </c>
      <c r="D234" s="544">
        <v>0</v>
      </c>
      <c r="E234" s="544">
        <v>0</v>
      </c>
      <c r="F234" s="544">
        <v>0</v>
      </c>
      <c r="G234" s="544">
        <v>0</v>
      </c>
      <c r="H234" s="544">
        <v>0</v>
      </c>
      <c r="I234" s="544">
        <v>0</v>
      </c>
      <c r="J234" s="544">
        <v>0</v>
      </c>
      <c r="K234" s="544">
        <v>0</v>
      </c>
      <c r="L234" s="544">
        <v>0</v>
      </c>
      <c r="M234" s="528">
        <f t="shared" si="58"/>
        <v>0</v>
      </c>
      <c r="N234" s="528">
        <f t="shared" si="59"/>
        <v>0</v>
      </c>
      <c r="O234" s="528"/>
    </row>
    <row r="235" spans="1:15" x14ac:dyDescent="0.2">
      <c r="A235" s="529" t="s">
        <v>781</v>
      </c>
      <c r="B235" s="529"/>
      <c r="C235" s="544">
        <f t="shared" ref="C235:L235" si="65">C233+C234</f>
        <v>10963</v>
      </c>
      <c r="D235" s="544">
        <f t="shared" si="65"/>
        <v>0</v>
      </c>
      <c r="E235" s="544">
        <f t="shared" si="65"/>
        <v>0</v>
      </c>
      <c r="F235" s="544">
        <f t="shared" si="65"/>
        <v>10963</v>
      </c>
      <c r="G235" s="544">
        <f t="shared" si="65"/>
        <v>0</v>
      </c>
      <c r="H235" s="544">
        <f t="shared" si="65"/>
        <v>0</v>
      </c>
      <c r="I235" s="544">
        <f t="shared" si="65"/>
        <v>0</v>
      </c>
      <c r="J235" s="544">
        <f t="shared" si="65"/>
        <v>0</v>
      </c>
      <c r="K235" s="544">
        <f t="shared" si="65"/>
        <v>0</v>
      </c>
      <c r="L235" s="544">
        <f t="shared" si="65"/>
        <v>0</v>
      </c>
      <c r="M235" s="528">
        <f t="shared" si="58"/>
        <v>10963</v>
      </c>
      <c r="N235" s="528">
        <f t="shared" si="59"/>
        <v>0</v>
      </c>
      <c r="O235" s="528"/>
    </row>
    <row r="236" spans="1:15" x14ac:dyDescent="0.2">
      <c r="A236" s="545" t="s">
        <v>827</v>
      </c>
      <c r="B236" s="529" t="s">
        <v>777</v>
      </c>
      <c r="C236" s="544"/>
      <c r="D236" s="544"/>
      <c r="E236" s="544"/>
      <c r="F236" s="544"/>
      <c r="G236" s="544"/>
      <c r="H236" s="544"/>
      <c r="I236" s="544"/>
      <c r="J236" s="544"/>
      <c r="K236" s="544"/>
      <c r="L236" s="544"/>
      <c r="M236" s="528">
        <f t="shared" si="58"/>
        <v>0</v>
      </c>
      <c r="N236" s="528">
        <f t="shared" si="59"/>
        <v>0</v>
      </c>
      <c r="O236" s="569"/>
    </row>
    <row r="237" spans="1:15" x14ac:dyDescent="0.2">
      <c r="A237" s="529" t="s">
        <v>778</v>
      </c>
      <c r="B237" s="529"/>
      <c r="C237" s="544">
        <f t="shared" si="39"/>
        <v>5229</v>
      </c>
      <c r="D237" s="544"/>
      <c r="E237" s="544"/>
      <c r="F237" s="544">
        <v>5229</v>
      </c>
      <c r="G237" s="544"/>
      <c r="H237" s="544"/>
      <c r="I237" s="544"/>
      <c r="J237" s="544"/>
      <c r="K237" s="544"/>
      <c r="L237" s="544"/>
      <c r="M237" s="528">
        <f t="shared" si="58"/>
        <v>5229</v>
      </c>
      <c r="N237" s="528">
        <f t="shared" si="59"/>
        <v>0</v>
      </c>
      <c r="O237" s="569"/>
    </row>
    <row r="238" spans="1:15" x14ac:dyDescent="0.2">
      <c r="A238" s="529" t="s">
        <v>779</v>
      </c>
      <c r="B238" s="529"/>
      <c r="C238" s="544">
        <v>5229</v>
      </c>
      <c r="D238" s="544">
        <v>0</v>
      </c>
      <c r="E238" s="544">
        <v>0</v>
      </c>
      <c r="F238" s="544">
        <v>5229</v>
      </c>
      <c r="G238" s="544">
        <v>0</v>
      </c>
      <c r="H238" s="544">
        <v>0</v>
      </c>
      <c r="I238" s="544">
        <v>0</v>
      </c>
      <c r="J238" s="544">
        <v>0</v>
      </c>
      <c r="K238" s="544">
        <v>0</v>
      </c>
      <c r="L238" s="544">
        <v>0</v>
      </c>
      <c r="M238" s="528">
        <f t="shared" si="58"/>
        <v>5229</v>
      </c>
      <c r="N238" s="528">
        <f t="shared" si="59"/>
        <v>0</v>
      </c>
      <c r="O238" s="528"/>
    </row>
    <row r="239" spans="1:15" x14ac:dyDescent="0.2">
      <c r="A239" s="529" t="s">
        <v>792</v>
      </c>
      <c r="B239" s="529"/>
      <c r="C239" s="544">
        <v>0</v>
      </c>
      <c r="D239" s="544"/>
      <c r="E239" s="544"/>
      <c r="F239" s="544"/>
      <c r="G239" s="544"/>
      <c r="H239" s="544"/>
      <c r="I239" s="544"/>
      <c r="J239" s="544"/>
      <c r="K239" s="544"/>
      <c r="L239" s="544"/>
      <c r="M239" s="528">
        <f t="shared" si="58"/>
        <v>0</v>
      </c>
      <c r="N239" s="528">
        <f t="shared" si="59"/>
        <v>0</v>
      </c>
      <c r="O239" s="528"/>
    </row>
    <row r="240" spans="1:15" x14ac:dyDescent="0.2">
      <c r="A240" s="529" t="s">
        <v>781</v>
      </c>
      <c r="B240" s="529"/>
      <c r="C240" s="544">
        <f>C237+C239</f>
        <v>5229</v>
      </c>
      <c r="D240" s="544">
        <f t="shared" ref="D240:L240" si="66">D237+D239</f>
        <v>0</v>
      </c>
      <c r="E240" s="544">
        <f t="shared" si="66"/>
        <v>0</v>
      </c>
      <c r="F240" s="544">
        <f t="shared" si="66"/>
        <v>5229</v>
      </c>
      <c r="G240" s="544">
        <f t="shared" si="66"/>
        <v>0</v>
      </c>
      <c r="H240" s="544">
        <f t="shared" si="66"/>
        <v>0</v>
      </c>
      <c r="I240" s="544">
        <f t="shared" si="66"/>
        <v>0</v>
      </c>
      <c r="J240" s="544">
        <f t="shared" si="66"/>
        <v>0</v>
      </c>
      <c r="K240" s="544">
        <f t="shared" si="66"/>
        <v>0</v>
      </c>
      <c r="L240" s="544">
        <f t="shared" si="66"/>
        <v>0</v>
      </c>
      <c r="M240" s="528">
        <f t="shared" si="58"/>
        <v>5229</v>
      </c>
      <c r="N240" s="528">
        <f t="shared" si="59"/>
        <v>0</v>
      </c>
      <c r="O240" s="528"/>
    </row>
    <row r="241" spans="1:15" x14ac:dyDescent="0.2">
      <c r="A241" s="545" t="s">
        <v>828</v>
      </c>
      <c r="B241" s="529" t="s">
        <v>777</v>
      </c>
      <c r="C241" s="544"/>
      <c r="D241" s="544"/>
      <c r="E241" s="544"/>
      <c r="F241" s="544"/>
      <c r="G241" s="544"/>
      <c r="H241" s="544"/>
      <c r="I241" s="544"/>
      <c r="J241" s="544"/>
      <c r="K241" s="544"/>
      <c r="L241" s="544"/>
      <c r="M241" s="528">
        <f t="shared" si="58"/>
        <v>0</v>
      </c>
      <c r="N241" s="528">
        <f t="shared" si="59"/>
        <v>0</v>
      </c>
      <c r="O241" s="569"/>
    </row>
    <row r="242" spans="1:15" x14ac:dyDescent="0.2">
      <c r="A242" s="529" t="s">
        <v>778</v>
      </c>
      <c r="B242" s="529"/>
      <c r="C242" s="544">
        <f t="shared" si="39"/>
        <v>32</v>
      </c>
      <c r="D242" s="544"/>
      <c r="E242" s="544"/>
      <c r="F242" s="544">
        <v>32</v>
      </c>
      <c r="G242" s="544"/>
      <c r="H242" s="544"/>
      <c r="I242" s="544"/>
      <c r="J242" s="544"/>
      <c r="K242" s="544"/>
      <c r="L242" s="544"/>
      <c r="M242" s="528">
        <f t="shared" si="58"/>
        <v>32</v>
      </c>
      <c r="N242" s="528">
        <f t="shared" si="59"/>
        <v>0</v>
      </c>
      <c r="O242" s="569"/>
    </row>
    <row r="243" spans="1:15" x14ac:dyDescent="0.2">
      <c r="A243" s="529" t="s">
        <v>779</v>
      </c>
      <c r="B243" s="529"/>
      <c r="C243" s="544">
        <v>32</v>
      </c>
      <c r="D243" s="544">
        <v>0</v>
      </c>
      <c r="E243" s="544">
        <v>0</v>
      </c>
      <c r="F243" s="544">
        <v>32</v>
      </c>
      <c r="G243" s="544">
        <v>0</v>
      </c>
      <c r="H243" s="544">
        <v>0</v>
      </c>
      <c r="I243" s="544">
        <v>0</v>
      </c>
      <c r="J243" s="544">
        <v>0</v>
      </c>
      <c r="K243" s="544">
        <v>0</v>
      </c>
      <c r="L243" s="544">
        <v>0</v>
      </c>
      <c r="M243" s="528">
        <f t="shared" si="58"/>
        <v>32</v>
      </c>
      <c r="N243" s="528">
        <f t="shared" si="59"/>
        <v>0</v>
      </c>
      <c r="O243" s="528"/>
    </row>
    <row r="244" spans="1:15" x14ac:dyDescent="0.2">
      <c r="A244" s="529" t="s">
        <v>792</v>
      </c>
      <c r="B244" s="529"/>
      <c r="C244" s="544">
        <v>0</v>
      </c>
      <c r="D244" s="544"/>
      <c r="E244" s="544"/>
      <c r="F244" s="544"/>
      <c r="G244" s="544"/>
      <c r="H244" s="544"/>
      <c r="I244" s="544"/>
      <c r="J244" s="544"/>
      <c r="K244" s="544"/>
      <c r="L244" s="544"/>
      <c r="M244" s="528">
        <f t="shared" si="58"/>
        <v>0</v>
      </c>
      <c r="N244" s="528">
        <f t="shared" si="59"/>
        <v>0</v>
      </c>
      <c r="O244" s="528"/>
    </row>
    <row r="245" spans="1:15" x14ac:dyDescent="0.2">
      <c r="A245" s="529" t="s">
        <v>781</v>
      </c>
      <c r="B245" s="529"/>
      <c r="C245" s="544">
        <f>C242+C244</f>
        <v>32</v>
      </c>
      <c r="D245" s="544">
        <f t="shared" ref="D245:L245" si="67">D242+D244</f>
        <v>0</v>
      </c>
      <c r="E245" s="544">
        <f t="shared" si="67"/>
        <v>0</v>
      </c>
      <c r="F245" s="544">
        <f t="shared" si="67"/>
        <v>32</v>
      </c>
      <c r="G245" s="544">
        <f t="shared" si="67"/>
        <v>0</v>
      </c>
      <c r="H245" s="544">
        <f t="shared" si="67"/>
        <v>0</v>
      </c>
      <c r="I245" s="544">
        <f t="shared" si="67"/>
        <v>0</v>
      </c>
      <c r="J245" s="544">
        <f t="shared" si="67"/>
        <v>0</v>
      </c>
      <c r="K245" s="544">
        <f t="shared" si="67"/>
        <v>0</v>
      </c>
      <c r="L245" s="544">
        <f t="shared" si="67"/>
        <v>0</v>
      </c>
      <c r="M245" s="528">
        <f t="shared" si="58"/>
        <v>32</v>
      </c>
      <c r="N245" s="528">
        <f t="shared" si="59"/>
        <v>0</v>
      </c>
      <c r="O245" s="528"/>
    </row>
    <row r="246" spans="1:15" ht="38.25" x14ac:dyDescent="0.2">
      <c r="A246" s="546" t="s">
        <v>829</v>
      </c>
      <c r="B246" s="529" t="s">
        <v>777</v>
      </c>
      <c r="C246" s="544"/>
      <c r="D246" s="544"/>
      <c r="E246" s="544"/>
      <c r="F246" s="544"/>
      <c r="G246" s="544"/>
      <c r="H246" s="544"/>
      <c r="I246" s="544"/>
      <c r="J246" s="544"/>
      <c r="K246" s="544"/>
      <c r="L246" s="544"/>
      <c r="M246" s="528">
        <f t="shared" si="58"/>
        <v>0</v>
      </c>
      <c r="N246" s="528">
        <f t="shared" si="59"/>
        <v>0</v>
      </c>
      <c r="O246" s="569"/>
    </row>
    <row r="247" spans="1:15" x14ac:dyDescent="0.2">
      <c r="A247" s="529" t="s">
        <v>778</v>
      </c>
      <c r="B247" s="529"/>
      <c r="C247" s="544">
        <f t="shared" si="39"/>
        <v>2400</v>
      </c>
      <c r="D247" s="544"/>
      <c r="E247" s="544"/>
      <c r="F247" s="544">
        <v>2400</v>
      </c>
      <c r="G247" s="544"/>
      <c r="H247" s="544"/>
      <c r="I247" s="544"/>
      <c r="J247" s="544"/>
      <c r="K247" s="544"/>
      <c r="L247" s="544"/>
      <c r="M247" s="528">
        <f t="shared" si="58"/>
        <v>2400</v>
      </c>
      <c r="N247" s="528">
        <f t="shared" si="59"/>
        <v>0</v>
      </c>
      <c r="O247" s="569"/>
    </row>
    <row r="248" spans="1:15" x14ac:dyDescent="0.2">
      <c r="A248" s="529" t="s">
        <v>779</v>
      </c>
      <c r="B248" s="529"/>
      <c r="C248" s="544">
        <v>2400</v>
      </c>
      <c r="D248" s="544">
        <v>0</v>
      </c>
      <c r="E248" s="544">
        <v>0</v>
      </c>
      <c r="F248" s="544">
        <v>2400</v>
      </c>
      <c r="G248" s="544">
        <v>0</v>
      </c>
      <c r="H248" s="544">
        <v>0</v>
      </c>
      <c r="I248" s="544">
        <v>0</v>
      </c>
      <c r="J248" s="544">
        <v>0</v>
      </c>
      <c r="K248" s="544">
        <v>0</v>
      </c>
      <c r="L248" s="544">
        <v>0</v>
      </c>
      <c r="M248" s="528">
        <f t="shared" si="58"/>
        <v>2400</v>
      </c>
      <c r="N248" s="528">
        <f t="shared" si="59"/>
        <v>0</v>
      </c>
      <c r="O248" s="528"/>
    </row>
    <row r="249" spans="1:15" x14ac:dyDescent="0.2">
      <c r="A249" s="529" t="s">
        <v>792</v>
      </c>
      <c r="B249" s="529"/>
      <c r="C249" s="544"/>
      <c r="D249" s="544"/>
      <c r="E249" s="544"/>
      <c r="F249" s="544"/>
      <c r="G249" s="544"/>
      <c r="H249" s="544"/>
      <c r="I249" s="544"/>
      <c r="J249" s="544"/>
      <c r="K249" s="544"/>
      <c r="L249" s="544"/>
      <c r="M249" s="528">
        <f t="shared" si="58"/>
        <v>0</v>
      </c>
      <c r="N249" s="528">
        <f t="shared" si="59"/>
        <v>0</v>
      </c>
      <c r="O249" s="528"/>
    </row>
    <row r="250" spans="1:15" x14ac:dyDescent="0.2">
      <c r="A250" s="529" t="s">
        <v>781</v>
      </c>
      <c r="B250" s="529"/>
      <c r="C250" s="544">
        <f>C247+C249</f>
        <v>2400</v>
      </c>
      <c r="D250" s="544">
        <f t="shared" ref="D250:L250" si="68">D247+D249</f>
        <v>0</v>
      </c>
      <c r="E250" s="544">
        <f t="shared" si="68"/>
        <v>0</v>
      </c>
      <c r="F250" s="544">
        <f t="shared" si="68"/>
        <v>2400</v>
      </c>
      <c r="G250" s="544">
        <f t="shared" si="68"/>
        <v>0</v>
      </c>
      <c r="H250" s="544">
        <f t="shared" si="68"/>
        <v>0</v>
      </c>
      <c r="I250" s="544">
        <f t="shared" si="68"/>
        <v>0</v>
      </c>
      <c r="J250" s="544">
        <f t="shared" si="68"/>
        <v>0</v>
      </c>
      <c r="K250" s="544">
        <f t="shared" si="68"/>
        <v>0</v>
      </c>
      <c r="L250" s="544">
        <f t="shared" si="68"/>
        <v>0</v>
      </c>
      <c r="M250" s="528">
        <f t="shared" si="58"/>
        <v>2400</v>
      </c>
      <c r="N250" s="528">
        <f t="shared" si="59"/>
        <v>0</v>
      </c>
      <c r="O250" s="528"/>
    </row>
    <row r="251" spans="1:15" s="550" customFormat="1" x14ac:dyDescent="0.2">
      <c r="A251" s="548" t="s">
        <v>830</v>
      </c>
      <c r="B251" s="548"/>
      <c r="C251" s="548"/>
      <c r="D251" s="565"/>
      <c r="E251" s="565"/>
      <c r="F251" s="565"/>
      <c r="G251" s="565"/>
      <c r="H251" s="565"/>
      <c r="I251" s="565"/>
      <c r="J251" s="565"/>
      <c r="K251" s="565"/>
      <c r="L251" s="565"/>
      <c r="M251" s="528">
        <f t="shared" si="58"/>
        <v>0</v>
      </c>
      <c r="N251" s="528">
        <f t="shared" si="59"/>
        <v>0</v>
      </c>
      <c r="O251" s="569"/>
    </row>
    <row r="252" spans="1:15" s="515" customFormat="1" x14ac:dyDescent="0.2">
      <c r="A252" s="529" t="s">
        <v>778</v>
      </c>
      <c r="B252" s="537"/>
      <c r="C252" s="551">
        <f t="shared" ref="C252:L253" si="69">C13+C18+C23+C28+C49+C71+C76+C106+C112</f>
        <v>1514243</v>
      </c>
      <c r="D252" s="551">
        <f t="shared" si="69"/>
        <v>697637</v>
      </c>
      <c r="E252" s="551">
        <f t="shared" si="69"/>
        <v>128366</v>
      </c>
      <c r="F252" s="551">
        <f t="shared" si="69"/>
        <v>621343</v>
      </c>
      <c r="G252" s="551">
        <f t="shared" si="69"/>
        <v>120</v>
      </c>
      <c r="H252" s="551">
        <f t="shared" si="69"/>
        <v>27850</v>
      </c>
      <c r="I252" s="551">
        <f t="shared" si="69"/>
        <v>38927</v>
      </c>
      <c r="J252" s="551">
        <f t="shared" si="69"/>
        <v>0</v>
      </c>
      <c r="K252" s="551">
        <f t="shared" si="69"/>
        <v>0</v>
      </c>
      <c r="L252" s="551">
        <f t="shared" si="69"/>
        <v>0</v>
      </c>
      <c r="M252" s="528">
        <f t="shared" si="58"/>
        <v>1514243</v>
      </c>
      <c r="N252" s="528">
        <f t="shared" si="59"/>
        <v>0</v>
      </c>
      <c r="O252" s="569"/>
    </row>
    <row r="253" spans="1:15" s="515" customFormat="1" x14ac:dyDescent="0.2">
      <c r="A253" s="529" t="s">
        <v>779</v>
      </c>
      <c r="B253" s="537"/>
      <c r="C253" s="551">
        <f t="shared" si="69"/>
        <v>1594048</v>
      </c>
      <c r="D253" s="551">
        <f t="shared" si="69"/>
        <v>749146</v>
      </c>
      <c r="E253" s="551">
        <f t="shared" si="69"/>
        <v>137248</v>
      </c>
      <c r="F253" s="551">
        <f t="shared" si="69"/>
        <v>638109</v>
      </c>
      <c r="G253" s="551">
        <f t="shared" si="69"/>
        <v>120</v>
      </c>
      <c r="H253" s="551">
        <f t="shared" si="69"/>
        <v>35155</v>
      </c>
      <c r="I253" s="551">
        <f t="shared" si="69"/>
        <v>34270</v>
      </c>
      <c r="J253" s="551">
        <f t="shared" si="69"/>
        <v>0</v>
      </c>
      <c r="K253" s="551">
        <f t="shared" si="69"/>
        <v>0</v>
      </c>
      <c r="L253" s="551">
        <f t="shared" si="69"/>
        <v>0</v>
      </c>
      <c r="M253" s="528">
        <f t="shared" si="58"/>
        <v>1594048</v>
      </c>
      <c r="N253" s="528">
        <f t="shared" si="59"/>
        <v>0</v>
      </c>
      <c r="O253" s="528"/>
    </row>
    <row r="254" spans="1:15" x14ac:dyDescent="0.2">
      <c r="A254" s="529" t="s">
        <v>792</v>
      </c>
      <c r="B254" s="529"/>
      <c r="C254" s="530">
        <f t="shared" ref="C254:L255" si="70">C15+C20+C25+C30+C51+C73+C78+C109+C114</f>
        <v>3871</v>
      </c>
      <c r="D254" s="530">
        <f t="shared" si="70"/>
        <v>3814</v>
      </c>
      <c r="E254" s="530">
        <f t="shared" si="70"/>
        <v>57</v>
      </c>
      <c r="F254" s="530">
        <f t="shared" si="70"/>
        <v>0</v>
      </c>
      <c r="G254" s="530">
        <f t="shared" si="70"/>
        <v>0</v>
      </c>
      <c r="H254" s="530">
        <f t="shared" si="70"/>
        <v>0</v>
      </c>
      <c r="I254" s="530">
        <f t="shared" si="70"/>
        <v>0</v>
      </c>
      <c r="J254" s="530">
        <f t="shared" si="70"/>
        <v>0</v>
      </c>
      <c r="K254" s="530">
        <f t="shared" si="70"/>
        <v>0</v>
      </c>
      <c r="L254" s="530">
        <f t="shared" si="70"/>
        <v>0</v>
      </c>
      <c r="M254" s="528">
        <f t="shared" si="58"/>
        <v>3871</v>
      </c>
      <c r="N254" s="528">
        <f t="shared" si="59"/>
        <v>0</v>
      </c>
      <c r="O254" s="528"/>
    </row>
    <row r="255" spans="1:15" x14ac:dyDescent="0.2">
      <c r="A255" s="529" t="s">
        <v>781</v>
      </c>
      <c r="B255" s="529"/>
      <c r="C255" s="530">
        <f t="shared" si="70"/>
        <v>1597919</v>
      </c>
      <c r="D255" s="530">
        <f t="shared" si="70"/>
        <v>752960</v>
      </c>
      <c r="E255" s="530">
        <f t="shared" si="70"/>
        <v>137305</v>
      </c>
      <c r="F255" s="530">
        <f t="shared" si="70"/>
        <v>638109</v>
      </c>
      <c r="G255" s="530">
        <f t="shared" si="70"/>
        <v>120</v>
      </c>
      <c r="H255" s="530">
        <f t="shared" si="70"/>
        <v>35155</v>
      </c>
      <c r="I255" s="530">
        <f t="shared" si="70"/>
        <v>34270</v>
      </c>
      <c r="J255" s="530">
        <f t="shared" si="70"/>
        <v>0</v>
      </c>
      <c r="K255" s="530">
        <f t="shared" si="70"/>
        <v>0</v>
      </c>
      <c r="L255" s="530">
        <f t="shared" si="70"/>
        <v>0</v>
      </c>
      <c r="M255" s="528">
        <f t="shared" si="58"/>
        <v>1597919</v>
      </c>
      <c r="N255" s="528">
        <f t="shared" si="59"/>
        <v>0</v>
      </c>
      <c r="O255" s="528"/>
    </row>
    <row r="256" spans="1:15" x14ac:dyDescent="0.2">
      <c r="A256" s="547" t="s">
        <v>145</v>
      </c>
      <c r="B256" s="552"/>
      <c r="C256" s="553"/>
      <c r="D256" s="553"/>
      <c r="E256" s="553"/>
      <c r="F256" s="553"/>
      <c r="G256" s="553"/>
      <c r="H256" s="553"/>
      <c r="I256" s="553"/>
      <c r="J256" s="553"/>
      <c r="K256" s="553"/>
      <c r="L256" s="553"/>
      <c r="M256" s="528">
        <f t="shared" si="58"/>
        <v>0</v>
      </c>
      <c r="N256" s="528">
        <f t="shared" si="59"/>
        <v>0</v>
      </c>
      <c r="O256" s="569"/>
    </row>
    <row r="257" spans="1:15" x14ac:dyDescent="0.2">
      <c r="A257" s="529" t="s">
        <v>778</v>
      </c>
      <c r="B257" s="554"/>
      <c r="C257" s="539">
        <f t="shared" ref="C257:L257" si="71">C13+C18+C23+C28+C71+C86+C91+C96+C106+C117+C122+C132+C137+C142+C147+C152+C157+C162+C167+C172+C182+C202+C212+C222+C232+C237+C242+C247+C207+C101+C227+C177</f>
        <v>1088518</v>
      </c>
      <c r="D257" s="539">
        <f t="shared" si="71"/>
        <v>517027</v>
      </c>
      <c r="E257" s="539">
        <f t="shared" si="71"/>
        <v>95030</v>
      </c>
      <c r="F257" s="539">
        <f t="shared" si="71"/>
        <v>424780</v>
      </c>
      <c r="G257" s="539">
        <f t="shared" si="71"/>
        <v>0</v>
      </c>
      <c r="H257" s="539">
        <f t="shared" si="71"/>
        <v>27850</v>
      </c>
      <c r="I257" s="539">
        <f t="shared" si="71"/>
        <v>23831</v>
      </c>
      <c r="J257" s="539">
        <f t="shared" si="71"/>
        <v>0</v>
      </c>
      <c r="K257" s="539">
        <f t="shared" si="71"/>
        <v>0</v>
      </c>
      <c r="L257" s="539">
        <f t="shared" si="71"/>
        <v>0</v>
      </c>
      <c r="M257" s="528">
        <f t="shared" si="58"/>
        <v>1088518</v>
      </c>
      <c r="N257" s="528">
        <f t="shared" si="59"/>
        <v>0</v>
      </c>
      <c r="O257" s="569"/>
    </row>
    <row r="258" spans="1:15" x14ac:dyDescent="0.2">
      <c r="A258" s="529" t="s">
        <v>779</v>
      </c>
      <c r="B258" s="554"/>
      <c r="C258" s="539">
        <f>C14+C19+C24+C29+C72+C87+C92+C97+C107+C118+C123+C133+C138+C143+C148+C153+C158+C163+C168+C173+C183+C203+C213+C223+C233+C238+C243+C248+C208+C102+C228+C178+C198+C67</f>
        <v>1155470</v>
      </c>
      <c r="D258" s="539">
        <f t="shared" ref="D258:L258" si="72">D14+D19+D24+D29+D72+D87+D92+D97+D107+D118+D123+D133+D138+D143+D148+D153+D158+D163+D168+D173+D183+D203+D213+D223+D233+D238+D243+D248+D208+D102+D228+D178+D198+D67</f>
        <v>568536</v>
      </c>
      <c r="E258" s="539">
        <f t="shared" si="72"/>
        <v>103912</v>
      </c>
      <c r="F258" s="539">
        <f t="shared" si="72"/>
        <v>428693</v>
      </c>
      <c r="G258" s="539">
        <f t="shared" si="72"/>
        <v>0</v>
      </c>
      <c r="H258" s="539">
        <f t="shared" si="72"/>
        <v>35155</v>
      </c>
      <c r="I258" s="539">
        <f t="shared" si="72"/>
        <v>19174</v>
      </c>
      <c r="J258" s="539">
        <f t="shared" si="72"/>
        <v>0</v>
      </c>
      <c r="K258" s="539">
        <f t="shared" si="72"/>
        <v>0</v>
      </c>
      <c r="L258" s="539">
        <f t="shared" si="72"/>
        <v>0</v>
      </c>
      <c r="M258" s="528">
        <f t="shared" si="58"/>
        <v>1155470</v>
      </c>
      <c r="N258" s="528">
        <f t="shared" si="59"/>
        <v>0</v>
      </c>
      <c r="O258" s="528"/>
    </row>
    <row r="259" spans="1:15" x14ac:dyDescent="0.2">
      <c r="A259" s="529" t="s">
        <v>792</v>
      </c>
      <c r="B259" s="529"/>
      <c r="C259" s="544">
        <f t="shared" ref="C259:L260" si="73">C15+C20+C25+C30+C68+C73+C88+C93+C98+C103+C109+C119+C124+C134+C139+C144+C149+C154+C159+C164+C169+C174+C179+C184+C199+C204+C209+C214+C224+C229+C234+C239+C244+C249</f>
        <v>0</v>
      </c>
      <c r="D259" s="544">
        <f t="shared" si="73"/>
        <v>0</v>
      </c>
      <c r="E259" s="544">
        <f t="shared" si="73"/>
        <v>0</v>
      </c>
      <c r="F259" s="544">
        <f t="shared" si="73"/>
        <v>0</v>
      </c>
      <c r="G259" s="544">
        <f t="shared" si="73"/>
        <v>0</v>
      </c>
      <c r="H259" s="544">
        <f t="shared" si="73"/>
        <v>0</v>
      </c>
      <c r="I259" s="544">
        <f t="shared" si="73"/>
        <v>0</v>
      </c>
      <c r="J259" s="544">
        <f t="shared" si="73"/>
        <v>0</v>
      </c>
      <c r="K259" s="544">
        <f t="shared" si="73"/>
        <v>0</v>
      </c>
      <c r="L259" s="544">
        <f t="shared" si="73"/>
        <v>0</v>
      </c>
      <c r="M259" s="528">
        <f t="shared" si="58"/>
        <v>0</v>
      </c>
      <c r="N259" s="528">
        <f t="shared" si="59"/>
        <v>0</v>
      </c>
      <c r="O259" s="528"/>
    </row>
    <row r="260" spans="1:15" x14ac:dyDescent="0.2">
      <c r="A260" s="529" t="s">
        <v>781</v>
      </c>
      <c r="B260" s="529"/>
      <c r="C260" s="544">
        <f t="shared" si="73"/>
        <v>1155470</v>
      </c>
      <c r="D260" s="544">
        <f t="shared" si="73"/>
        <v>568536</v>
      </c>
      <c r="E260" s="544">
        <f t="shared" si="73"/>
        <v>103912</v>
      </c>
      <c r="F260" s="544">
        <f t="shared" si="73"/>
        <v>428693</v>
      </c>
      <c r="G260" s="544">
        <f t="shared" si="73"/>
        <v>0</v>
      </c>
      <c r="H260" s="544">
        <f t="shared" si="73"/>
        <v>35155</v>
      </c>
      <c r="I260" s="544">
        <f t="shared" si="73"/>
        <v>19174</v>
      </c>
      <c r="J260" s="544">
        <f t="shared" si="73"/>
        <v>0</v>
      </c>
      <c r="K260" s="544">
        <f t="shared" si="73"/>
        <v>0</v>
      </c>
      <c r="L260" s="544">
        <f t="shared" si="73"/>
        <v>0</v>
      </c>
      <c r="M260" s="528">
        <f t="shared" si="58"/>
        <v>1155470</v>
      </c>
      <c r="N260" s="528">
        <f t="shared" si="59"/>
        <v>0</v>
      </c>
      <c r="O260" s="528"/>
    </row>
    <row r="261" spans="1:15" x14ac:dyDescent="0.2">
      <c r="A261" s="547" t="s">
        <v>146</v>
      </c>
      <c r="B261" s="552"/>
      <c r="C261" s="553"/>
      <c r="D261" s="553"/>
      <c r="E261" s="553"/>
      <c r="F261" s="553"/>
      <c r="G261" s="553"/>
      <c r="H261" s="553"/>
      <c r="I261" s="553"/>
      <c r="J261" s="553"/>
      <c r="K261" s="553"/>
      <c r="L261" s="553"/>
      <c r="M261" s="528">
        <f t="shared" si="58"/>
        <v>0</v>
      </c>
      <c r="N261" s="528">
        <f t="shared" si="59"/>
        <v>0</v>
      </c>
      <c r="O261" s="569"/>
    </row>
    <row r="262" spans="1:15" x14ac:dyDescent="0.2">
      <c r="A262" s="529" t="s">
        <v>778</v>
      </c>
      <c r="B262" s="554"/>
      <c r="C262" s="539">
        <f t="shared" ref="C262:L262" si="74">C49+C81+C187+C192+C217</f>
        <v>425725</v>
      </c>
      <c r="D262" s="539">
        <f t="shared" si="74"/>
        <v>180610</v>
      </c>
      <c r="E262" s="539">
        <f t="shared" si="74"/>
        <v>33336</v>
      </c>
      <c r="F262" s="539">
        <f t="shared" si="74"/>
        <v>196563</v>
      </c>
      <c r="G262" s="539">
        <f t="shared" si="74"/>
        <v>120</v>
      </c>
      <c r="H262" s="539">
        <f t="shared" si="74"/>
        <v>0</v>
      </c>
      <c r="I262" s="539">
        <f t="shared" si="74"/>
        <v>15096</v>
      </c>
      <c r="J262" s="539">
        <f t="shared" si="74"/>
        <v>0</v>
      </c>
      <c r="K262" s="539">
        <f t="shared" si="74"/>
        <v>0</v>
      </c>
      <c r="L262" s="539">
        <f t="shared" si="74"/>
        <v>0</v>
      </c>
      <c r="M262" s="528">
        <f t="shared" si="58"/>
        <v>425725</v>
      </c>
      <c r="N262" s="528">
        <f t="shared" si="59"/>
        <v>0</v>
      </c>
      <c r="O262" s="569"/>
    </row>
    <row r="263" spans="1:15" x14ac:dyDescent="0.2">
      <c r="A263" s="529" t="s">
        <v>779</v>
      </c>
      <c r="B263" s="554"/>
      <c r="C263" s="539">
        <f>C55+C61+C82+C188+C193+C218</f>
        <v>438578</v>
      </c>
      <c r="D263" s="539">
        <f t="shared" ref="D263:L263" si="75">D55+D61+D82+D188+D193+D218</f>
        <v>180610</v>
      </c>
      <c r="E263" s="539">
        <f t="shared" si="75"/>
        <v>33336</v>
      </c>
      <c r="F263" s="539">
        <f t="shared" si="75"/>
        <v>209416</v>
      </c>
      <c r="G263" s="539">
        <f t="shared" si="75"/>
        <v>120</v>
      </c>
      <c r="H263" s="539">
        <f t="shared" si="75"/>
        <v>0</v>
      </c>
      <c r="I263" s="539">
        <f t="shared" si="75"/>
        <v>15096</v>
      </c>
      <c r="J263" s="539">
        <f t="shared" si="75"/>
        <v>0</v>
      </c>
      <c r="K263" s="539">
        <f t="shared" si="75"/>
        <v>0</v>
      </c>
      <c r="L263" s="539">
        <f t="shared" si="75"/>
        <v>0</v>
      </c>
      <c r="M263" s="528">
        <f t="shared" si="58"/>
        <v>438578</v>
      </c>
      <c r="N263" s="528">
        <f t="shared" si="59"/>
        <v>0</v>
      </c>
      <c r="O263" s="528"/>
    </row>
    <row r="264" spans="1:15" x14ac:dyDescent="0.2">
      <c r="A264" s="529" t="s">
        <v>792</v>
      </c>
      <c r="B264" s="529"/>
      <c r="C264" s="544">
        <f t="shared" ref="C264:L265" si="76">C57+C63+C83+C189+C194+C219</f>
        <v>3871</v>
      </c>
      <c r="D264" s="544">
        <f t="shared" si="76"/>
        <v>3814</v>
      </c>
      <c r="E264" s="544">
        <f t="shared" si="76"/>
        <v>57</v>
      </c>
      <c r="F264" s="544">
        <f t="shared" si="76"/>
        <v>0</v>
      </c>
      <c r="G264" s="544">
        <f t="shared" si="76"/>
        <v>0</v>
      </c>
      <c r="H264" s="544">
        <f t="shared" si="76"/>
        <v>0</v>
      </c>
      <c r="I264" s="544">
        <f t="shared" si="76"/>
        <v>0</v>
      </c>
      <c r="J264" s="544">
        <f t="shared" si="76"/>
        <v>0</v>
      </c>
      <c r="K264" s="544">
        <f t="shared" si="76"/>
        <v>0</v>
      </c>
      <c r="L264" s="544">
        <f t="shared" si="76"/>
        <v>0</v>
      </c>
      <c r="M264" s="528">
        <f t="shared" si="58"/>
        <v>3871</v>
      </c>
      <c r="N264" s="528">
        <f t="shared" si="59"/>
        <v>0</v>
      </c>
      <c r="O264" s="528"/>
    </row>
    <row r="265" spans="1:15" x14ac:dyDescent="0.2">
      <c r="A265" s="529" t="s">
        <v>781</v>
      </c>
      <c r="B265" s="529"/>
      <c r="C265" s="544">
        <f t="shared" si="76"/>
        <v>442449</v>
      </c>
      <c r="D265" s="544">
        <f t="shared" si="76"/>
        <v>184424</v>
      </c>
      <c r="E265" s="544">
        <f t="shared" si="76"/>
        <v>33393</v>
      </c>
      <c r="F265" s="544">
        <f t="shared" si="76"/>
        <v>209416</v>
      </c>
      <c r="G265" s="544">
        <f t="shared" si="76"/>
        <v>120</v>
      </c>
      <c r="H265" s="544">
        <f t="shared" si="76"/>
        <v>0</v>
      </c>
      <c r="I265" s="544">
        <f t="shared" si="76"/>
        <v>15096</v>
      </c>
      <c r="J265" s="544">
        <f t="shared" si="76"/>
        <v>0</v>
      </c>
      <c r="K265" s="544">
        <f t="shared" si="76"/>
        <v>0</v>
      </c>
      <c r="L265" s="544">
        <f t="shared" si="76"/>
        <v>0</v>
      </c>
      <c r="M265" s="528">
        <f t="shared" si="58"/>
        <v>442449</v>
      </c>
      <c r="N265" s="528">
        <f t="shared" si="59"/>
        <v>0</v>
      </c>
      <c r="O265" s="528"/>
    </row>
    <row r="266" spans="1:15" x14ac:dyDescent="0.2">
      <c r="A266" s="555" t="s">
        <v>147</v>
      </c>
      <c r="B266" s="556"/>
      <c r="C266" s="557">
        <v>0</v>
      </c>
      <c r="D266" s="557">
        <v>0</v>
      </c>
      <c r="E266" s="557">
        <v>0</v>
      </c>
      <c r="F266" s="557">
        <v>0</v>
      </c>
      <c r="G266" s="557">
        <v>0</v>
      </c>
      <c r="H266" s="557">
        <v>0</v>
      </c>
      <c r="I266" s="557">
        <v>0</v>
      </c>
      <c r="J266" s="557">
        <v>0</v>
      </c>
      <c r="K266" s="557">
        <v>0</v>
      </c>
      <c r="L266" s="557">
        <v>0</v>
      </c>
      <c r="M266" s="528">
        <f t="shared" si="58"/>
        <v>0</v>
      </c>
      <c r="N266" s="528">
        <f t="shared" si="59"/>
        <v>0</v>
      </c>
      <c r="O266" s="569"/>
    </row>
    <row r="267" spans="1:15" x14ac:dyDescent="0.2">
      <c r="A267" s="519"/>
      <c r="C267" s="559"/>
      <c r="D267" s="559"/>
      <c r="E267" s="559"/>
      <c r="F267" s="559"/>
      <c r="G267" s="559"/>
      <c r="H267" s="559"/>
      <c r="I267" s="559"/>
      <c r="J267" s="559"/>
      <c r="K267" s="559"/>
      <c r="L267" s="559"/>
      <c r="M267" s="528">
        <f t="shared" si="58"/>
        <v>0</v>
      </c>
      <c r="N267" s="528">
        <f t="shared" si="59"/>
        <v>0</v>
      </c>
      <c r="O267" s="569"/>
    </row>
    <row r="268" spans="1:15" x14ac:dyDescent="0.2">
      <c r="C268" s="577">
        <f>C257+C262</f>
        <v>1514243</v>
      </c>
      <c r="D268" s="577">
        <f t="shared" ref="D268:L268" si="77">D257+D262</f>
        <v>697637</v>
      </c>
      <c r="E268" s="577">
        <f t="shared" si="77"/>
        <v>128366</v>
      </c>
      <c r="F268" s="577">
        <f t="shared" si="77"/>
        <v>621343</v>
      </c>
      <c r="G268" s="577">
        <f t="shared" si="77"/>
        <v>120</v>
      </c>
      <c r="H268" s="577">
        <f t="shared" si="77"/>
        <v>27850</v>
      </c>
      <c r="I268" s="577">
        <f t="shared" si="77"/>
        <v>38927</v>
      </c>
      <c r="J268" s="577">
        <f t="shared" si="77"/>
        <v>0</v>
      </c>
      <c r="K268" s="577">
        <f t="shared" si="77"/>
        <v>0</v>
      </c>
      <c r="L268" s="577">
        <f t="shared" si="77"/>
        <v>0</v>
      </c>
      <c r="M268" s="528">
        <f t="shared" si="58"/>
        <v>1514243</v>
      </c>
      <c r="N268" s="528">
        <f t="shared" si="59"/>
        <v>0</v>
      </c>
      <c r="O268" s="569"/>
    </row>
    <row r="269" spans="1:15" x14ac:dyDescent="0.2">
      <c r="C269" s="577">
        <f t="shared" ref="C269:L270" si="78">C259+C264</f>
        <v>3871</v>
      </c>
      <c r="D269" s="577">
        <f t="shared" si="78"/>
        <v>3814</v>
      </c>
      <c r="E269" s="577">
        <f t="shared" si="78"/>
        <v>57</v>
      </c>
      <c r="F269" s="577">
        <f t="shared" si="78"/>
        <v>0</v>
      </c>
      <c r="G269" s="577">
        <f t="shared" si="78"/>
        <v>0</v>
      </c>
      <c r="H269" s="577">
        <f t="shared" si="78"/>
        <v>0</v>
      </c>
      <c r="I269" s="577">
        <f t="shared" si="78"/>
        <v>0</v>
      </c>
      <c r="J269" s="577">
        <f t="shared" si="78"/>
        <v>0</v>
      </c>
      <c r="K269" s="577">
        <f t="shared" si="78"/>
        <v>0</v>
      </c>
      <c r="L269" s="577">
        <f t="shared" si="78"/>
        <v>0</v>
      </c>
      <c r="M269" s="528">
        <f t="shared" si="58"/>
        <v>3871</v>
      </c>
      <c r="N269" s="528">
        <f t="shared" si="59"/>
        <v>0</v>
      </c>
      <c r="O269" s="569"/>
    </row>
    <row r="270" spans="1:15" x14ac:dyDescent="0.2">
      <c r="C270" s="577">
        <f t="shared" si="78"/>
        <v>1597919</v>
      </c>
      <c r="D270" s="577">
        <f t="shared" si="78"/>
        <v>752960</v>
      </c>
      <c r="E270" s="577">
        <f t="shared" si="78"/>
        <v>137305</v>
      </c>
      <c r="F270" s="577">
        <f t="shared" si="78"/>
        <v>638109</v>
      </c>
      <c r="G270" s="577">
        <f t="shared" si="78"/>
        <v>120</v>
      </c>
      <c r="H270" s="577">
        <f t="shared" si="78"/>
        <v>35155</v>
      </c>
      <c r="I270" s="577">
        <f t="shared" si="78"/>
        <v>34270</v>
      </c>
      <c r="J270" s="577">
        <f t="shared" si="78"/>
        <v>0</v>
      </c>
      <c r="K270" s="577">
        <f t="shared" si="78"/>
        <v>0</v>
      </c>
      <c r="L270" s="577">
        <f t="shared" si="78"/>
        <v>0</v>
      </c>
      <c r="M270" s="528">
        <f t="shared" ref="M270:M273" si="79">SUM(D270:L270)</f>
        <v>1597919</v>
      </c>
      <c r="N270" s="528">
        <f t="shared" ref="N270:N275" si="80">M270-C270</f>
        <v>0</v>
      </c>
      <c r="O270" s="569"/>
    </row>
    <row r="271" spans="1:15" x14ac:dyDescent="0.2">
      <c r="C271" s="528">
        <f>C268-C252</f>
        <v>0</v>
      </c>
      <c r="D271" s="528">
        <f t="shared" ref="D271:L271" si="81">D268-D252</f>
        <v>0</v>
      </c>
      <c r="E271" s="528">
        <f t="shared" si="81"/>
        <v>0</v>
      </c>
      <c r="F271" s="528">
        <f t="shared" si="81"/>
        <v>0</v>
      </c>
      <c r="G271" s="528">
        <f t="shared" si="81"/>
        <v>0</v>
      </c>
      <c r="H271" s="528">
        <f t="shared" si="81"/>
        <v>0</v>
      </c>
      <c r="I271" s="528">
        <f t="shared" si="81"/>
        <v>0</v>
      </c>
      <c r="J271" s="528">
        <f t="shared" si="81"/>
        <v>0</v>
      </c>
      <c r="K271" s="528">
        <f t="shared" si="81"/>
        <v>0</v>
      </c>
      <c r="L271" s="528">
        <f t="shared" si="81"/>
        <v>0</v>
      </c>
      <c r="M271" s="528">
        <f t="shared" si="79"/>
        <v>0</v>
      </c>
      <c r="N271" s="528">
        <f t="shared" si="80"/>
        <v>0</v>
      </c>
      <c r="O271" s="569"/>
    </row>
    <row r="272" spans="1:15" x14ac:dyDescent="0.2">
      <c r="C272" s="528">
        <f>C269-C254</f>
        <v>0</v>
      </c>
      <c r="D272" s="528">
        <f t="shared" ref="D272:L273" si="82">D269-D254</f>
        <v>0</v>
      </c>
      <c r="E272" s="528">
        <f t="shared" si="82"/>
        <v>0</v>
      </c>
      <c r="F272" s="528">
        <f t="shared" si="82"/>
        <v>0</v>
      </c>
      <c r="G272" s="528">
        <f t="shared" si="82"/>
        <v>0</v>
      </c>
      <c r="H272" s="528">
        <f t="shared" si="82"/>
        <v>0</v>
      </c>
      <c r="I272" s="528">
        <f t="shared" si="82"/>
        <v>0</v>
      </c>
      <c r="J272" s="528">
        <f t="shared" si="82"/>
        <v>0</v>
      </c>
      <c r="K272" s="528">
        <f t="shared" si="82"/>
        <v>0</v>
      </c>
      <c r="L272" s="528">
        <f t="shared" si="82"/>
        <v>0</v>
      </c>
      <c r="M272" s="528">
        <f t="shared" si="79"/>
        <v>0</v>
      </c>
      <c r="N272" s="528">
        <f t="shared" si="80"/>
        <v>0</v>
      </c>
      <c r="O272" s="569"/>
    </row>
    <row r="273" spans="3:15" x14ac:dyDescent="0.2">
      <c r="C273" s="528">
        <f>C270-C255</f>
        <v>0</v>
      </c>
      <c r="D273" s="528">
        <f t="shared" si="82"/>
        <v>0</v>
      </c>
      <c r="E273" s="528">
        <f t="shared" si="82"/>
        <v>0</v>
      </c>
      <c r="F273" s="528">
        <f t="shared" si="82"/>
        <v>0</v>
      </c>
      <c r="G273" s="528">
        <f t="shared" si="82"/>
        <v>0</v>
      </c>
      <c r="H273" s="528">
        <f t="shared" si="82"/>
        <v>0</v>
      </c>
      <c r="I273" s="528">
        <f t="shared" si="82"/>
        <v>0</v>
      </c>
      <c r="J273" s="528">
        <f t="shared" si="82"/>
        <v>0</v>
      </c>
      <c r="K273" s="528">
        <f t="shared" si="82"/>
        <v>0</v>
      </c>
      <c r="L273" s="528">
        <f t="shared" si="82"/>
        <v>0</v>
      </c>
      <c r="M273" s="528">
        <f t="shared" si="79"/>
        <v>0</v>
      </c>
      <c r="N273" s="528">
        <f t="shared" si="80"/>
        <v>0</v>
      </c>
      <c r="O273" s="569"/>
    </row>
    <row r="274" spans="3:15" x14ac:dyDescent="0.2">
      <c r="M274" s="528">
        <f t="shared" ref="M274:M275" si="83">SUM(D274:L274)</f>
        <v>0</v>
      </c>
      <c r="N274" s="528">
        <f t="shared" si="80"/>
        <v>0</v>
      </c>
      <c r="O274" s="569"/>
    </row>
    <row r="275" spans="3:15" x14ac:dyDescent="0.2">
      <c r="M275" s="528">
        <f t="shared" si="83"/>
        <v>0</v>
      </c>
      <c r="N275" s="528">
        <f t="shared" si="80"/>
        <v>0</v>
      </c>
    </row>
  </sheetData>
  <mergeCells count="17">
    <mergeCell ref="H8:H10"/>
    <mergeCell ref="I8:I10"/>
    <mergeCell ref="J8:J10"/>
    <mergeCell ref="A3:L3"/>
    <mergeCell ref="A4:L4"/>
    <mergeCell ref="A5:L5"/>
    <mergeCell ref="I6:L6"/>
    <mergeCell ref="B7:B10"/>
    <mergeCell ref="C7:C10"/>
    <mergeCell ref="D7:H7"/>
    <mergeCell ref="I7:K7"/>
    <mergeCell ref="L7:L10"/>
    <mergeCell ref="D8:D10"/>
    <mergeCell ref="K8:K10"/>
    <mergeCell ref="E8:E10"/>
    <mergeCell ref="F8:F10"/>
    <mergeCell ref="G8:G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>&amp;P. oldal</oddFooter>
  </headerFooter>
  <rowBreaks count="5" manualBreakCount="5">
    <brk id="47" max="11" man="1"/>
    <brk id="100" max="11" man="1"/>
    <brk id="155" max="11" man="1"/>
    <brk id="200" max="11" man="1"/>
    <brk id="250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19</vt:i4>
      </vt:variant>
    </vt:vector>
  </HeadingPairs>
  <TitlesOfParts>
    <vt:vector size="35" baseType="lpstr">
      <vt:lpstr>2-3.mell</vt:lpstr>
      <vt:lpstr>4.mell</vt:lpstr>
      <vt:lpstr>4.1</vt:lpstr>
      <vt:lpstr>4.2</vt:lpstr>
      <vt:lpstr>4.3</vt:lpstr>
      <vt:lpstr>5.mell</vt:lpstr>
      <vt:lpstr>5.1</vt:lpstr>
      <vt:lpstr>5.2</vt:lpstr>
      <vt:lpstr>5.3</vt:lpstr>
      <vt:lpstr>6.mell.</vt:lpstr>
      <vt:lpstr>7-8.mell.</vt:lpstr>
      <vt:lpstr>9.1-9.2</vt:lpstr>
      <vt:lpstr>9.3. mell.</vt:lpstr>
      <vt:lpstr>10 mell</vt:lpstr>
      <vt:lpstr>11-11.2</vt:lpstr>
      <vt:lpstr>12 mell</vt:lpstr>
      <vt:lpstr>'4.1'!Nyomtatási_cím</vt:lpstr>
      <vt:lpstr>'4.3'!Nyomtatási_cím</vt:lpstr>
      <vt:lpstr>'5.1'!Nyomtatási_cím</vt:lpstr>
      <vt:lpstr>'5.3'!Nyomtatási_cím</vt:lpstr>
      <vt:lpstr>'11-11.2'!Nyomtatási_terület</vt:lpstr>
      <vt:lpstr>'12 mell'!Nyomtatási_terület</vt:lpstr>
      <vt:lpstr>'2-3.mell'!Nyomtatási_terület</vt:lpstr>
      <vt:lpstr>'4.1'!Nyomtatási_terület</vt:lpstr>
      <vt:lpstr>'4.2'!Nyomtatási_terület</vt:lpstr>
      <vt:lpstr>'4.3'!Nyomtatási_terület</vt:lpstr>
      <vt:lpstr>'4.mell'!Nyomtatási_terület</vt:lpstr>
      <vt:lpstr>'5.1'!Nyomtatási_terület</vt:lpstr>
      <vt:lpstr>'5.2'!Nyomtatási_terület</vt:lpstr>
      <vt:lpstr>'5.3'!Nyomtatási_terület</vt:lpstr>
      <vt:lpstr>'5.mell'!Nyomtatási_terület</vt:lpstr>
      <vt:lpstr>'6.mell.'!Nyomtatási_terület</vt:lpstr>
      <vt:lpstr>'7-8.mell.'!Nyomtatási_terület</vt:lpstr>
      <vt:lpstr>'9.1-9.2'!Nyomtatási_terület</vt:lpstr>
      <vt:lpstr>'9.3. 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Dorog</dc:creator>
  <cp:lastModifiedBy>Forgács Anikó Sára</cp:lastModifiedBy>
  <cp:lastPrinted>2021-02-22T12:36:16Z</cp:lastPrinted>
  <dcterms:created xsi:type="dcterms:W3CDTF">2001-01-09T08:56:26Z</dcterms:created>
  <dcterms:modified xsi:type="dcterms:W3CDTF">2021-02-22T12:38:01Z</dcterms:modified>
</cp:coreProperties>
</file>