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90" yWindow="105" windowWidth="12210" windowHeight="7680" tabRatio="740" activeTab="1"/>
  </bookViews>
  <sheets>
    <sheet name=" címrend" sheetId="31" r:id="rId1"/>
    <sheet name="bevételek kiadások  ÖSSZ" sheetId="15" r:id="rId2"/>
    <sheet name="kiadások összesítése" sheetId="21" r:id="rId3"/>
    <sheet name="önk" sheetId="19" r:id="rId4"/>
    <sheet name="segélyek" sheetId="48" r:id="rId5"/>
    <sheet name="társ szervek tám." sheetId="29" r:id="rId6"/>
    <sheet name="FELHALMOZÁSI" sheetId="43" r:id="rId7"/>
    <sheet name="hivatal" sheetId="41" r:id="rId8"/>
    <sheet name="könyvtár, mh" sheetId="37" r:id="rId9"/>
    <sheet name="KÖTELEZETTSÉGEK" sheetId="51" r:id="rId10"/>
    <sheet name="adósságk" sheetId="49" r:id="rId11"/>
    <sheet name="KÖZVETETT TÁMOG." sheetId="52" r:id="rId12"/>
    <sheet name="MÉRLEG" sheetId="53" r:id="rId13"/>
    <sheet name="pénzmaradvány" sheetId="54" r:id="rId14"/>
    <sheet name="vagyonalakulás" sheetId="55" r:id="rId15"/>
  </sheets>
  <definedNames>
    <definedName name="_xlnm.Print_Area" localSheetId="1">'bevételek kiadások  ÖSSZ'!$A$1:$E$122</definedName>
    <definedName name="_xlnm.Print_Area" localSheetId="13">pénzmaradvány!$A$1:$C$20</definedName>
    <definedName name="_xlnm.Print_Area" localSheetId="5">'társ szervek tám.'!$A$1:$D$23</definedName>
    <definedName name="Z_8902DB62_A5E3_4FA3_A292_C64AA690A194_.wvu.PrintArea" localSheetId="1" hidden="1">'bevételek kiadások  ÖSSZ'!$B$1:$C$102</definedName>
    <definedName name="Z_8902DB62_A5E3_4FA3_A292_C64AA690A194_.wvu.Rows" localSheetId="1" hidden="1">'bevételek kiadások  ÖSSZ'!#REF!</definedName>
  </definedNames>
  <calcPr calcId="125725"/>
  <customWorkbookViews>
    <customWorkbookView name="Forgács Sándorné - Egyéni látvány" guid="{424DBE20-F259-11D5-8EFB-004F4C047473}" mergeInterval="0" personalView="1" maximized="1" windowWidth="796" windowHeight="383" tabRatio="740" activeSheetId="1"/>
  </customWorkbookViews>
</workbook>
</file>

<file path=xl/calcChain.xml><?xml version="1.0" encoding="utf-8"?>
<calcChain xmlns="http://schemas.openxmlformats.org/spreadsheetml/2006/main">
  <c r="G12" i="51"/>
  <c r="F12"/>
  <c r="E12"/>
  <c r="G10"/>
  <c r="G13" s="1"/>
  <c r="F10"/>
  <c r="E10"/>
  <c r="E13" s="1"/>
  <c r="F45" i="19"/>
  <c r="C45"/>
  <c r="D45"/>
  <c r="E45"/>
  <c r="G45"/>
  <c r="H45"/>
  <c r="I45"/>
  <c r="J45"/>
  <c r="K36"/>
  <c r="K37"/>
  <c r="K38"/>
  <c r="K39"/>
  <c r="K40"/>
  <c r="K41"/>
  <c r="K42"/>
  <c r="K43"/>
  <c r="K44"/>
  <c r="K18"/>
  <c r="K19"/>
  <c r="K20"/>
  <c r="K21"/>
  <c r="K22"/>
  <c r="K17"/>
  <c r="K10"/>
  <c r="K11"/>
  <c r="K7"/>
  <c r="K8"/>
  <c r="K9"/>
  <c r="K12"/>
  <c r="K13"/>
  <c r="K14"/>
  <c r="K15"/>
  <c r="K16"/>
  <c r="K23"/>
  <c r="K24"/>
  <c r="K25"/>
  <c r="K27"/>
  <c r="K29"/>
  <c r="K30"/>
  <c r="K31"/>
  <c r="K32"/>
  <c r="K33"/>
  <c r="K34"/>
  <c r="K35"/>
  <c r="K6"/>
  <c r="P45"/>
  <c r="Q45"/>
  <c r="R45"/>
  <c r="S45"/>
  <c r="T45"/>
  <c r="U45"/>
  <c r="O45"/>
  <c r="V7"/>
  <c r="V8"/>
  <c r="V9"/>
  <c r="V11"/>
  <c r="V12"/>
  <c r="V13"/>
  <c r="V14"/>
  <c r="V15"/>
  <c r="V16"/>
  <c r="V18"/>
  <c r="V19"/>
  <c r="V20"/>
  <c r="V21"/>
  <c r="V23"/>
  <c r="V24"/>
  <c r="V25"/>
  <c r="V27"/>
  <c r="V29"/>
  <c r="V30"/>
  <c r="V31"/>
  <c r="V32"/>
  <c r="V33"/>
  <c r="V34"/>
  <c r="V35"/>
  <c r="V36"/>
  <c r="V37"/>
  <c r="V38"/>
  <c r="V39"/>
  <c r="V40"/>
  <c r="V41"/>
  <c r="V42"/>
  <c r="V43"/>
  <c r="V6"/>
  <c r="D21" i="21"/>
  <c r="E21"/>
  <c r="F21"/>
  <c r="G21"/>
  <c r="H21"/>
  <c r="I21"/>
  <c r="J21"/>
  <c r="K21"/>
  <c r="C21"/>
  <c r="M20"/>
  <c r="N20"/>
  <c r="L20"/>
  <c r="M19"/>
  <c r="N19"/>
  <c r="L19"/>
  <c r="M18"/>
  <c r="N18"/>
  <c r="L18"/>
  <c r="M17"/>
  <c r="M21" s="1"/>
  <c r="N17"/>
  <c r="L17"/>
  <c r="D12"/>
  <c r="E12"/>
  <c r="F12"/>
  <c r="G12"/>
  <c r="H12"/>
  <c r="I12"/>
  <c r="J12"/>
  <c r="K12"/>
  <c r="L12"/>
  <c r="M12"/>
  <c r="N12"/>
  <c r="C12"/>
  <c r="C22" i="29"/>
  <c r="D20"/>
  <c r="D22" s="1"/>
  <c r="C18" i="54"/>
  <c r="C19" s="1"/>
  <c r="I6" i="55"/>
  <c r="I7"/>
  <c r="I8"/>
  <c r="I9"/>
  <c r="I11"/>
  <c r="I12"/>
  <c r="I13"/>
  <c r="I14"/>
  <c r="I15"/>
  <c r="I16"/>
  <c r="I17"/>
  <c r="I18"/>
  <c r="I19"/>
  <c r="I20"/>
  <c r="I21"/>
  <c r="I22"/>
  <c r="I5"/>
  <c r="C10"/>
  <c r="I10" s="1"/>
  <c r="I13" i="43"/>
  <c r="H13"/>
  <c r="E13"/>
  <c r="D13"/>
  <c r="E122" i="15"/>
  <c r="E117"/>
  <c r="D122"/>
  <c r="C122"/>
  <c r="D117"/>
  <c r="C117"/>
  <c r="D94"/>
  <c r="E94"/>
  <c r="C94"/>
  <c r="D76"/>
  <c r="E76"/>
  <c r="C76"/>
  <c r="D82"/>
  <c r="E82"/>
  <c r="C82"/>
  <c r="E15" i="48"/>
  <c r="D15"/>
  <c r="E13"/>
  <c r="D13"/>
  <c r="C13"/>
  <c r="E11"/>
  <c r="D11"/>
  <c r="C11"/>
  <c r="E9"/>
  <c r="D9"/>
  <c r="C9"/>
  <c r="D87" i="15"/>
  <c r="E87"/>
  <c r="C87"/>
  <c r="D70"/>
  <c r="E70"/>
  <c r="C70"/>
  <c r="D104"/>
  <c r="E104"/>
  <c r="C104"/>
  <c r="E100"/>
  <c r="D100"/>
  <c r="C100"/>
  <c r="E99"/>
  <c r="D99"/>
  <c r="C99"/>
  <c r="E98"/>
  <c r="D98"/>
  <c r="C98"/>
  <c r="D102"/>
  <c r="E102"/>
  <c r="C102"/>
  <c r="E57"/>
  <c r="E56" s="1"/>
  <c r="D57"/>
  <c r="D56" s="1"/>
  <c r="C57"/>
  <c r="C56" s="1"/>
  <c r="D55"/>
  <c r="E54"/>
  <c r="E53" s="1"/>
  <c r="E61" s="1"/>
  <c r="D54"/>
  <c r="D53" s="1"/>
  <c r="C54"/>
  <c r="C53" s="1"/>
  <c r="C61" s="1"/>
  <c r="Q9" i="37"/>
  <c r="P9"/>
  <c r="O9"/>
  <c r="M19"/>
  <c r="N19"/>
  <c r="L19"/>
  <c r="P18"/>
  <c r="Q18"/>
  <c r="O18"/>
  <c r="Q17"/>
  <c r="Q19" s="1"/>
  <c r="P17"/>
  <c r="P19" s="1"/>
  <c r="O17"/>
  <c r="K19"/>
  <c r="J19"/>
  <c r="I19"/>
  <c r="H19"/>
  <c r="G19"/>
  <c r="F19"/>
  <c r="E19"/>
  <c r="D19"/>
  <c r="C19"/>
  <c r="D10"/>
  <c r="E10"/>
  <c r="F10"/>
  <c r="G10"/>
  <c r="H10"/>
  <c r="I10"/>
  <c r="J10"/>
  <c r="K10"/>
  <c r="L10"/>
  <c r="M10"/>
  <c r="N10"/>
  <c r="C10"/>
  <c r="P8"/>
  <c r="Q8"/>
  <c r="Q10" s="1"/>
  <c r="O8"/>
  <c r="O10" s="1"/>
  <c r="S14" i="41"/>
  <c r="T14"/>
  <c r="R14"/>
  <c r="S8"/>
  <c r="T8"/>
  <c r="R8"/>
  <c r="D48" i="15"/>
  <c r="D50" s="1"/>
  <c r="E48"/>
  <c r="E50" s="1"/>
  <c r="C48"/>
  <c r="C50" s="1"/>
  <c r="C27"/>
  <c r="D45"/>
  <c r="E45"/>
  <c r="C45"/>
  <c r="D43"/>
  <c r="E43"/>
  <c r="C43"/>
  <c r="D41"/>
  <c r="E41"/>
  <c r="C41"/>
  <c r="D38"/>
  <c r="E38"/>
  <c r="C38"/>
  <c r="E27"/>
  <c r="E23"/>
  <c r="D23"/>
  <c r="D28" s="1"/>
  <c r="C23"/>
  <c r="C28" s="1"/>
  <c r="D19"/>
  <c r="E19"/>
  <c r="C19"/>
  <c r="D14"/>
  <c r="D16" s="1"/>
  <c r="E14"/>
  <c r="E16" s="1"/>
  <c r="C14"/>
  <c r="C16" s="1"/>
  <c r="C11" i="54"/>
  <c r="J9" i="52"/>
  <c r="J10"/>
  <c r="G34" i="49"/>
  <c r="G33"/>
  <c r="G32"/>
  <c r="G31"/>
  <c r="G30"/>
  <c r="G29"/>
  <c r="G28"/>
  <c r="F27"/>
  <c r="F35" s="1"/>
  <c r="F36" s="1"/>
  <c r="E27"/>
  <c r="E35" s="1"/>
  <c r="E36" s="1"/>
  <c r="D27"/>
  <c r="D35" s="1"/>
  <c r="D36" s="1"/>
  <c r="C27"/>
  <c r="C35" s="1"/>
  <c r="G26"/>
  <c r="G25"/>
  <c r="G24"/>
  <c r="G23"/>
  <c r="G22"/>
  <c r="G21"/>
  <c r="G20"/>
  <c r="C97" i="15" l="1"/>
  <c r="C106" s="1"/>
  <c r="O19" i="37"/>
  <c r="P10"/>
  <c r="D97" i="15"/>
  <c r="D106" s="1"/>
  <c r="E97"/>
  <c r="F13" i="51"/>
  <c r="K45" i="19"/>
  <c r="N21" i="21"/>
  <c r="L21"/>
  <c r="V45" i="19"/>
  <c r="E106" i="15"/>
  <c r="C91"/>
  <c r="C95" s="1"/>
  <c r="D91"/>
  <c r="D95" s="1"/>
  <c r="E91"/>
  <c r="E95" s="1"/>
  <c r="C21" i="48"/>
  <c r="E21"/>
  <c r="D21"/>
  <c r="D61" i="15"/>
  <c r="E28"/>
  <c r="E46" s="1"/>
  <c r="E51" s="1"/>
  <c r="C46"/>
  <c r="C51" s="1"/>
  <c r="D46"/>
  <c r="D51" s="1"/>
  <c r="G35" i="49"/>
  <c r="C36"/>
  <c r="G36" s="1"/>
  <c r="G27"/>
  <c r="C13" i="43" l="1"/>
  <c r="G13"/>
</calcChain>
</file>

<file path=xl/sharedStrings.xml><?xml version="1.0" encoding="utf-8"?>
<sst xmlns="http://schemas.openxmlformats.org/spreadsheetml/2006/main" count="895" uniqueCount="490">
  <si>
    <t>Megnevezés</t>
  </si>
  <si>
    <t>Intézmény megnevezése</t>
  </si>
  <si>
    <t>Kiadás összesen</t>
  </si>
  <si>
    <t>Kelemen László Művelődési Ház</t>
  </si>
  <si>
    <t>Városi Könyvtár</t>
  </si>
  <si>
    <t>Összesen</t>
  </si>
  <si>
    <t>Bevétel összesen</t>
  </si>
  <si>
    <t>Dologi kiadás</t>
  </si>
  <si>
    <t>Munkaadót terhelő járulék</t>
  </si>
  <si>
    <t>Személyi kiadások</t>
  </si>
  <si>
    <t>Működési kiadások</t>
  </si>
  <si>
    <t>6</t>
  </si>
  <si>
    <t>5</t>
  </si>
  <si>
    <t>4</t>
  </si>
  <si>
    <t>3</t>
  </si>
  <si>
    <t>2</t>
  </si>
  <si>
    <t>1</t>
  </si>
  <si>
    <t>11</t>
  </si>
  <si>
    <t>10</t>
  </si>
  <si>
    <t>9</t>
  </si>
  <si>
    <t>8</t>
  </si>
  <si>
    <t>7</t>
  </si>
  <si>
    <t>MEGNEVEZÉS</t>
  </si>
  <si>
    <t>ALCÍM</t>
  </si>
  <si>
    <t>CÍM</t>
  </si>
  <si>
    <t>Nem lakóingatlan bérbeadása, üzemeltetése</t>
  </si>
  <si>
    <t>Könyvtári állomány feltárása, megőrzése, védelme</t>
  </si>
  <si>
    <t>Könyvtári állomány gyarapítása, nyilvántartása</t>
  </si>
  <si>
    <t>Kulturális műsorok, rendezvények, kiállítások szervezése</t>
  </si>
  <si>
    <t>Egyéb máshová nem sorolható közösségi, társadalmi tevékenységek támogatása</t>
  </si>
  <si>
    <t>CÍM ÉS ALCÍMREND</t>
  </si>
  <si>
    <t>Közművelődési tevékenységek és támogatásuk</t>
  </si>
  <si>
    <t xml:space="preserve">Közművelődési intézmények, közösségi színterek működtetése </t>
  </si>
  <si>
    <t xml:space="preserve">Könyvtári szolgáltatások </t>
  </si>
  <si>
    <t>Csanádpalota Városi Önkormányzat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</si>
  <si>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</si>
  <si>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</si>
  <si>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</si>
  <si>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</si>
  <si>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</si>
  <si>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</si>
  <si>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</si>
  <si>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</si>
  <si>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</si>
  <si>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Kiadások mindösszesen</t>
  </si>
  <si>
    <t>Cím, alcím</t>
  </si>
  <si>
    <t>KÖZMŰVELŐDÉSI INTÉZMÉNYEK MINDÖSSZESEN</t>
  </si>
  <si>
    <t>ÖNKORMÁNYZAT MINDÖSSZESEN</t>
  </si>
  <si>
    <t>Csanádpalotai Közös Önkormányzati Hivatal</t>
  </si>
  <si>
    <t>14</t>
  </si>
  <si>
    <t>Összeg</t>
  </si>
  <si>
    <t>Kiadási jogcím</t>
  </si>
  <si>
    <t xml:space="preserve">Cím </t>
  </si>
  <si>
    <t>Bevételi jogcím</t>
  </si>
  <si>
    <t>Beruházási kiadások</t>
  </si>
  <si>
    <t>Működési célú támogatások</t>
  </si>
  <si>
    <t>Működési célú átadott pe.</t>
  </si>
  <si>
    <t>Az önkormányzati vagyonnal való gazdálkodással kapcsolatos feladatok</t>
  </si>
  <si>
    <t>Start munka program -téli közfoglalkoztatás</t>
  </si>
  <si>
    <t>Közfoglalkoztatási mintaprogram</t>
  </si>
  <si>
    <t>Egyéb szárazföldi személyszállítás</t>
  </si>
  <si>
    <t>Gyermekek napközbeni ellátása</t>
  </si>
  <si>
    <t>Gyermekvédelmi pénzbeli és természetbeni ellátások</t>
  </si>
  <si>
    <t>Lakásfenntartással, lakhatással összefüggő ellátások</t>
  </si>
  <si>
    <t>Önkormányzatok és önkorm. hivatalok jogalkotó és általános igazgatási tevékenysége</t>
  </si>
  <si>
    <t>Szociális ellátások</t>
  </si>
  <si>
    <t>Finanszírozási kiadások</t>
  </si>
  <si>
    <t>Társadalmi, szociálpolitikai támogatások</t>
  </si>
  <si>
    <t>Szervezet megnevezése</t>
  </si>
  <si>
    <t>Felhalmozási célú önkormányzati támogatások</t>
  </si>
  <si>
    <t>Helyi önkormányzatok működésének támogatása</t>
  </si>
  <si>
    <t>Települési önkormányzatok egyes köznevelési feladatainak támoatása</t>
  </si>
  <si>
    <t>Települési önkormányzatik szociális, gyermekjóléti és gyermekétkeztetési feladatainak támogatása</t>
  </si>
  <si>
    <t>Települési önkormányzatok kulturális feladatainak támogatása</t>
  </si>
  <si>
    <t>Helyi önkormányzatok kiegészítő támogatásai</t>
  </si>
  <si>
    <t>Finanszírozási bevételek</t>
  </si>
  <si>
    <t>Intézmények működési kiadásai</t>
  </si>
  <si>
    <t>Bevétel összesen:</t>
  </si>
  <si>
    <t>Beruházási, felújítási kiadások</t>
  </si>
  <si>
    <t>módosított ei.</t>
  </si>
  <si>
    <t>tény</t>
  </si>
  <si>
    <t>eredeti ei.</t>
  </si>
  <si>
    <t>eredeti ei</t>
  </si>
  <si>
    <t>Cím, Alcím</t>
  </si>
  <si>
    <t>Közvilágítás</t>
  </si>
  <si>
    <t>Csanádpalota Város Önkormányzata adósságot keletkeztető ügyleteiből eredő fizetési kötelezettségeinek bemutatása</t>
  </si>
  <si>
    <t>Sor-szám</t>
  </si>
  <si>
    <t>Saját bevétel és adósságot keletkeztető ügyletből eredő fizetési kötelezettség összegei</t>
  </si>
  <si>
    <t>ÖSSZESEN
7=(3+4+5+6)</t>
  </si>
  <si>
    <t>Helyi adók</t>
  </si>
  <si>
    <t>01</t>
  </si>
  <si>
    <t>Osztalék, koncessziós díjak</t>
  </si>
  <si>
    <t>02</t>
  </si>
  <si>
    <t>Díjak, pótlékok, bírságok</t>
  </si>
  <si>
    <t>03</t>
  </si>
  <si>
    <t>Tárgyi eszközök, immateriális javak, vagyoni értékű jog értékesítése, vagyonhasznosításból származó bevétel</t>
  </si>
  <si>
    <t>04</t>
  </si>
  <si>
    <t>Részvények, részesedések értékesítése</t>
  </si>
  <si>
    <t>05</t>
  </si>
  <si>
    <t>Vállalatértékesítésből, privatizációból származó bevételek</t>
  </si>
  <si>
    <t>06</t>
  </si>
  <si>
    <t>Kezességvállalással kapcsolatos megtérülés</t>
  </si>
  <si>
    <t>07</t>
  </si>
  <si>
    <t>Saját bevételek (01+… .+07)</t>
  </si>
  <si>
    <t>08</t>
  </si>
  <si>
    <t xml:space="preserve">Saját bevételek  (08. sor)  50%-a </t>
  </si>
  <si>
    <t>09</t>
  </si>
  <si>
    <t>Előző év(ek)ben keletkezett tárgyévi fizetési kötelezettség (11+…..+17)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</si>
  <si>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</si>
  <si>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</si>
  <si>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</si>
  <si>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</si>
  <si>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</si>
  <si>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Halasztott fizetés</t>
  </si>
  <si>
    <t>Kezességvállalásból eredő fizetési kötelezettség</t>
  </si>
  <si>
    <t>Tárgyévben keletkezett, illetve keletkező, tárgyévet terhelő fizetési kötelezettség (19+…..+25)</t>
  </si>
  <si>
    <t>Fizetési kötelezettség összesen (10+18)</t>
  </si>
  <si>
    <t>Fizetési kötelezettséggel csökkentett saját bevétel (09-26)</t>
  </si>
  <si>
    <t>Kötelezettség jogcíme</t>
  </si>
  <si>
    <t>MŰKÖDÉSI CÉLÚ KÖTELEZETTSÉGEK ÖSSZESEN</t>
  </si>
  <si>
    <t>eFt</t>
  </si>
  <si>
    <t>összeg eFt</t>
  </si>
  <si>
    <t>jogcím</t>
  </si>
  <si>
    <t>mérték %</t>
  </si>
  <si>
    <t xml:space="preserve">A támogatás kedvezményezettje </t>
  </si>
  <si>
    <t>Egyéb</t>
  </si>
  <si>
    <t>Adókedvezmény</t>
  </si>
  <si>
    <t>Adóelengedés</t>
  </si>
  <si>
    <t>FORRÁSOK ÖSSZESEN (=G+H+I+J+K)</t>
  </si>
  <si>
    <t>33</t>
  </si>
  <si>
    <t>K)	PASSZÍV IDŐBELI ELHATÁROLÁSOK (=K/1+K/2+K/3)</t>
  </si>
  <si>
    <t>32</t>
  </si>
  <si>
    <t>J)	KINCSTÁRI SZÁMLAVEZETÉSSEL KAPCSOLATOS ELSZÁMOLÁSOK</t>
  </si>
  <si>
    <t>31</t>
  </si>
  <si>
    <t>I)	EGYÉB SAJÁTOS FORRÁSOLDALI ELSZÁMOLÁSOK</t>
  </si>
  <si>
    <t>30</t>
  </si>
  <si>
    <t>H)	KÖTELEZETTSÉGEK (=H/I+H/II+H/III)</t>
  </si>
  <si>
    <t>29</t>
  </si>
  <si>
    <t>H/III	Kötelezettség jellegű sajátos elszámolások (=H)/III/1+…+H)/III/7)</t>
  </si>
  <si>
    <t>28</t>
  </si>
  <si>
    <t>H/II	Költségvetési évet követően esedékes kötelezettségek (=H/II/1+…+H/II/9)</t>
  </si>
  <si>
    <t>27</t>
  </si>
  <si>
    <t>H/I	Költségvetési évben esedékes kötelezettségek (=H/I/1+…+H/I/9)</t>
  </si>
  <si>
    <t>26</t>
  </si>
  <si>
    <t>G)	SAJÁT TŐKE (=G/I+…+G/VI)</t>
  </si>
  <si>
    <t>25</t>
  </si>
  <si>
    <t>G/VI	Mérleg szerinti eredmény</t>
  </si>
  <si>
    <t>24</t>
  </si>
  <si>
    <t>G/V	Eszközök értékhelyesbítésének forrása</t>
  </si>
  <si>
    <t>23</t>
  </si>
  <si>
    <t>G/IV	Felhalmozott eredmény</t>
  </si>
  <si>
    <t>22</t>
  </si>
  <si>
    <t>Nemzeti vagyon és egyéb eszközök induláskori értéke és változásai</t>
  </si>
  <si>
    <t>ESZKÖZÖK ÖSSZESEN (=A+B+C+D+E+F)</t>
  </si>
  <si>
    <t>F)	AKTÍV IDŐBELI  ELHATÁROLÁSOK  (=F/1+F/2+F/3)</t>
  </si>
  <si>
    <t>E)	EGYÉB SAJÁTOS ESZKÖZOLDALI  ELSZÁMOLÁSOK</t>
  </si>
  <si>
    <t>D)	KÖVETELÉSEK  (=D/I+D/II+D/III)</t>
  </si>
  <si>
    <t>D/III	Követelés jellegű sajátos elszámolások (=D/III/1+…+D/III/7)</t>
  </si>
  <si>
    <t>D/II	Költségvetési évet követően esedékes követelések (=D/II/1+…+D/II/8)</t>
  </si>
  <si>
    <t>D/I	Költségvetési évben esedékes követelések (=D/I/1+…+D/I/8)</t>
  </si>
  <si>
    <t>C)	PÉNZESZKÖZÖK (=C/I+…+C/V)</t>
  </si>
  <si>
    <t>Forintszámlák, devizaszámlák</t>
  </si>
  <si>
    <t>C/II	Pénztárak, csekkek, betétkönyvek</t>
  </si>
  <si>
    <t>B)	NEMZETI VAGYONBA TARTOZÓ FORGÓESZKÖZÖK (= B/I+B/II)</t>
  </si>
  <si>
    <t>B/I	Készletek (=B/I/1+…+B/I/5)</t>
  </si>
  <si>
    <t>A)	NEMZETI VAGYONBA TARTOZÓ BEFEKTETETT ESZKÖZÖK (=A/I+A/II+A/III+A/IV)</t>
  </si>
  <si>
    <t>A/IV	Koncesszióba, vagyonkezelésbe adott eszközök  (=A/IV/1+A/IV/2)</t>
  </si>
  <si>
    <t>A/III	Befektetett pénzügyi eszközök (=A/III/1+A/III/2+A/III/3)</t>
  </si>
  <si>
    <t>A/II	Tárgyi eszközök  (=A/II/1+...+A/II/5)</t>
  </si>
  <si>
    <t>A/I	Immateriális javak  (=A/I/1+A/I/2+A/I/3)</t>
  </si>
  <si>
    <t>Konszolidált összeg</t>
  </si>
  <si>
    <t>Konszolidálás</t>
  </si>
  <si>
    <t>Konszolidálás előtti összeg</t>
  </si>
  <si>
    <t>Pénzmaradványra vállalt kötelezettségek:</t>
  </si>
  <si>
    <t>Eszközök nettó értéke (=15-24)</t>
  </si>
  <si>
    <t>Értékcsökkenés összesen (=19+23)</t>
  </si>
  <si>
    <t>Terven felüli értékcsökkenés záró állománya (=20+21-22)</t>
  </si>
  <si>
    <t>Terven felüli értékcsökkenés visszaírás, kivezetés</t>
  </si>
  <si>
    <t>Terven felüli értékcsökkenés növekedés</t>
  </si>
  <si>
    <t>Terven felüli értékcsökkenés nyitó állománya</t>
  </si>
  <si>
    <t>Terv szerinti értékcsökkenés záró állománya  (=16+17-18)</t>
  </si>
  <si>
    <t>Terv szerinti értékcsökkenés növekedése</t>
  </si>
  <si>
    <t>Terv szerinti értékcsökkenés nyitó állománya</t>
  </si>
  <si>
    <t>Bruttó érték összesen (=01+08-14)</t>
  </si>
  <si>
    <t>Összes csökkenés (=09+…+13)</t>
  </si>
  <si>
    <t>Egyéb csökkenés</t>
  </si>
  <si>
    <t>Összes növekedés  (=02+…+07)</t>
  </si>
  <si>
    <t>Egyéb növekedés</t>
  </si>
  <si>
    <t>Beruházásokból, felújításokból aktivált érték</t>
  </si>
  <si>
    <t>Nem aktivált felújítások</t>
  </si>
  <si>
    <t>Immateriális javak beszerzése, nem aktivált beruházások</t>
  </si>
  <si>
    <t>Tárgyévi nyitó állomány (előző évi záró állomány)</t>
  </si>
  <si>
    <t>Összesen (=3+4+5+6+7+8)</t>
  </si>
  <si>
    <t>Koncesszióba, vagyonkezelésbe adott eszközök</t>
  </si>
  <si>
    <t>Beruházások és felújítások</t>
  </si>
  <si>
    <t>Tenyészállatok</t>
  </si>
  <si>
    <t>Gépek, berendezések, felszerelések, járművek</t>
  </si>
  <si>
    <t>Ingatlanok és kapcsolódó vagyoni értékű jogok</t>
  </si>
  <si>
    <t>Immateriális javak</t>
  </si>
  <si>
    <t>Csanádpalota Városi Önkormányzat immateriális javak, tárgyi eszközei, koncesszióba, vagyonkezelésbe adott eszközei állományának alakulásáról</t>
  </si>
  <si>
    <t>sorszám</t>
  </si>
  <si>
    <t>2. melléklet a …../2016. (………....) önkormányzati rendelethez</t>
  </si>
  <si>
    <t xml:space="preserve">Elszámolásból származó bevételek </t>
  </si>
  <si>
    <t>Önkormányzatok működési támogatásai összesen</t>
  </si>
  <si>
    <t>Működési célú támogatások  ÁHT-n belülről</t>
  </si>
  <si>
    <t xml:space="preserve">Egyéb működési célú támogatások ÁHT-n belülről </t>
  </si>
  <si>
    <t>Egyéb felhalmozási célú támogatások ÁH-on belülről</t>
  </si>
  <si>
    <t>Felhalmozási célú támogatások ÁH-on belülről</t>
  </si>
  <si>
    <t>Idegenforgalmi adó</t>
  </si>
  <si>
    <t>Iparűzési adó</t>
  </si>
  <si>
    <t>Termékek és szolgáltatások adói összesen</t>
  </si>
  <si>
    <t>Eljárási illetékek</t>
  </si>
  <si>
    <t>Szabálysértési pénz- és helyszíni bírság és a közlekedési szabálysértések után kiszabott közigazgatási bírság helyi önkormányzatot megillető része</t>
  </si>
  <si>
    <t xml:space="preserve">Egyéb bírság </t>
  </si>
  <si>
    <t>Egyéb közhatalmi bevételek összesen</t>
  </si>
  <si>
    <t xml:space="preserve">Közhatalmi bevételek összesen 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</si>
  <si>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</si>
  <si>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</si>
  <si>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</si>
  <si>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</si>
  <si>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</si>
  <si>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</si>
  <si>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Kiszámlázott általános forgalmi adó visszatérítése</t>
  </si>
  <si>
    <t>Kamatbevételek</t>
  </si>
  <si>
    <t>Egyéb működési bevételek</t>
  </si>
  <si>
    <t xml:space="preserve">Működési bevételek összesen </t>
  </si>
  <si>
    <t>Ingatlanok értékesítése</t>
  </si>
  <si>
    <t>Egyéb tárgyi eszközök értékesítése</t>
  </si>
  <si>
    <t>Gépjárműadó</t>
  </si>
  <si>
    <t>Működési célú visszatérítendő támogatások, kölcsönök visszatérülése ÁH-on kívülről</t>
  </si>
  <si>
    <t>Felhalmozási célú visszatérítendő támogatások, kölcsönök visszatérülése ÁH-on kívülről</t>
  </si>
  <si>
    <t xml:space="preserve">Felhalmozási bevételek </t>
  </si>
  <si>
    <t xml:space="preserve">Működési célú átvett pénzeszközök </t>
  </si>
  <si>
    <t xml:space="preserve">Felhalmozási célú átvett pénzeszközök </t>
  </si>
  <si>
    <t>KÖLTSÉGVETÉSI BEVÉTELEK ÖSSZESEN</t>
  </si>
  <si>
    <t>Előző év költségvetési maradványának igénybevétele</t>
  </si>
  <si>
    <t>Maradvány igénybevétele</t>
  </si>
  <si>
    <t>Államháztartáson belüli megelőlegezések (0. havi nettó)</t>
  </si>
  <si>
    <t xml:space="preserve">FINANSZÍROZÁSI BEVÉTELEK ÖSSZESEN </t>
  </si>
  <si>
    <t>ÖNKORMÁNYZAT ÖSSZES BEVÉTELEI</t>
  </si>
  <si>
    <t>CSANÁDPALOTAI KÖZÖS ÖNKORMÁNYZATI HIVATAL 2015. ÉVI BEVÉTELEI ÉS KIADÁSAI</t>
  </si>
  <si>
    <t>2014 évi maradvány igénybevétele</t>
  </si>
  <si>
    <t>Központi irányító szervi támogatás (normatíva)</t>
  </si>
  <si>
    <t>Költségvetési bevételek</t>
  </si>
  <si>
    <t xml:space="preserve">Működési bevételek </t>
  </si>
  <si>
    <t xml:space="preserve">Felhalmozási bevételek (tárgyi eszköz értékesítéséből származó bevétel ) </t>
  </si>
  <si>
    <t>Személyi juttatások</t>
  </si>
  <si>
    <t>Munkaadót terhelő járulékok</t>
  </si>
  <si>
    <t>Felhalmozási kiadások</t>
  </si>
  <si>
    <t xml:space="preserve">Közhatalmi bevételek </t>
  </si>
  <si>
    <t>Szeméyi juttatások</t>
  </si>
  <si>
    <t>Munkaadót terhelő járulékok és szociális hozzájárulási adó</t>
  </si>
  <si>
    <t>Dologi kiadások</t>
  </si>
  <si>
    <t xml:space="preserve">Kiadások összesen </t>
  </si>
  <si>
    <t>Egyéb működési célú kiadások</t>
  </si>
  <si>
    <t xml:space="preserve">civil szervezeteknek átadott </t>
  </si>
  <si>
    <t xml:space="preserve">Intézmények finanszírozási bevételei </t>
  </si>
  <si>
    <t xml:space="preserve"> -ebből központi irányítószervi támogatás (normatíva) </t>
  </si>
  <si>
    <t xml:space="preserve"> - ebből 2014. évi maradvány igénybevétele </t>
  </si>
  <si>
    <t xml:space="preserve">Költségvetési bevételek </t>
  </si>
  <si>
    <t xml:space="preserve"> -ebből működési bevételek </t>
  </si>
  <si>
    <t xml:space="preserve"> - ebből működési célú támogatások </t>
  </si>
  <si>
    <t xml:space="preserve"> - ebből közhatalmi bevételek </t>
  </si>
  <si>
    <t xml:space="preserve"> - ebből felhalmozási bevételek </t>
  </si>
  <si>
    <t>INTÉZMÉNYEK ÖSSZES BEVÉTELEI</t>
  </si>
  <si>
    <t>Eredeti előirányat</t>
  </si>
  <si>
    <t>Módosított előirányzat</t>
  </si>
  <si>
    <t>Teljesítés</t>
  </si>
  <si>
    <t xml:space="preserve"> -ebből személyi juttatások</t>
  </si>
  <si>
    <t xml:space="preserve"> - ebből munkaadót terhelő járulékok és szociális hozzájárulási adó</t>
  </si>
  <si>
    <t xml:space="preserve"> - ebből dologi kiadások</t>
  </si>
  <si>
    <t xml:space="preserve">Intézmények felhalmozási kiadásai </t>
  </si>
  <si>
    <t xml:space="preserve"> - ebből beruházási kiadások </t>
  </si>
  <si>
    <t xml:space="preserve">Egyéb működési célú kiadások </t>
  </si>
  <si>
    <t xml:space="preserve"> - ebből civil szervezeteknek átadott </t>
  </si>
  <si>
    <t xml:space="preserve">INTÉZMÉNYEK ÖSSZES KIADÁSAI </t>
  </si>
  <si>
    <t xml:space="preserve">ÖNKORMÁNYZAT ÉS KÖLTSÉGVETÉSI SZERVEI ÖSSZEVONT KIADÁSAI </t>
  </si>
  <si>
    <t>Csanádpalotai Városi Könyvtár</t>
  </si>
  <si>
    <t>ÖNKORMÁNYZAT BEVÉTELEI</t>
  </si>
  <si>
    <t>KÖLTSÉGVETÉSI SZERVEK BEVÉTELEI</t>
  </si>
  <si>
    <t>ÖNKORMÁNYZAT KIADÁSAI</t>
  </si>
  <si>
    <t>KÖLTSÉGVETÉSI SZERVEK KIADÁSAI</t>
  </si>
  <si>
    <t xml:space="preserve">Foglalkoztatottak személyi juttatásai </t>
  </si>
  <si>
    <t>Külső személyi juttatások</t>
  </si>
  <si>
    <t>Személyi juttatások összesen</t>
  </si>
  <si>
    <t>Munkaadókat terhelő járulékok és szociális hozzájárulási adó</t>
  </si>
  <si>
    <t>Készletbeszerzés</t>
  </si>
  <si>
    <t>Szolgáltatási kiadások</t>
  </si>
  <si>
    <t>Kiküldetések</t>
  </si>
  <si>
    <t>Egyéb dologi kiadások</t>
  </si>
  <si>
    <t>Dologi kiadások összesen</t>
  </si>
  <si>
    <t>Családi támogatások</t>
  </si>
  <si>
    <t xml:space="preserve"> - ebből óvodáztatási támogatás</t>
  </si>
  <si>
    <t xml:space="preserve"> - ebből rendkívüli gyermekvédelmi támogatás</t>
  </si>
  <si>
    <t>Foglalkoztatással, munkanélküliséggel kapcsolatos támogatások</t>
  </si>
  <si>
    <t xml:space="preserve"> - ebből foglalkoztatást helyettesítő támogatás</t>
  </si>
  <si>
    <t xml:space="preserve"> Lakhatással kapcsolatos ellátások</t>
  </si>
  <si>
    <t xml:space="preserve"> - ebből lakásfenntartási támogatás</t>
  </si>
  <si>
    <t xml:space="preserve"> Intézményi ellátottak pénzbeli juttatásai </t>
  </si>
  <si>
    <t xml:space="preserve"> -ebből BURSA </t>
  </si>
  <si>
    <t xml:space="preserve"> Egyéb nem intézményi ellátások</t>
  </si>
  <si>
    <t xml:space="preserve"> - ebből rendszeres szociális segély</t>
  </si>
  <si>
    <t xml:space="preserve"> - ebből egyéb, az önkormányzat rendeletében megállapított juttatások</t>
  </si>
  <si>
    <t xml:space="preserve"> -ebből köztemetés</t>
  </si>
  <si>
    <t xml:space="preserve"> - ebből önkormányzat által saját hatáskörben adott természetbeni ellátás</t>
  </si>
  <si>
    <t xml:space="preserve">Ellátottak pénzbeli juttatásai összesen  </t>
  </si>
  <si>
    <t>Egyéb működési támogatások államháztartáson belülre</t>
  </si>
  <si>
    <t>Működési célú visszatérítendő támogatások, kölcsönök nyújtása  ÁH-on kívülre</t>
  </si>
  <si>
    <t>Egyéb működési célú támogatások ÁHT-n kívülre</t>
  </si>
  <si>
    <t>Tartalékok</t>
  </si>
  <si>
    <t xml:space="preserve">Egyéb működési célú kiadások összesen </t>
  </si>
  <si>
    <t>Beruházások</t>
  </si>
  <si>
    <t>Felújítások</t>
  </si>
  <si>
    <t>Egyéb felhalmozási célú kiadások</t>
  </si>
  <si>
    <t xml:space="preserve">KÖLTSÉGVETÉSI   KIADÁSOK ÖSSZESEN </t>
  </si>
  <si>
    <t>Államháztartáson belüli megelőlegezések visszafizetése (0. havi nettó)</t>
  </si>
  <si>
    <t xml:space="preserve">Központi irányítószervi támogatások </t>
  </si>
  <si>
    <t xml:space="preserve">FINANSZÍROZÁSI KIADÁSOK ÖSSZESEN </t>
  </si>
  <si>
    <t>ÖNKORMÁNYZAT ÖSSZES KIADÁSAI</t>
  </si>
  <si>
    <t>BEVÉTELEK ÖSSZESEN</t>
  </si>
  <si>
    <t xml:space="preserve">KIADÁSOK ÖSSZESEN </t>
  </si>
  <si>
    <t xml:space="preserve"> - központi irányító szervi támogatás átadása</t>
  </si>
  <si>
    <t xml:space="preserve">ÖNKORMÁNYZAT ÉS KÖLTSÉGVETÉSI SZERVEI ÖSSZEVONT (KONSZOLIDÁLT)  BEVÉTELEI </t>
  </si>
  <si>
    <t xml:space="preserve"> - központi irányító szervi támogatás</t>
  </si>
  <si>
    <t>ÖSSZEVONT (KONSZOLIDÁLT) KIMUTATÁS</t>
  </si>
  <si>
    <t xml:space="preserve">Társadalmi- szociálpolitikai támogatások összesen  </t>
  </si>
  <si>
    <t>Egyéb tárgyi eszközök beszerzése, létesítése</t>
  </si>
  <si>
    <t>Ingatlanok beszerzése, létesítése</t>
  </si>
  <si>
    <t>Immateriális javak beszerzése, létesítése</t>
  </si>
  <si>
    <t>Beruházási célú előzetesen felszámított ÁFA</t>
  </si>
  <si>
    <t>Felújítási célú előzetesen felszámított ÁFA</t>
  </si>
  <si>
    <t>CSANÁDPALOTA VÁROS ÖNKORMÁNYZATA ÁLTAL NYÚJTOTT 2015. ÉVI KÖZVETETT TÁMOGATÁSOK</t>
  </si>
  <si>
    <t>Önkormányzati (irányító szervi) konszolidált mérleg</t>
  </si>
  <si>
    <t>Csanádpalota Városi Önkormányzat és költségvetési szervei 2015. évi kötelezettséggel terhelt pénzmaradványa</t>
  </si>
  <si>
    <t>Tornaterem építésére kapott támogatás visszafizetése</t>
  </si>
  <si>
    <t>2016 évi nettó finanszírozás januári előlege</t>
  </si>
  <si>
    <t>Szállítói, és egyéb  kötelezettségek</t>
  </si>
  <si>
    <t xml:space="preserve">Fel nem használt állami támogatás </t>
  </si>
  <si>
    <t>Dér István Általános Isk. Mesetábor</t>
  </si>
  <si>
    <t>Csanádpalotai Lovas Egyesület</t>
  </si>
  <si>
    <t>Csanádpalota Polgárőr Egyesülete</t>
  </si>
  <si>
    <t>GOLD Fire Mozgáskultúra</t>
  </si>
  <si>
    <t>Alapítvány A Csp-i Korsz. Isk.</t>
  </si>
  <si>
    <t>Horgász Egyesület</t>
  </si>
  <si>
    <t>CSIBÉSZ Egyesület</t>
  </si>
  <si>
    <t>Tisztelet az Éveknek Csp</t>
  </si>
  <si>
    <t>Kelemen László Emlékéért Alapítvány</t>
  </si>
  <si>
    <t>Óvodai Alapítvány</t>
  </si>
  <si>
    <t>Roma Nemzetiségi Önkormányzat</t>
  </si>
  <si>
    <t>Vakok és Gyengén Látók CSM-i Egyesülete</t>
  </si>
  <si>
    <t>Csanádpalotai Futball Club</t>
  </si>
  <si>
    <t>Eredeti előirányzat</t>
  </si>
  <si>
    <t>Vöröskereszt Makói Szervezete</t>
  </si>
  <si>
    <t>ASZK nyári táboroztatás</t>
  </si>
  <si>
    <t>ÁTADOTT PÉNZESZKÖZÖK ÁH-ON KÍVÜLRE</t>
  </si>
  <si>
    <t>Civil szervezeteknek átadott pénzeszközök ÖSSZESEN</t>
  </si>
  <si>
    <t xml:space="preserve">Csanádpalota Városi Önkormányzat 2015. évi működésre  átadott pénzeszközök ÁHT-n kívülre </t>
  </si>
  <si>
    <t>ÖSSZES KIADÁSOK</t>
  </si>
  <si>
    <t>Köztemető fenntartás és működtetés</t>
  </si>
  <si>
    <t xml:space="preserve">Kiemelt állami és önkormányzati rendezvények </t>
  </si>
  <si>
    <t>Hosszabb időtartamú közfoglalkoztatás</t>
  </si>
  <si>
    <t>Út- autópálya építése</t>
  </si>
  <si>
    <t xml:space="preserve">Közutak, hidak, alagutak üzemeltetése, fenntartása, </t>
  </si>
  <si>
    <t xml:space="preserve">Ár- és belvízvédelemmel összefüggő tevékenységek </t>
  </si>
  <si>
    <t>Veszélyes hulladákok begyűjtése, szállítása, átrakása</t>
  </si>
  <si>
    <t>Szennyvízcsatorna építése, fenntartása, üzemeltetése</t>
  </si>
  <si>
    <t>Vízellátással kapcsolatos közmű építése, fenntartása, üzemelteetése</t>
  </si>
  <si>
    <t>Város és községgazdálkodási egyéb szolgáltatások</t>
  </si>
  <si>
    <t>Sportlétesítmények, edzőtáborok működtetése és fejlesztése</t>
  </si>
  <si>
    <t>Helyi, térségi közösségi tér működtetése</t>
  </si>
  <si>
    <t>Óvodai nevelés ellátás szakmai feladatai</t>
  </si>
  <si>
    <t>Sajátos nevelési igényű gyermekek óvodai nevelésének ellátásának szakmai feladatai</t>
  </si>
  <si>
    <t>Óvodai nevelés ellátás működtetési feladatai</t>
  </si>
  <si>
    <t>Gyermekétekztetés köznevelési intézményben</t>
  </si>
  <si>
    <t>Idősek, demens betegek nappali ellátása</t>
  </si>
  <si>
    <t>Gyermekjóléti szolgáltatások</t>
  </si>
  <si>
    <t>Foglalkoztatást elősegítő képzések és egyéb támogatások</t>
  </si>
  <si>
    <t>Szociális étkeztetés</t>
  </si>
  <si>
    <t>Házi segítségnyújtás</t>
  </si>
  <si>
    <t>Családsegítés</t>
  </si>
  <si>
    <t>Egyéb szociális pénzbeni és természetbeni ellátások, támogatások</t>
  </si>
  <si>
    <t xml:space="preserve">Felhalmozási kiadások (beruházás, felújítás és egyéb) </t>
  </si>
  <si>
    <t xml:space="preserve">Támogatási célú finanszírozási műveletek (átadott pénzeszközök) </t>
  </si>
  <si>
    <t>Felhalmozási bevételek</t>
  </si>
  <si>
    <t xml:space="preserve">Finanszírozási bevételek </t>
  </si>
  <si>
    <t>Működési célú támogatások államháztar-táson belülről</t>
  </si>
  <si>
    <t xml:space="preserve">Önkormányzatok elszámolásai a központi költségvetéssel </t>
  </si>
  <si>
    <t>Piac üzemeltetés</t>
  </si>
  <si>
    <t>Lakáshoz jutást segítő támogatások</t>
  </si>
  <si>
    <t>Üdülői szálláshely szolgálatás</t>
  </si>
  <si>
    <t>Önkormányzati funkcióra nem sorolható bevételei</t>
  </si>
  <si>
    <t>Ifjúság egészségügyi gondozás</t>
  </si>
  <si>
    <t xml:space="preserve">Működési célú átvett pénz-eszközök </t>
  </si>
  <si>
    <t>Eredeti ei.</t>
  </si>
  <si>
    <t>Módosított ei.</t>
  </si>
  <si>
    <t>Csanádpalota Város Önkormányzatának 2015. évi társadalmi-, szociálpolitikai támogatásai</t>
  </si>
  <si>
    <t xml:space="preserve">CSANÁDPALOTA VÁROS ÖNKORMÁNYZATA 2015. ÉVI FELHALMOZÁSI BEVÉTELEI ÉS KIADÁSAI </t>
  </si>
  <si>
    <t>Kiadás összesen:</t>
  </si>
  <si>
    <t>VÁROSI KÖNYVTÁR, KELEMEN LÁSZLÓ MŰVELŐDÉSI HÁZ 2015. ÉVI BEVÉTELEI ÉS KIADÁSAI</t>
  </si>
  <si>
    <t>Ellátottak térítési díjának méltányossági alapon történő elengedése</t>
  </si>
  <si>
    <t>Lakosság részére lakásépítési, -felújítási kölcsön elengedése</t>
  </si>
  <si>
    <t>Iparűzési adónál biztosított kedvezmény mentesség</t>
  </si>
  <si>
    <t>Gépjárműadónál biztosított kedvezmény mentesség</t>
  </si>
  <si>
    <t>Egyéb nyújtott kedvezmény, kölcsön elengedés</t>
  </si>
  <si>
    <t>CSANÁDPALOTA VÁROS ÖNKORMÁNYZATÁNAK TÖBB ÉVES KIHATÁSSAL JÁRÓ KÖTELEZETTSÉGEI (eFt)</t>
  </si>
  <si>
    <t>34</t>
  </si>
  <si>
    <t>35</t>
  </si>
  <si>
    <t>36</t>
  </si>
  <si>
    <t>37</t>
  </si>
  <si>
    <t>38</t>
  </si>
  <si>
    <t>39</t>
  </si>
  <si>
    <t>Felhalmozási célú támogatások ÁHT-n belülről</t>
  </si>
  <si>
    <t>Intézmény neve</t>
  </si>
  <si>
    <t>Kötelezettség vállalás éve</t>
  </si>
  <si>
    <t>Kötelezettség</t>
  </si>
  <si>
    <t>Lejárat éve</t>
  </si>
  <si>
    <t>Fűtés és világítás korszerűsítés (CAMINUS)</t>
  </si>
  <si>
    <t>Önkormányzat</t>
  </si>
  <si>
    <t>2008.</t>
  </si>
  <si>
    <t>2023.</t>
  </si>
  <si>
    <t>Fűtés korszerűsítés (CAMINUS)</t>
  </si>
  <si>
    <t>Közös Önkormányzati Hivatal</t>
  </si>
  <si>
    <t>2010.</t>
  </si>
  <si>
    <t>2020.</t>
  </si>
  <si>
    <t>Művelődési Ház</t>
  </si>
  <si>
    <t>nincs</t>
  </si>
  <si>
    <t>FELHALMOZÁSI CÉLÚ KÖTELEZETTSÉGEK ÖSSZESEN</t>
  </si>
  <si>
    <t>MINDÖSSZESEN:</t>
  </si>
  <si>
    <t xml:space="preserve">CSANÁDPALOTA VÁROSI ÖNKORMÁNYZAT ÉS KÖLTSÉGVETÉSI SZERVEI 2015. ÉVI  ÖSSZESÍTETT KIADÁSAI </t>
  </si>
  <si>
    <t>eFt-ban</t>
  </si>
  <si>
    <t xml:space="preserve">CSANÁDPALOTA VÁROSI ÖNKORMÁNYZAT 2015. ÉVI MŰKÖDÉSI BEVÉTELEI ÉS KIADÁSAI </t>
  </si>
  <si>
    <t>Cím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</si>
  <si>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</si>
  <si>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</si>
  <si>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</si>
  <si>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</si>
  <si>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</si>
  <si>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</si>
  <si>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</si>
  <si>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</si>
  <si>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</si>
  <si>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</si>
  <si>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</si>
  <si>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</si>
  <si>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</si>
  <si>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</si>
  <si>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</si>
  <si>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</si>
  <si>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</si>
  <si>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</si>
  <si>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</si>
  <si>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</si>
  <si>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</si>
  <si>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</si>
  <si>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</si>
  <si>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</si>
  <si>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</si>
  <si>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</si>
  <si>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</si>
  <si>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</si>
  <si>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</si>
  <si>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</si>
  <si>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</si>
  <si>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</si>
  <si>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</si>
  <si>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</si>
  <si>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</si>
  <si>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</si>
  <si>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</si>
  <si>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</si>
  <si>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</si>
  <si>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 xml:space="preserve"> - ebből önkormányzat által saját hatáskörben adott pénzbeli ellátás</t>
  </si>
  <si>
    <t>Ingatlanok felújítása</t>
  </si>
  <si>
    <t xml:space="preserve">CSANÁDPALOTA VÁROSI ÖNKORMÁNYZAT ÉS KÖLTSÉGVETÉSI SZERVEI         </t>
  </si>
  <si>
    <t>2015. ÉVI  ÖSSZESÍTETT BEVÉTELEI ÉS KIADÁSAI</t>
  </si>
  <si>
    <t>1. melléklet a 11/2016. (V.27.) önkormányzati rendelethez</t>
  </si>
  <si>
    <t>2. melléklet a 11/2016. (V.27.) önkormányzati rendelethez</t>
  </si>
  <si>
    <t>3. melléklet a 11/2016. (V.27.) önkormányzati rendelethez</t>
  </si>
  <si>
    <t>4. melléklet a 11/2016. (V.27.) önkormányzati rendelethez</t>
  </si>
  <si>
    <t>4./a melléklet a 11/2016. (V.27.) önkormányzati rendelethez</t>
  </si>
  <si>
    <t>4./b melléklet a 11/2016. (V.27.) önkormányzati rendelethez</t>
  </si>
  <si>
    <t>4/c. melléklet a 11/2016. (V.27.) önkormányzati rendelethez</t>
  </si>
  <si>
    <t>5. melléklet a 11/2016. (V.27.) önkormányzati rendelethez</t>
  </si>
  <si>
    <t>6. melléklet a 11/2016. (V.27.)önkormányzati rendelethez</t>
  </si>
  <si>
    <t>7. melléklet a 11/2016. (V.27.) önkormányzati rendelethez</t>
  </si>
  <si>
    <t>8. melléklet a 11/2016. (V.27.) önkormányzati rendelethez</t>
  </si>
  <si>
    <t>9. melléklet a 11/2016. (V.27.)  önkormányzati rendelethez</t>
  </si>
  <si>
    <t>10. melléklet a 11/2016. (V.27.)  önkormányzati rendelethez</t>
  </si>
  <si>
    <t>11. melléklet a 11/2016. (V.27.) önkormányzati rendelethez</t>
  </si>
  <si>
    <t>12. melléklet a 11/2016. (V.27.) önkormányzati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</si>
</sst>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3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MS Sans Serif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i/>
      <sz val="14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gray125">
        <fgColor indexed="8"/>
      </patternFill>
    </fill>
    <fill>
      <patternFill patternType="solid">
        <fgColor indexed="65"/>
        <bgColor indexed="8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9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0" fillId="0" borderId="0"/>
  </cellStyleXfs>
  <cellXfs count="418">
    <xf numFmtId="0" fontId="0" fillId="0" borderId="0" xfId="0"/>
    <xf numFmtId="0" fontId="6" fillId="0" borderId="0" xfId="5" applyFont="1" applyAlignment="1">
      <alignment horizontal="center"/>
    </xf>
    <xf numFmtId="0" fontId="4" fillId="0" borderId="0" xfId="5" applyFont="1"/>
    <xf numFmtId="0" fontId="7" fillId="0" borderId="0" xfId="5" applyFont="1" applyAlignment="1">
      <alignment horizontal="center"/>
    </xf>
    <xf numFmtId="0" fontId="7" fillId="0" borderId="0" xfId="5" applyFont="1" applyAlignment="1">
      <alignment wrapText="1"/>
    </xf>
    <xf numFmtId="0" fontId="10" fillId="0" borderId="0" xfId="5" applyFont="1" applyAlignment="1">
      <alignment wrapText="1"/>
    </xf>
    <xf numFmtId="49" fontId="5" fillId="0" borderId="0" xfId="5" applyNumberFormat="1" applyFont="1" applyAlignment="1">
      <alignment horizontal="center"/>
    </xf>
    <xf numFmtId="49" fontId="7" fillId="0" borderId="0" xfId="5" applyNumberFormat="1" applyFont="1" applyAlignment="1">
      <alignment horizontal="center"/>
    </xf>
    <xf numFmtId="0" fontId="12" fillId="0" borderId="0" xfId="5" applyFont="1"/>
    <xf numFmtId="0" fontId="7" fillId="0" borderId="0" xfId="5" applyFont="1" applyAlignment="1">
      <alignment horizontal="left" wrapText="1"/>
    </xf>
    <xf numFmtId="0" fontId="7" fillId="0" borderId="0" xfId="5" applyFont="1" applyAlignment="1">
      <alignment horizontal="left"/>
    </xf>
    <xf numFmtId="0" fontId="13" fillId="0" borderId="0" xfId="5" applyFont="1" applyAlignment="1">
      <alignment horizontal="center"/>
    </xf>
    <xf numFmtId="49" fontId="13" fillId="0" borderId="0" xfId="5" applyNumberFormat="1" applyFont="1" applyAlignment="1">
      <alignment horizontal="center"/>
    </xf>
    <xf numFmtId="0" fontId="14" fillId="0" borderId="0" xfId="5" applyFont="1" applyAlignment="1">
      <alignment horizontal="left"/>
    </xf>
    <xf numFmtId="0" fontId="14" fillId="0" borderId="0" xfId="5" applyFont="1"/>
    <xf numFmtId="49" fontId="11" fillId="0" borderId="0" xfId="5" applyNumberFormat="1" applyFont="1" applyAlignment="1">
      <alignment horizontal="center"/>
    </xf>
    <xf numFmtId="0" fontId="13" fillId="0" borderId="0" xfId="5" applyFont="1" applyAlignment="1">
      <alignment horizontal="left" wrapText="1"/>
    </xf>
    <xf numFmtId="3" fontId="7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horizontal="right" vertical="top" wrapText="1"/>
    </xf>
    <xf numFmtId="164" fontId="17" fillId="0" borderId="1" xfId="6" applyNumberFormat="1" applyFont="1" applyBorder="1" applyAlignment="1">
      <alignment horizontal="right" vertical="center"/>
    </xf>
    <xf numFmtId="0" fontId="18" fillId="0" borderId="1" xfId="0" applyFont="1" applyBorder="1" applyAlignment="1">
      <alignment vertical="center" wrapText="1"/>
    </xf>
    <xf numFmtId="164" fontId="17" fillId="0" borderId="1" xfId="6" applyNumberFormat="1" applyFont="1" applyBorder="1" applyAlignment="1">
      <alignment vertical="center" wrapText="1"/>
    </xf>
    <xf numFmtId="164" fontId="22" fillId="0" borderId="1" xfId="6" applyNumberFormat="1" applyFont="1" applyBorder="1" applyAlignment="1">
      <alignment horizontal="right" vertical="center"/>
    </xf>
    <xf numFmtId="164" fontId="17" fillId="0" borderId="1" xfId="6" applyNumberFormat="1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164" fontId="22" fillId="0" borderId="1" xfId="6" applyNumberFormat="1" applyFont="1" applyBorder="1" applyAlignment="1">
      <alignment vertical="center"/>
    </xf>
    <xf numFmtId="164" fontId="22" fillId="0" borderId="1" xfId="6" applyNumberFormat="1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164" fontId="23" fillId="0" borderId="1" xfId="0" applyNumberFormat="1" applyFont="1" applyBorder="1" applyAlignment="1">
      <alignment vertical="center"/>
    </xf>
    <xf numFmtId="164" fontId="23" fillId="0" borderId="2" xfId="0" applyNumberFormat="1" applyFont="1" applyBorder="1" applyAlignment="1">
      <alignment vertical="center"/>
    </xf>
    <xf numFmtId="0" fontId="23" fillId="3" borderId="1" xfId="0" applyFont="1" applyFill="1" applyBorder="1" applyAlignment="1">
      <alignment vertical="center" wrapText="1"/>
    </xf>
    <xf numFmtId="164" fontId="23" fillId="3" borderId="1" xfId="0" applyNumberFormat="1" applyFont="1" applyFill="1" applyBorder="1" applyAlignment="1">
      <alignment vertical="center"/>
    </xf>
    <xf numFmtId="164" fontId="23" fillId="4" borderId="1" xfId="0" applyNumberFormat="1" applyFont="1" applyFill="1" applyBorder="1" applyAlignment="1">
      <alignment vertical="center"/>
    </xf>
    <xf numFmtId="0" fontId="4" fillId="0" borderId="0" xfId="5" applyFont="1" applyAlignment="1">
      <alignment horizontal="left" wrapText="1"/>
    </xf>
    <xf numFmtId="0" fontId="13" fillId="0" borderId="1" xfId="0" applyFont="1" applyBorder="1" applyAlignment="1">
      <alignment horizontal="left" vertical="center" wrapText="1"/>
    </xf>
    <xf numFmtId="165" fontId="4" fillId="0" borderId="1" xfId="6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24" fillId="4" borderId="12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1" xfId="0" applyFont="1" applyBorder="1" applyAlignment="1">
      <alignment vertical="center" wrapText="1"/>
    </xf>
    <xf numFmtId="3" fontId="7" fillId="0" borderId="1" xfId="1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4" fillId="0" borderId="1" xfId="0" applyFont="1" applyBorder="1" applyAlignment="1">
      <alignment vertical="center" wrapText="1"/>
    </xf>
    <xf numFmtId="3" fontId="4" fillId="0" borderId="1" xfId="1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 wrapText="1"/>
    </xf>
    <xf numFmtId="3" fontId="4" fillId="0" borderId="1" xfId="1" applyNumberFormat="1" applyFont="1" applyFill="1" applyBorder="1" applyAlignment="1">
      <alignment horizontal="right" vertical="center"/>
    </xf>
    <xf numFmtId="3" fontId="7" fillId="0" borderId="1" xfId="1" applyNumberFormat="1" applyFont="1" applyFill="1" applyBorder="1" applyAlignment="1">
      <alignment horizontal="right" vertical="center"/>
    </xf>
    <xf numFmtId="164" fontId="4" fillId="0" borderId="0" xfId="0" applyNumberFormat="1" applyFont="1" applyAlignment="1">
      <alignment vertical="center"/>
    </xf>
    <xf numFmtId="0" fontId="25" fillId="0" borderId="0" xfId="0" applyFont="1" applyFill="1" applyAlignment="1">
      <alignment vertical="center"/>
    </xf>
    <xf numFmtId="3" fontId="7" fillId="0" borderId="1" xfId="6" applyNumberFormat="1" applyFont="1" applyBorder="1" applyAlignment="1">
      <alignment horizontal="right" vertical="center"/>
    </xf>
    <xf numFmtId="3" fontId="7" fillId="0" borderId="1" xfId="6" applyNumberFormat="1" applyFont="1" applyFill="1" applyBorder="1" applyAlignment="1">
      <alignment horizontal="right" vertical="center"/>
    </xf>
    <xf numFmtId="3" fontId="4" fillId="0" borderId="1" xfId="6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24" fillId="4" borderId="1" xfId="0" applyFont="1" applyFill="1" applyBorder="1" applyAlignment="1">
      <alignment vertical="center" wrapText="1"/>
    </xf>
    <xf numFmtId="0" fontId="2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2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4" fillId="0" borderId="0" xfId="0" applyFont="1"/>
    <xf numFmtId="0" fontId="7" fillId="0" borderId="0" xfId="0" applyFont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165" fontId="4" fillId="0" borderId="1" xfId="1" applyNumberFormat="1" applyFont="1" applyBorder="1" applyAlignment="1">
      <alignment vertical="center"/>
    </xf>
    <xf numFmtId="165" fontId="7" fillId="3" borderId="1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165" fontId="7" fillId="0" borderId="1" xfId="1" applyNumberFormat="1" applyFont="1" applyBorder="1" applyAlignment="1">
      <alignment vertical="center"/>
    </xf>
    <xf numFmtId="3" fontId="4" fillId="0" borderId="1" xfId="0" applyNumberFormat="1" applyFont="1" applyFill="1" applyBorder="1" applyAlignment="1">
      <alignment vertical="center" wrapText="1"/>
    </xf>
    <xf numFmtId="3" fontId="7" fillId="0" borderId="1" xfId="1" applyNumberFormat="1" applyFont="1" applyFill="1" applyBorder="1" applyAlignment="1">
      <alignment vertical="center"/>
    </xf>
    <xf numFmtId="165" fontId="4" fillId="0" borderId="1" xfId="6" applyNumberFormat="1" applyFont="1" applyFill="1" applyBorder="1" applyAlignment="1">
      <alignment horizontal="right" vertical="center"/>
    </xf>
    <xf numFmtId="165" fontId="7" fillId="0" borderId="1" xfId="6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vertical="center"/>
    </xf>
    <xf numFmtId="0" fontId="16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49" fontId="15" fillId="0" borderId="1" xfId="0" applyNumberFormat="1" applyFont="1" applyFill="1" applyBorder="1" applyAlignment="1">
      <alignment horizontal="left" vertical="center"/>
    </xf>
    <xf numFmtId="0" fontId="15" fillId="0" borderId="1" xfId="5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2" xfId="5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textRotation="90" wrapText="1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vertical="center" textRotation="90" wrapText="1"/>
    </xf>
    <xf numFmtId="0" fontId="16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right" vertical="center"/>
    </xf>
    <xf numFmtId="3" fontId="7" fillId="3" borderId="1" xfId="1" applyNumberFormat="1" applyFont="1" applyFill="1" applyBorder="1" applyAlignment="1">
      <alignment vertical="center"/>
    </xf>
    <xf numFmtId="165" fontId="7" fillId="3" borderId="1" xfId="6" applyNumberFormat="1" applyFont="1" applyFill="1" applyBorder="1" applyAlignment="1">
      <alignment horizontal="right" vertical="center"/>
    </xf>
    <xf numFmtId="0" fontId="17" fillId="0" borderId="1" xfId="0" applyFont="1" applyBorder="1" applyAlignment="1">
      <alignment horizontal="left" vertical="center"/>
    </xf>
    <xf numFmtId="164" fontId="17" fillId="0" borderId="1" xfId="6" applyNumberFormat="1" applyFont="1" applyBorder="1" applyAlignment="1">
      <alignment horizontal="center" vertical="center"/>
    </xf>
    <xf numFmtId="0" fontId="17" fillId="0" borderId="12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3" xfId="0" applyFont="1" applyBorder="1" applyAlignment="1">
      <alignment horizontal="left" vertical="center"/>
    </xf>
    <xf numFmtId="0" fontId="4" fillId="0" borderId="0" xfId="4" applyFont="1" applyAlignment="1">
      <alignment horizontal="left" vertical="center"/>
    </xf>
    <xf numFmtId="0" fontId="4" fillId="0" borderId="0" xfId="4" applyFont="1" applyAlignment="1">
      <alignment vertical="center"/>
    </xf>
    <xf numFmtId="164" fontId="17" fillId="0" borderId="0" xfId="6" applyNumberFormat="1" applyFont="1" applyBorder="1" applyAlignment="1">
      <alignment vertical="center"/>
    </xf>
    <xf numFmtId="0" fontId="7" fillId="3" borderId="1" xfId="4" applyFont="1" applyFill="1" applyBorder="1" applyAlignment="1">
      <alignment horizontal="center" vertical="center"/>
    </xf>
    <xf numFmtId="0" fontId="7" fillId="3" borderId="1" xfId="4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164" fontId="22" fillId="3" borderId="1" xfId="6" applyNumberFormat="1" applyFont="1" applyFill="1" applyBorder="1" applyAlignment="1">
      <alignment vertical="center"/>
    </xf>
    <xf numFmtId="0" fontId="22" fillId="3" borderId="1" xfId="0" applyFont="1" applyFill="1" applyBorder="1" applyAlignment="1">
      <alignment vertical="center"/>
    </xf>
    <xf numFmtId="0" fontId="22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3" fontId="7" fillId="3" borderId="1" xfId="0" applyNumberFormat="1" applyFont="1" applyFill="1" applyBorder="1" applyAlignment="1">
      <alignment horizontal="right" vertical="top" wrapText="1"/>
    </xf>
    <xf numFmtId="0" fontId="4" fillId="0" borderId="0" xfId="9" applyFont="1"/>
    <xf numFmtId="0" fontId="19" fillId="3" borderId="1" xfId="9" applyFont="1" applyFill="1" applyBorder="1" applyAlignment="1">
      <alignment horizontal="center" vertical="center" textRotation="90" wrapText="1"/>
    </xf>
    <xf numFmtId="0" fontId="19" fillId="3" borderId="1" xfId="9" applyFont="1" applyFill="1" applyBorder="1" applyAlignment="1">
      <alignment horizontal="center" vertical="center" wrapText="1"/>
    </xf>
    <xf numFmtId="0" fontId="7" fillId="0" borderId="1" xfId="9" applyFont="1" applyFill="1" applyBorder="1" applyAlignment="1">
      <alignment horizontal="center" vertical="center" wrapText="1"/>
    </xf>
    <xf numFmtId="0" fontId="7" fillId="0" borderId="1" xfId="9" applyFont="1" applyFill="1" applyBorder="1" applyAlignment="1">
      <alignment horizontal="left" vertical="center" wrapText="1"/>
    </xf>
    <xf numFmtId="3" fontId="7" fillId="0" borderId="1" xfId="9" applyNumberFormat="1" applyFont="1" applyFill="1" applyBorder="1" applyAlignment="1">
      <alignment horizontal="right" vertical="center" wrapText="1"/>
    </xf>
    <xf numFmtId="0" fontId="4" fillId="0" borderId="0" xfId="9" applyFont="1" applyAlignment="1">
      <alignment vertical="center"/>
    </xf>
    <xf numFmtId="0" fontId="4" fillId="0" borderId="1" xfId="9" applyFont="1" applyFill="1" applyBorder="1" applyAlignment="1">
      <alignment horizontal="left" vertical="center" wrapText="1"/>
    </xf>
    <xf numFmtId="3" fontId="4" fillId="0" borderId="1" xfId="9" applyNumberFormat="1" applyFont="1" applyFill="1" applyBorder="1" applyAlignment="1">
      <alignment horizontal="right" vertical="center" wrapText="1"/>
    </xf>
    <xf numFmtId="0" fontId="4" fillId="0" borderId="1" xfId="9" applyFont="1" applyBorder="1" applyAlignment="1">
      <alignment horizontal="left" vertical="center" wrapText="1"/>
    </xf>
    <xf numFmtId="3" fontId="4" fillId="0" borderId="1" xfId="9" applyNumberFormat="1" applyFont="1" applyBorder="1" applyAlignment="1">
      <alignment horizontal="right" vertical="center" wrapText="1"/>
    </xf>
    <xf numFmtId="0" fontId="7" fillId="0" borderId="1" xfId="9" applyFont="1" applyBorder="1" applyAlignment="1">
      <alignment horizontal="left" vertical="center" wrapText="1"/>
    </xf>
    <xf numFmtId="3" fontId="7" fillId="0" borderId="1" xfId="9" applyNumberFormat="1" applyFont="1" applyBorder="1" applyAlignment="1">
      <alignment horizontal="right" vertical="center" wrapText="1"/>
    </xf>
    <xf numFmtId="0" fontId="7" fillId="3" borderId="1" xfId="9" applyFont="1" applyFill="1" applyBorder="1" applyAlignment="1">
      <alignment horizontal="center" vertical="center" wrapText="1"/>
    </xf>
    <xf numFmtId="0" fontId="7" fillId="3" borderId="1" xfId="9" applyFont="1" applyFill="1" applyBorder="1" applyAlignment="1">
      <alignment horizontal="left" vertical="center" wrapText="1"/>
    </xf>
    <xf numFmtId="3" fontId="7" fillId="3" borderId="1" xfId="9" applyNumberFormat="1" applyFont="1" applyFill="1" applyBorder="1" applyAlignment="1">
      <alignment horizontal="right" vertical="center" wrapText="1"/>
    </xf>
    <xf numFmtId="0" fontId="15" fillId="0" borderId="0" xfId="5" applyFont="1" applyFill="1" applyBorder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4" applyFont="1" applyAlignment="1">
      <alignment horizontal="right" vertical="center"/>
    </xf>
    <xf numFmtId="0" fontId="7" fillId="0" borderId="0" xfId="9" applyFont="1" applyAlignment="1">
      <alignment horizontal="right"/>
    </xf>
    <xf numFmtId="0" fontId="14" fillId="0" borderId="0" xfId="5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1" xfId="4" applyFont="1" applyBorder="1" applyAlignment="1">
      <alignment vertical="center"/>
    </xf>
    <xf numFmtId="0" fontId="4" fillId="3" borderId="1" xfId="4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3" fillId="0" borderId="1" xfId="7" applyFont="1" applyBorder="1" applyAlignment="1">
      <alignment vertical="center"/>
    </xf>
    <xf numFmtId="0" fontId="25" fillId="0" borderId="3" xfId="0" applyFont="1" applyFill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4" fillId="0" borderId="12" xfId="0" applyFont="1" applyBorder="1" applyAlignment="1">
      <alignment horizontal="left" vertical="center" wrapText="1"/>
    </xf>
    <xf numFmtId="3" fontId="4" fillId="0" borderId="12" xfId="1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vertical="center"/>
    </xf>
    <xf numFmtId="0" fontId="7" fillId="0" borderId="12" xfId="0" applyFont="1" applyBorder="1" applyAlignment="1">
      <alignment vertical="center"/>
    </xf>
    <xf numFmtId="3" fontId="4" fillId="0" borderId="12" xfId="6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6" fillId="0" borderId="0" xfId="0" applyFont="1" applyAlignment="1">
      <alignment horizontal="center" vertical="top" wrapText="1"/>
    </xf>
    <xf numFmtId="49" fontId="4" fillId="0" borderId="0" xfId="5" applyNumberFormat="1" applyFont="1"/>
    <xf numFmtId="0" fontId="4" fillId="0" borderId="0" xfId="5" applyFont="1" applyAlignment="1">
      <alignment horizontal="left"/>
    </xf>
    <xf numFmtId="0" fontId="24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3" fontId="4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27" fillId="0" borderId="0" xfId="7" applyFont="1"/>
    <xf numFmtId="0" fontId="7" fillId="0" borderId="0" xfId="0" applyFont="1" applyAlignment="1">
      <alignment horizontal="right"/>
    </xf>
    <xf numFmtId="0" fontId="4" fillId="0" borderId="0" xfId="0" applyFont="1" applyFill="1"/>
    <xf numFmtId="0" fontId="4" fillId="0" borderId="0" xfId="7" applyFont="1"/>
    <xf numFmtId="0" fontId="7" fillId="0" borderId="0" xfId="7" applyFont="1" applyBorder="1" applyAlignment="1">
      <alignment horizontal="center" wrapText="1"/>
    </xf>
    <xf numFmtId="0" fontId="7" fillId="0" borderId="0" xfId="7" applyFont="1" applyAlignment="1">
      <alignment horizontal="right"/>
    </xf>
    <xf numFmtId="0" fontId="7" fillId="3" borderId="1" xfId="7" applyFont="1" applyFill="1" applyBorder="1" applyAlignment="1">
      <alignment vertical="center"/>
    </xf>
    <xf numFmtId="0" fontId="4" fillId="0" borderId="0" xfId="7" applyFont="1" applyAlignment="1">
      <alignment vertical="center"/>
    </xf>
    <xf numFmtId="0" fontId="7" fillId="3" borderId="1" xfId="7" applyFont="1" applyFill="1" applyBorder="1" applyAlignment="1">
      <alignment horizontal="center" vertical="center" wrapText="1"/>
    </xf>
    <xf numFmtId="0" fontId="4" fillId="0" borderId="1" xfId="7" applyFont="1" applyBorder="1" applyAlignment="1">
      <alignment vertical="center" wrapText="1"/>
    </xf>
    <xf numFmtId="0" fontId="4" fillId="0" borderId="1" xfId="7" applyFont="1" applyBorder="1" applyAlignment="1">
      <alignment vertical="center"/>
    </xf>
    <xf numFmtId="3" fontId="4" fillId="0" borderId="1" xfId="7" applyNumberFormat="1" applyFont="1" applyBorder="1" applyAlignment="1">
      <alignment vertical="center"/>
    </xf>
    <xf numFmtId="0" fontId="4" fillId="0" borderId="0" xfId="0" applyFont="1" applyAlignment="1">
      <alignment wrapText="1"/>
    </xf>
    <xf numFmtId="0" fontId="28" fillId="0" borderId="0" xfId="0" applyFont="1"/>
    <xf numFmtId="0" fontId="29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right"/>
    </xf>
    <xf numFmtId="0" fontId="31" fillId="0" borderId="7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wrapText="1"/>
    </xf>
    <xf numFmtId="0" fontId="32" fillId="0" borderId="28" xfId="0" applyFont="1" applyBorder="1" applyAlignment="1">
      <alignment horizontal="center" wrapText="1"/>
    </xf>
    <xf numFmtId="0" fontId="32" fillId="0" borderId="30" xfId="0" applyFont="1" applyBorder="1" applyAlignment="1">
      <alignment horizontal="center" wrapText="1"/>
    </xf>
    <xf numFmtId="0" fontId="32" fillId="0" borderId="10" xfId="0" applyFont="1" applyBorder="1" applyAlignment="1">
      <alignment horizontal="left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164" fontId="31" fillId="0" borderId="1" xfId="6" applyNumberFormat="1" applyFont="1" applyBorder="1" applyAlignment="1" applyProtection="1">
      <alignment horizontal="right" vertical="center" wrapText="1"/>
      <protection locked="0"/>
    </xf>
    <xf numFmtId="164" fontId="31" fillId="0" borderId="36" xfId="6" applyNumberFormat="1" applyFont="1" applyBorder="1" applyAlignment="1">
      <alignment horizontal="right" vertical="center" wrapText="1"/>
    </xf>
    <xf numFmtId="164" fontId="31" fillId="0" borderId="11" xfId="6" applyNumberFormat="1" applyFont="1" applyBorder="1" applyAlignment="1" applyProtection="1">
      <alignment horizontal="right" vertical="center" wrapText="1"/>
      <protection locked="0"/>
    </xf>
    <xf numFmtId="0" fontId="32" fillId="0" borderId="37" xfId="0" applyFont="1" applyBorder="1" applyAlignment="1">
      <alignment horizontal="left" vertical="center" wrapText="1"/>
    </xf>
    <xf numFmtId="49" fontId="32" fillId="0" borderId="12" xfId="0" applyNumberFormat="1" applyFont="1" applyBorder="1" applyAlignment="1">
      <alignment horizontal="center" vertical="center" wrapText="1"/>
    </xf>
    <xf numFmtId="164" fontId="31" fillId="0" borderId="12" xfId="6" applyNumberFormat="1" applyFont="1" applyBorder="1" applyAlignment="1" applyProtection="1">
      <alignment horizontal="right" vertical="center" wrapText="1"/>
      <protection locked="0"/>
    </xf>
    <xf numFmtId="164" fontId="31" fillId="0" borderId="13" xfId="6" applyNumberFormat="1" applyFont="1" applyBorder="1" applyAlignment="1" applyProtection="1">
      <alignment horizontal="right" vertical="center" wrapText="1"/>
      <protection locked="0"/>
    </xf>
    <xf numFmtId="164" fontId="31" fillId="0" borderId="38" xfId="6" applyNumberFormat="1" applyFont="1" applyBorder="1" applyAlignment="1">
      <alignment horizontal="right" vertical="center" wrapText="1"/>
    </xf>
    <xf numFmtId="0" fontId="31" fillId="0" borderId="39" xfId="0" applyFont="1" applyBorder="1" applyAlignment="1">
      <alignment horizontal="left" vertical="center" wrapText="1"/>
    </xf>
    <xf numFmtId="49" fontId="31" fillId="0" borderId="40" xfId="0" applyNumberFormat="1" applyFont="1" applyBorder="1" applyAlignment="1">
      <alignment horizontal="center" vertical="center" wrapText="1"/>
    </xf>
    <xf numFmtId="164" fontId="31" fillId="0" borderId="40" xfId="6" applyNumberFormat="1" applyFont="1" applyBorder="1" applyAlignment="1">
      <alignment horizontal="right" vertical="center" wrapText="1"/>
    </xf>
    <xf numFmtId="164" fontId="31" fillId="0" borderId="41" xfId="6" applyNumberFormat="1" applyFont="1" applyBorder="1" applyAlignment="1">
      <alignment horizontal="right" vertical="center" wrapText="1"/>
    </xf>
    <xf numFmtId="164" fontId="31" fillId="0" borderId="42" xfId="6" applyNumberFormat="1" applyFont="1" applyBorder="1" applyAlignment="1">
      <alignment horizontal="right" vertical="center" wrapText="1"/>
    </xf>
    <xf numFmtId="0" fontId="31" fillId="0" borderId="32" xfId="0" applyFont="1" applyBorder="1" applyAlignment="1">
      <alignment horizontal="left" vertical="center" wrapText="1"/>
    </xf>
    <xf numFmtId="49" fontId="31" fillId="0" borderId="33" xfId="0" applyNumberFormat="1" applyFont="1" applyBorder="1" applyAlignment="1">
      <alignment horizontal="center" vertical="center" wrapText="1"/>
    </xf>
    <xf numFmtId="164" fontId="31" fillId="0" borderId="33" xfId="6" applyNumberFormat="1" applyFont="1" applyBorder="1" applyAlignment="1">
      <alignment horizontal="right" vertical="center" wrapText="1"/>
    </xf>
    <xf numFmtId="164" fontId="31" fillId="0" borderId="43" xfId="6" applyNumberFormat="1" applyFont="1" applyBorder="1" applyAlignment="1">
      <alignment horizontal="right" vertical="center" wrapText="1"/>
    </xf>
    <xf numFmtId="0" fontId="31" fillId="0" borderId="40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center" vertical="center" wrapText="1"/>
    </xf>
    <xf numFmtId="164" fontId="31" fillId="0" borderId="3" xfId="6" applyNumberFormat="1" applyFont="1" applyBorder="1" applyAlignment="1" applyProtection="1">
      <alignment horizontal="right" vertical="center" wrapText="1"/>
      <protection locked="0"/>
    </xf>
    <xf numFmtId="164" fontId="31" fillId="0" borderId="15" xfId="6" applyNumberFormat="1" applyFont="1" applyBorder="1" applyAlignment="1" applyProtection="1">
      <alignment horizontal="right" vertical="center" wrapText="1"/>
      <protection locked="0"/>
    </xf>
    <xf numFmtId="164" fontId="31" fillId="0" borderId="44" xfId="6" applyNumberFormat="1" applyFont="1" applyBorder="1" applyAlignment="1">
      <alignment horizontal="right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164" fontId="31" fillId="0" borderId="35" xfId="6" applyNumberFormat="1" applyFont="1" applyBorder="1" applyAlignment="1">
      <alignment horizontal="right" vertical="center" wrapText="1"/>
    </xf>
    <xf numFmtId="0" fontId="7" fillId="0" borderId="0" xfId="7" applyFont="1" applyAlignment="1">
      <alignment horizontal="center" vertical="center"/>
    </xf>
    <xf numFmtId="0" fontId="7" fillId="0" borderId="0" xfId="7" applyFont="1" applyAlignment="1">
      <alignment horizontal="right" vertical="center"/>
    </xf>
    <xf numFmtId="0" fontId="4" fillId="0" borderId="0" xfId="7" applyFont="1" applyBorder="1" applyAlignment="1">
      <alignment vertical="center"/>
    </xf>
    <xf numFmtId="0" fontId="7" fillId="3" borderId="1" xfId="7" applyFont="1" applyFill="1" applyBorder="1" applyAlignment="1">
      <alignment horizontal="center" vertical="center"/>
    </xf>
    <xf numFmtId="0" fontId="7" fillId="0" borderId="1" xfId="7" applyFont="1" applyBorder="1" applyAlignment="1">
      <alignment horizontal="center" vertical="center"/>
    </xf>
    <xf numFmtId="0" fontId="4" fillId="0" borderId="1" xfId="7" applyFont="1" applyBorder="1" applyAlignment="1">
      <alignment horizontal="center" vertical="center"/>
    </xf>
    <xf numFmtId="164" fontId="4" fillId="0" borderId="1" xfId="6" applyNumberFormat="1" applyFont="1" applyBorder="1" applyAlignment="1">
      <alignment vertical="center"/>
    </xf>
    <xf numFmtId="0" fontId="7" fillId="6" borderId="1" xfId="7" applyFont="1" applyFill="1" applyBorder="1" applyAlignment="1">
      <alignment horizontal="center" vertical="center"/>
    </xf>
    <xf numFmtId="0" fontId="7" fillId="0" borderId="1" xfId="7" applyFont="1" applyBorder="1" applyAlignment="1">
      <alignment vertical="center"/>
    </xf>
    <xf numFmtId="0" fontId="7" fillId="7" borderId="1" xfId="7" applyFont="1" applyFill="1" applyBorder="1" applyAlignment="1">
      <alignment vertical="center"/>
    </xf>
    <xf numFmtId="164" fontId="7" fillId="0" borderId="1" xfId="7" applyNumberFormat="1" applyFont="1" applyBorder="1" applyAlignment="1">
      <alignment vertical="center"/>
    </xf>
    <xf numFmtId="164" fontId="4" fillId="0" borderId="1" xfId="6" applyNumberFormat="1" applyFont="1" applyBorder="1" applyAlignment="1">
      <alignment horizontal="right" vertical="center"/>
    </xf>
    <xf numFmtId="164" fontId="7" fillId="0" borderId="1" xfId="6" applyNumberFormat="1" applyFont="1" applyBorder="1" applyAlignment="1">
      <alignment vertical="center"/>
    </xf>
    <xf numFmtId="0" fontId="4" fillId="3" borderId="1" xfId="7" applyFont="1" applyFill="1" applyBorder="1" applyAlignment="1">
      <alignment vertical="center"/>
    </xf>
    <xf numFmtId="164" fontId="7" fillId="5" borderId="1" xfId="7" applyNumberFormat="1" applyFont="1" applyFill="1" applyBorder="1" applyAlignment="1">
      <alignment vertical="center"/>
    </xf>
    <xf numFmtId="0" fontId="14" fillId="0" borderId="0" xfId="0" applyFont="1"/>
    <xf numFmtId="0" fontId="19" fillId="0" borderId="0" xfId="0" applyFont="1"/>
    <xf numFmtId="49" fontId="13" fillId="0" borderId="0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right" vertical="center"/>
    </xf>
    <xf numFmtId="0" fontId="10" fillId="0" borderId="0" xfId="0" applyFont="1" applyAlignment="1">
      <alignment wrapText="1"/>
    </xf>
    <xf numFmtId="0" fontId="15" fillId="0" borderId="0" xfId="0" applyFont="1"/>
    <xf numFmtId="0" fontId="15" fillId="3" borderId="25" xfId="0" applyFont="1" applyFill="1" applyBorder="1" applyAlignment="1">
      <alignment horizontal="center" vertical="center" textRotation="90" wrapText="1"/>
    </xf>
    <xf numFmtId="0" fontId="15" fillId="3" borderId="47" xfId="0" applyFont="1" applyFill="1" applyBorder="1" applyAlignment="1">
      <alignment horizontal="center" vertical="center" textRotation="90" wrapText="1"/>
    </xf>
    <xf numFmtId="49" fontId="15" fillId="0" borderId="10" xfId="0" applyNumberFormat="1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Fill="1" applyBorder="1" applyAlignment="1">
      <alignment horizontal="right" vertical="center"/>
    </xf>
    <xf numFmtId="3" fontId="15" fillId="0" borderId="1" xfId="0" applyNumberFormat="1" applyFont="1" applyBorder="1" applyAlignment="1">
      <alignment vertical="center"/>
    </xf>
    <xf numFmtId="3" fontId="15" fillId="0" borderId="16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3" fontId="16" fillId="0" borderId="7" xfId="1" applyNumberFormat="1" applyFont="1" applyFill="1" applyBorder="1" applyAlignment="1">
      <alignment horizontal="right" vertical="center"/>
    </xf>
    <xf numFmtId="3" fontId="16" fillId="0" borderId="6" xfId="1" applyNumberFormat="1" applyFont="1" applyFill="1" applyBorder="1" applyAlignment="1">
      <alignment horizontal="right" vertical="center"/>
    </xf>
    <xf numFmtId="0" fontId="34" fillId="0" borderId="0" xfId="0" applyFont="1" applyFill="1" applyAlignment="1">
      <alignment vertical="center"/>
    </xf>
    <xf numFmtId="0" fontId="16" fillId="3" borderId="3" xfId="0" applyFont="1" applyFill="1" applyBorder="1" applyAlignment="1">
      <alignment horizontal="center" vertical="center" textRotation="90" wrapText="1"/>
    </xf>
    <xf numFmtId="0" fontId="16" fillId="3" borderId="17" xfId="0" applyFont="1" applyFill="1" applyBorder="1" applyAlignment="1">
      <alignment horizontal="center" vertical="center" textRotation="90" wrapText="1"/>
    </xf>
    <xf numFmtId="3" fontId="15" fillId="0" borderId="16" xfId="1" applyNumberFormat="1" applyFont="1" applyFill="1" applyBorder="1" applyAlignment="1">
      <alignment horizontal="right" vertical="center"/>
    </xf>
    <xf numFmtId="0" fontId="4" fillId="0" borderId="0" xfId="4" applyFont="1"/>
    <xf numFmtId="164" fontId="7" fillId="0" borderId="0" xfId="1" applyNumberFormat="1" applyFont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0" fontId="10" fillId="0" borderId="0" xfId="4" applyFont="1" applyAlignment="1">
      <alignment horizontal="center" wrapText="1"/>
    </xf>
    <xf numFmtId="0" fontId="16" fillId="0" borderId="0" xfId="4" applyFont="1"/>
    <xf numFmtId="0" fontId="15" fillId="3" borderId="3" xfId="0" applyFont="1" applyFill="1" applyBorder="1" applyAlignment="1">
      <alignment horizontal="center" vertical="center" wrapText="1"/>
    </xf>
    <xf numFmtId="49" fontId="13" fillId="0" borderId="1" xfId="4" applyNumberFormat="1" applyFont="1" applyBorder="1" applyAlignment="1">
      <alignment horizontal="center" vertical="center"/>
    </xf>
    <xf numFmtId="0" fontId="13" fillId="0" borderId="1" xfId="4" applyFont="1" applyBorder="1" applyAlignment="1">
      <alignment vertical="center" wrapText="1"/>
    </xf>
    <xf numFmtId="165" fontId="13" fillId="0" borderId="1" xfId="1" applyNumberFormat="1" applyFont="1" applyBorder="1" applyAlignment="1">
      <alignment horizontal="right" vertical="center"/>
    </xf>
    <xf numFmtId="165" fontId="13" fillId="2" borderId="1" xfId="1" applyNumberFormat="1" applyFont="1" applyFill="1" applyBorder="1" applyAlignment="1">
      <alignment horizontal="right" vertical="center"/>
    </xf>
    <xf numFmtId="0" fontId="13" fillId="0" borderId="0" xfId="4" applyFont="1" applyAlignment="1">
      <alignment vertical="center"/>
    </xf>
    <xf numFmtId="0" fontId="15" fillId="3" borderId="1" xfId="0" applyFont="1" applyFill="1" applyBorder="1" applyAlignment="1">
      <alignment horizontal="center" vertical="center" textRotation="90" wrapText="1"/>
    </xf>
    <xf numFmtId="0" fontId="14" fillId="0" borderId="0" xfId="4" applyFont="1"/>
    <xf numFmtId="0" fontId="7" fillId="0" borderId="0" xfId="4" applyFont="1"/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vertical="center"/>
    </xf>
    <xf numFmtId="0" fontId="7" fillId="0" borderId="0" xfId="4" applyFont="1" applyAlignment="1">
      <alignment vertical="center"/>
    </xf>
    <xf numFmtId="0" fontId="15" fillId="0" borderId="0" xfId="4" applyFont="1" applyAlignment="1">
      <alignment horizontal="left" vertical="center"/>
    </xf>
    <xf numFmtId="0" fontId="7" fillId="0" borderId="0" xfId="4" applyFont="1" applyBorder="1" applyAlignment="1">
      <alignment horizontal="center" vertical="center"/>
    </xf>
    <xf numFmtId="0" fontId="4" fillId="3" borderId="1" xfId="4" applyFont="1" applyFill="1" applyBorder="1" applyAlignment="1">
      <alignment horizontal="center" vertical="center" wrapText="1"/>
    </xf>
    <xf numFmtId="0" fontId="24" fillId="3" borderId="1" xfId="4" applyFont="1" applyFill="1" applyBorder="1" applyAlignment="1">
      <alignment horizontal="center" vertical="center"/>
    </xf>
    <xf numFmtId="0" fontId="13" fillId="3" borderId="1" xfId="4" applyFont="1" applyFill="1" applyBorder="1" applyAlignment="1">
      <alignment horizontal="center" vertical="center" wrapText="1"/>
    </xf>
    <xf numFmtId="0" fontId="35" fillId="0" borderId="0" xfId="4" applyFont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 wrapText="1"/>
    </xf>
    <xf numFmtId="3" fontId="7" fillId="3" borderId="1" xfId="1" applyNumberFormat="1" applyFont="1" applyFill="1" applyBorder="1" applyAlignment="1">
      <alignment horizontal="right" vertical="center"/>
    </xf>
    <xf numFmtId="0" fontId="14" fillId="0" borderId="0" xfId="5" applyFont="1" applyAlignment="1">
      <alignment horizontal="left" wrapText="1"/>
    </xf>
    <xf numFmtId="0" fontId="6" fillId="0" borderId="0" xfId="5" applyFont="1" applyAlignment="1">
      <alignment horizontal="center" wrapText="1"/>
    </xf>
    <xf numFmtId="0" fontId="7" fillId="0" borderId="0" xfId="5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23" fillId="3" borderId="15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  <xf numFmtId="0" fontId="24" fillId="4" borderId="18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7" fillId="0" borderId="0" xfId="4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6" fillId="3" borderId="1" xfId="4" applyFont="1" applyFill="1" applyBorder="1" applyAlignment="1">
      <alignment horizontal="center" vertical="center" textRotation="90"/>
    </xf>
    <xf numFmtId="0" fontId="16" fillId="3" borderId="1" xfId="4" applyFont="1" applyFill="1" applyBorder="1" applyAlignment="1">
      <alignment horizontal="center" vertical="center" wrapText="1"/>
    </xf>
    <xf numFmtId="0" fontId="10" fillId="0" borderId="0" xfId="4" applyFont="1" applyAlignment="1">
      <alignment horizontal="center" wrapText="1"/>
    </xf>
    <xf numFmtId="0" fontId="16" fillId="3" borderId="11" xfId="4" applyFont="1" applyFill="1" applyBorder="1" applyAlignment="1">
      <alignment horizontal="center" vertical="center" wrapText="1"/>
    </xf>
    <xf numFmtId="0" fontId="16" fillId="3" borderId="18" xfId="4" applyFont="1" applyFill="1" applyBorder="1" applyAlignment="1">
      <alignment horizontal="center" vertical="center" wrapText="1"/>
    </xf>
    <xf numFmtId="0" fontId="16" fillId="3" borderId="2" xfId="4" applyFont="1" applyFill="1" applyBorder="1" applyAlignment="1">
      <alignment horizontal="center" vertical="center" wrapText="1"/>
    </xf>
    <xf numFmtId="0" fontId="24" fillId="3" borderId="13" xfId="4" applyFont="1" applyFill="1" applyBorder="1" applyAlignment="1">
      <alignment horizontal="center" vertical="center" wrapText="1"/>
    </xf>
    <xf numFmtId="0" fontId="24" fillId="3" borderId="20" xfId="4" applyFont="1" applyFill="1" applyBorder="1" applyAlignment="1">
      <alignment horizontal="center" vertical="center" wrapText="1"/>
    </xf>
    <xf numFmtId="0" fontId="24" fillId="3" borderId="19" xfId="4" applyFont="1" applyFill="1" applyBorder="1" applyAlignment="1">
      <alignment horizontal="center" vertical="center" wrapText="1"/>
    </xf>
    <xf numFmtId="0" fontId="24" fillId="3" borderId="15" xfId="4" applyFont="1" applyFill="1" applyBorder="1" applyAlignment="1">
      <alignment horizontal="center" vertical="center" wrapText="1"/>
    </xf>
    <xf numFmtId="0" fontId="24" fillId="3" borderId="5" xfId="4" applyFont="1" applyFill="1" applyBorder="1" applyAlignment="1">
      <alignment horizontal="center" vertical="center" wrapText="1"/>
    </xf>
    <xf numFmtId="0" fontId="24" fillId="3" borderId="4" xfId="4" applyFont="1" applyFill="1" applyBorder="1" applyAlignment="1">
      <alignment horizontal="center" vertical="center" wrapText="1"/>
    </xf>
    <xf numFmtId="0" fontId="16" fillId="3" borderId="12" xfId="4" applyFont="1" applyFill="1" applyBorder="1" applyAlignment="1">
      <alignment horizontal="center" vertical="center"/>
    </xf>
    <xf numFmtId="0" fontId="16" fillId="3" borderId="25" xfId="4" applyFont="1" applyFill="1" applyBorder="1" applyAlignment="1">
      <alignment horizontal="center" vertical="center"/>
    </xf>
    <xf numFmtId="0" fontId="16" fillId="3" borderId="3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center" textRotation="90"/>
    </xf>
    <xf numFmtId="0" fontId="16" fillId="3" borderId="25" xfId="4" applyFont="1" applyFill="1" applyBorder="1" applyAlignment="1">
      <alignment horizontal="center" vertical="center" textRotation="90"/>
    </xf>
    <xf numFmtId="0" fontId="16" fillId="3" borderId="3" xfId="4" applyFont="1" applyFill="1" applyBorder="1" applyAlignment="1">
      <alignment horizontal="center" vertical="center" textRotation="90"/>
    </xf>
    <xf numFmtId="0" fontId="7" fillId="3" borderId="1" xfId="4" applyFont="1" applyFill="1" applyBorder="1" applyAlignment="1">
      <alignment horizontal="center" vertical="center"/>
    </xf>
    <xf numFmtId="0" fontId="7" fillId="3" borderId="1" xfId="4" applyFont="1" applyFill="1" applyBorder="1" applyAlignment="1">
      <alignment horizontal="center" vertical="center" wrapText="1"/>
    </xf>
    <xf numFmtId="0" fontId="29" fillId="3" borderId="1" xfId="4" applyFont="1" applyFill="1" applyBorder="1" applyAlignment="1">
      <alignment horizontal="center" vertical="center" wrapText="1"/>
    </xf>
    <xf numFmtId="0" fontId="16" fillId="3" borderId="1" xfId="4" applyFont="1" applyFill="1" applyBorder="1" applyAlignment="1">
      <alignment horizontal="center" vertical="center"/>
    </xf>
    <xf numFmtId="0" fontId="7" fillId="0" borderId="5" xfId="4" applyFont="1" applyBorder="1" applyAlignment="1">
      <alignment horizontal="right" wrapText="1"/>
    </xf>
    <xf numFmtId="0" fontId="7" fillId="3" borderId="22" xfId="0" applyFont="1" applyFill="1" applyBorder="1" applyAlignment="1">
      <alignment horizontal="center" vertical="center" wrapText="1"/>
    </xf>
    <xf numFmtId="49" fontId="15" fillId="3" borderId="26" xfId="0" applyNumberFormat="1" applyFont="1" applyFill="1" applyBorder="1" applyAlignment="1">
      <alignment horizontal="center" vertical="center" wrapText="1"/>
    </xf>
    <xf numFmtId="49" fontId="15" fillId="3" borderId="27" xfId="0" applyNumberFormat="1" applyFont="1" applyFill="1" applyBorder="1" applyAlignment="1">
      <alignment horizontal="center" vertical="center" wrapText="1"/>
    </xf>
    <xf numFmtId="49" fontId="15" fillId="3" borderId="14" xfId="0" applyNumberFormat="1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left" vertical="center" wrapText="1"/>
    </xf>
    <xf numFmtId="0" fontId="16" fillId="0" borderId="49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/>
    </xf>
    <xf numFmtId="0" fontId="24" fillId="3" borderId="23" xfId="4" applyFont="1" applyFill="1" applyBorder="1" applyAlignment="1">
      <alignment horizontal="center" vertical="center" wrapText="1"/>
    </xf>
    <xf numFmtId="0" fontId="24" fillId="3" borderId="24" xfId="4" applyFont="1" applyFill="1" applyBorder="1" applyAlignment="1">
      <alignment horizontal="center" vertical="center" wrapText="1"/>
    </xf>
    <xf numFmtId="0" fontId="24" fillId="3" borderId="45" xfId="4" applyFont="1" applyFill="1" applyBorder="1" applyAlignment="1">
      <alignment horizontal="center" vertical="center" wrapText="1"/>
    </xf>
    <xf numFmtId="0" fontId="24" fillId="3" borderId="46" xfId="4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3" borderId="1" xfId="7" applyFont="1" applyFill="1" applyBorder="1" applyAlignment="1">
      <alignment horizontal="center" vertical="center"/>
    </xf>
    <xf numFmtId="0" fontId="7" fillId="0" borderId="0" xfId="7" applyFont="1" applyBorder="1" applyAlignment="1">
      <alignment horizontal="center" vertical="center" wrapText="1"/>
    </xf>
    <xf numFmtId="0" fontId="7" fillId="3" borderId="11" xfId="7" applyFont="1" applyFill="1" applyBorder="1" applyAlignment="1">
      <alignment horizontal="right" vertical="center"/>
    </xf>
    <xf numFmtId="0" fontId="7" fillId="3" borderId="18" xfId="7" applyFont="1" applyFill="1" applyBorder="1" applyAlignment="1">
      <alignment horizontal="right" vertical="center"/>
    </xf>
    <xf numFmtId="0" fontId="7" fillId="3" borderId="2" xfId="7" applyFont="1" applyFill="1" applyBorder="1" applyAlignment="1">
      <alignment horizontal="right" vertical="center"/>
    </xf>
    <xf numFmtId="0" fontId="7" fillId="3" borderId="1" xfId="7" applyFont="1" applyFill="1" applyBorder="1" applyAlignment="1">
      <alignment horizontal="center" vertical="center" textRotation="90"/>
    </xf>
    <xf numFmtId="0" fontId="7" fillId="3" borderId="12" xfId="7" applyFont="1" applyFill="1" applyBorder="1" applyAlignment="1">
      <alignment horizontal="center" vertical="center"/>
    </xf>
    <xf numFmtId="0" fontId="7" fillId="3" borderId="3" xfId="7" applyFont="1" applyFill="1" applyBorder="1" applyAlignment="1">
      <alignment horizontal="center" vertical="center"/>
    </xf>
    <xf numFmtId="0" fontId="7" fillId="3" borderId="12" xfId="7" applyFont="1" applyFill="1" applyBorder="1" applyAlignment="1">
      <alignment horizontal="center" vertical="center" wrapText="1"/>
    </xf>
    <xf numFmtId="0" fontId="7" fillId="3" borderId="3" xfId="7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9" fillId="0" borderId="0" xfId="0" applyFont="1" applyAlignment="1" applyProtection="1">
      <alignment horizontal="center" vertical="center" wrapText="1"/>
      <protection locked="0"/>
    </xf>
    <xf numFmtId="0" fontId="30" fillId="0" borderId="26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7" fillId="3" borderId="11" xfId="7" applyFont="1" applyFill="1" applyBorder="1" applyAlignment="1">
      <alignment horizontal="center" vertical="center"/>
    </xf>
    <xf numFmtId="0" fontId="7" fillId="3" borderId="18" xfId="7" applyFont="1" applyFill="1" applyBorder="1" applyAlignment="1">
      <alignment horizontal="center" vertical="center"/>
    </xf>
    <xf numFmtId="0" fontId="7" fillId="3" borderId="2" xfId="7" applyFont="1" applyFill="1" applyBorder="1" applyAlignment="1">
      <alignment horizontal="center" vertical="center"/>
    </xf>
    <xf numFmtId="0" fontId="7" fillId="0" borderId="0" xfId="7" applyFont="1" applyBorder="1" applyAlignment="1">
      <alignment horizontal="center" wrapText="1"/>
    </xf>
    <xf numFmtId="0" fontId="1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1" xfId="9" applyFont="1" applyFill="1" applyBorder="1" applyAlignment="1">
      <alignment horizontal="center" vertical="top" wrapText="1"/>
    </xf>
    <xf numFmtId="0" fontId="4" fillId="0" borderId="1" xfId="9" applyFont="1" applyFill="1" applyBorder="1"/>
  </cellXfs>
  <cellStyles count="10">
    <cellStyle name="Ezres" xfId="6" builtinId="3"/>
    <cellStyle name="Ezres 2" xfId="1"/>
    <cellStyle name="Normál" xfId="0" builtinId="0"/>
    <cellStyle name="Normál 2" xfId="2"/>
    <cellStyle name="Normál 2 2" xfId="3"/>
    <cellStyle name="Normál 2 3" xfId="4"/>
    <cellStyle name="Normál 2 4" xfId="5"/>
    <cellStyle name="Normál 3" xfId="9"/>
    <cellStyle name="Normál 3 2" xfId="8"/>
    <cellStyle name="Normál_3.eredeti  2009. évi költségvetés 2-13 mell.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9"/>
  <sheetViews>
    <sheetView workbookViewId="0">
      <selection activeCell="D19" sqref="D19"/>
    </sheetView>
  </sheetViews>
  <sheetFormatPr defaultRowHeight="15.75"/>
  <cols>
    <col min="1" max="1" width="5.42578125" style="1" customWidth="1"/>
    <col min="2" max="2" width="6.28515625" style="6" customWidth="1"/>
    <col min="3" max="3" width="69.5703125" style="40" customWidth="1"/>
    <col min="4" max="4" width="12.140625" style="2" customWidth="1"/>
    <col min="5" max="16384" width="9.140625" style="2"/>
  </cols>
  <sheetData>
    <row r="1" spans="1:6" ht="12.75">
      <c r="A1" s="72" t="s">
        <v>475</v>
      </c>
    </row>
    <row r="2" spans="1:6" ht="12.75">
      <c r="A2" s="72"/>
    </row>
    <row r="3" spans="1:6" ht="12.75">
      <c r="A3" s="72"/>
    </row>
    <row r="4" spans="1:6" ht="18" customHeight="1">
      <c r="A4" s="291" t="s">
        <v>30</v>
      </c>
      <c r="B4" s="291"/>
      <c r="C4" s="291"/>
      <c r="D4" s="291"/>
      <c r="E4" s="5"/>
      <c r="F4" s="5"/>
    </row>
    <row r="5" spans="1:6" s="3" customFormat="1" ht="21" customHeight="1">
      <c r="A5" s="3" t="s">
        <v>24</v>
      </c>
      <c r="B5" s="7" t="s">
        <v>23</v>
      </c>
      <c r="C5" s="292" t="s">
        <v>22</v>
      </c>
      <c r="D5" s="292"/>
      <c r="E5" s="4"/>
      <c r="F5" s="4"/>
    </row>
    <row r="6" spans="1:6" s="14" customFormat="1" ht="12.75">
      <c r="A6" s="3">
        <v>1</v>
      </c>
      <c r="B6" s="6"/>
      <c r="C6" s="10" t="s">
        <v>48</v>
      </c>
      <c r="D6" s="4"/>
      <c r="E6" s="4"/>
      <c r="F6" s="4"/>
    </row>
    <row r="7" spans="1:6" s="14" customFormat="1" ht="12" customHeight="1">
      <c r="A7" s="3">
        <v>2</v>
      </c>
      <c r="B7" s="6"/>
      <c r="C7" s="10" t="s">
        <v>34</v>
      </c>
      <c r="D7" s="9"/>
      <c r="E7" s="4"/>
      <c r="F7" s="4"/>
    </row>
    <row r="8" spans="1:6" s="14" customFormat="1" ht="12">
      <c r="A8" s="11"/>
      <c r="B8" s="12" t="s">
        <v>16</v>
      </c>
      <c r="C8" s="138" t="s">
        <v>64</v>
      </c>
    </row>
    <row r="9" spans="1:6" s="8" customFormat="1" ht="12">
      <c r="A9" s="11"/>
      <c r="B9" s="12" t="s">
        <v>15</v>
      </c>
      <c r="C9" s="138" t="s">
        <v>358</v>
      </c>
      <c r="D9" s="14"/>
      <c r="E9" s="14"/>
      <c r="F9" s="14"/>
    </row>
    <row r="10" spans="1:6" s="8" customFormat="1" ht="12">
      <c r="A10" s="11"/>
      <c r="B10" s="12" t="s">
        <v>14</v>
      </c>
      <c r="C10" s="138" t="s">
        <v>57</v>
      </c>
      <c r="D10" s="14"/>
      <c r="E10" s="14"/>
      <c r="F10" s="14"/>
    </row>
    <row r="11" spans="1:6" s="8" customFormat="1" ht="12">
      <c r="A11" s="11"/>
      <c r="B11" s="12" t="s">
        <v>13</v>
      </c>
      <c r="C11" s="138" t="s">
        <v>359</v>
      </c>
      <c r="D11" s="14"/>
      <c r="E11" s="14"/>
      <c r="F11" s="14"/>
    </row>
    <row r="12" spans="1:6" s="14" customFormat="1" ht="12">
      <c r="A12" s="11"/>
      <c r="B12" s="12" t="s">
        <v>12</v>
      </c>
      <c r="C12" s="138" t="s">
        <v>386</v>
      </c>
    </row>
    <row r="13" spans="1:6" s="8" customFormat="1" ht="12">
      <c r="A13" s="11"/>
      <c r="B13" s="12" t="s">
        <v>11</v>
      </c>
      <c r="C13" s="138" t="s">
        <v>382</v>
      </c>
      <c r="D13" s="14"/>
      <c r="E13" s="14"/>
      <c r="F13" s="14"/>
    </row>
    <row r="14" spans="1:6" s="8" customFormat="1" ht="12">
      <c r="A14" s="14"/>
      <c r="B14" s="12" t="s">
        <v>21</v>
      </c>
      <c r="C14" s="138" t="s">
        <v>58</v>
      </c>
      <c r="D14" s="14"/>
      <c r="E14" s="14"/>
      <c r="F14" s="14"/>
    </row>
    <row r="15" spans="1:6" s="8" customFormat="1" ht="12">
      <c r="A15" s="14"/>
      <c r="B15" s="12" t="s">
        <v>20</v>
      </c>
      <c r="C15" s="138" t="s">
        <v>360</v>
      </c>
      <c r="D15" s="14"/>
      <c r="E15" s="14"/>
      <c r="F15" s="14"/>
    </row>
    <row r="16" spans="1:6" s="14" customFormat="1" ht="12">
      <c r="B16" s="12" t="s">
        <v>19</v>
      </c>
      <c r="C16" s="138" t="s">
        <v>59</v>
      </c>
    </row>
    <row r="17" spans="1:6" s="8" customFormat="1" ht="12">
      <c r="A17" s="14"/>
      <c r="B17" s="12" t="s">
        <v>18</v>
      </c>
      <c r="C17" s="138" t="s">
        <v>361</v>
      </c>
      <c r="D17" s="14"/>
      <c r="E17" s="14"/>
      <c r="F17" s="14"/>
    </row>
    <row r="18" spans="1:6" s="8" customFormat="1" ht="12">
      <c r="A18" s="14"/>
      <c r="B18" s="12" t="s">
        <v>17</v>
      </c>
      <c r="C18" s="138" t="s">
        <v>60</v>
      </c>
      <c r="D18" s="14"/>
      <c r="E18" s="14"/>
      <c r="F18" s="14"/>
    </row>
    <row r="19" spans="1:6" s="8" customFormat="1" ht="12">
      <c r="A19" s="14"/>
      <c r="B19" s="12" t="s">
        <v>35</v>
      </c>
      <c r="C19" s="138" t="s">
        <v>387</v>
      </c>
      <c r="D19" s="14"/>
      <c r="E19" s="14"/>
      <c r="F19" s="14"/>
    </row>
    <row r="20" spans="1:6" s="14" customFormat="1" ht="12">
      <c r="B20" s="12" t="s">
        <v>36</v>
      </c>
      <c r="C20" s="138" t="s">
        <v>362</v>
      </c>
    </row>
    <row r="21" spans="1:6" s="8" customFormat="1" ht="12">
      <c r="A21" s="14"/>
      <c r="B21" s="12" t="s">
        <v>49</v>
      </c>
      <c r="C21" s="138" t="s">
        <v>363</v>
      </c>
      <c r="D21" s="14"/>
      <c r="E21" s="14"/>
      <c r="F21" s="14"/>
    </row>
    <row r="22" spans="1:6" s="8" customFormat="1" ht="12">
      <c r="A22" s="14"/>
      <c r="B22" s="12" t="s">
        <v>37</v>
      </c>
      <c r="C22" s="138" t="s">
        <v>364</v>
      </c>
      <c r="D22" s="14"/>
      <c r="E22" s="14"/>
      <c r="F22" s="14"/>
    </row>
    <row r="23" spans="1:6" s="8" customFormat="1" ht="12">
      <c r="A23" s="14"/>
      <c r="B23" s="12" t="s">
        <v>38</v>
      </c>
      <c r="C23" s="138" t="s">
        <v>365</v>
      </c>
      <c r="D23" s="14"/>
      <c r="E23" s="14"/>
      <c r="F23" s="14"/>
    </row>
    <row r="24" spans="1:6" s="14" customFormat="1" ht="12">
      <c r="B24" s="12" t="s">
        <v>39</v>
      </c>
      <c r="C24" s="138" t="s">
        <v>388</v>
      </c>
      <c r="D24" s="13"/>
    </row>
    <row r="25" spans="1:6" s="8" customFormat="1" ht="12">
      <c r="A25" s="14"/>
      <c r="B25" s="12" t="s">
        <v>40</v>
      </c>
      <c r="C25" s="138" t="s">
        <v>366</v>
      </c>
      <c r="D25" s="14"/>
      <c r="E25" s="14"/>
      <c r="F25" s="14"/>
    </row>
    <row r="26" spans="1:6" s="8" customFormat="1" ht="12">
      <c r="A26" s="14"/>
      <c r="B26" s="12" t="s">
        <v>41</v>
      </c>
      <c r="C26" s="138" t="s">
        <v>84</v>
      </c>
      <c r="D26" s="142"/>
      <c r="E26" s="14"/>
      <c r="F26" s="14"/>
    </row>
    <row r="27" spans="1:6" s="8" customFormat="1" ht="12">
      <c r="A27" s="14"/>
      <c r="B27" s="12" t="s">
        <v>42</v>
      </c>
      <c r="C27" s="138" t="s">
        <v>367</v>
      </c>
      <c r="D27" s="14"/>
      <c r="E27" s="14"/>
      <c r="F27" s="14"/>
    </row>
    <row r="28" spans="1:6" ht="12.75">
      <c r="A28" s="14"/>
      <c r="B28" s="12" t="s">
        <v>43</v>
      </c>
      <c r="C28" s="138" t="s">
        <v>391</v>
      </c>
      <c r="D28" s="14"/>
      <c r="E28" s="14"/>
      <c r="F28" s="14"/>
    </row>
    <row r="29" spans="1:6" ht="12.75">
      <c r="A29" s="14"/>
      <c r="B29" s="12" t="s">
        <v>151</v>
      </c>
      <c r="C29" s="138" t="s">
        <v>368</v>
      </c>
      <c r="D29" s="14"/>
      <c r="E29" s="14"/>
      <c r="F29" s="14"/>
    </row>
    <row r="30" spans="1:6" ht="12.75">
      <c r="A30" s="14"/>
      <c r="B30" s="12" t="s">
        <v>149</v>
      </c>
      <c r="C30" s="138" t="s">
        <v>389</v>
      </c>
      <c r="D30" s="14"/>
      <c r="E30" s="14"/>
      <c r="F30" s="14"/>
    </row>
    <row r="31" spans="1:6" s="14" customFormat="1" ht="12">
      <c r="B31" s="12" t="s">
        <v>147</v>
      </c>
      <c r="C31" s="138" t="s">
        <v>369</v>
      </c>
    </row>
    <row r="32" spans="1:6" s="14" customFormat="1" ht="12">
      <c r="B32" s="12" t="s">
        <v>145</v>
      </c>
      <c r="C32" s="138" t="s">
        <v>370</v>
      </c>
    </row>
    <row r="33" spans="1:6" s="14" customFormat="1" ht="12">
      <c r="B33" s="12" t="s">
        <v>143</v>
      </c>
      <c r="C33" s="138" t="s">
        <v>371</v>
      </c>
    </row>
    <row r="34" spans="1:6" s="14" customFormat="1" ht="12">
      <c r="B34" s="12" t="s">
        <v>141</v>
      </c>
      <c r="C34" s="138" t="s">
        <v>372</v>
      </c>
    </row>
    <row r="35" spans="1:6" s="14" customFormat="1" ht="12">
      <c r="B35" s="12" t="s">
        <v>139</v>
      </c>
      <c r="C35" s="138" t="s">
        <v>373</v>
      </c>
    </row>
    <row r="36" spans="1:6" s="14" customFormat="1" ht="12">
      <c r="B36" s="12" t="s">
        <v>137</v>
      </c>
      <c r="C36" s="138" t="s">
        <v>374</v>
      </c>
    </row>
    <row r="37" spans="1:6" s="14" customFormat="1" ht="12">
      <c r="B37" s="12" t="s">
        <v>135</v>
      </c>
      <c r="C37" s="138" t="s">
        <v>61</v>
      </c>
    </row>
    <row r="38" spans="1:6" s="14" customFormat="1" ht="12">
      <c r="B38" s="12" t="s">
        <v>133</v>
      </c>
      <c r="C38" s="138" t="s">
        <v>375</v>
      </c>
    </row>
    <row r="39" spans="1:6" s="14" customFormat="1" ht="12">
      <c r="B39" s="12" t="s">
        <v>131</v>
      </c>
      <c r="C39" s="138" t="s">
        <v>62</v>
      </c>
    </row>
    <row r="40" spans="1:6" s="14" customFormat="1" ht="12">
      <c r="B40" s="12" t="s">
        <v>129</v>
      </c>
      <c r="C40" s="138" t="s">
        <v>376</v>
      </c>
    </row>
    <row r="41" spans="1:6" s="14" customFormat="1" ht="12">
      <c r="B41" s="12" t="s">
        <v>405</v>
      </c>
      <c r="C41" s="138" t="s">
        <v>63</v>
      </c>
    </row>
    <row r="42" spans="1:6" s="14" customFormat="1" ht="12">
      <c r="B42" s="12" t="s">
        <v>406</v>
      </c>
      <c r="C42" s="138" t="s">
        <v>377</v>
      </c>
    </row>
    <row r="43" spans="1:6" s="14" customFormat="1" ht="12">
      <c r="B43" s="12" t="s">
        <v>407</v>
      </c>
      <c r="C43" s="138" t="s">
        <v>378</v>
      </c>
    </row>
    <row r="44" spans="1:6" s="14" customFormat="1" ht="16.5" customHeight="1">
      <c r="B44" s="12" t="s">
        <v>408</v>
      </c>
      <c r="C44" s="138" t="s">
        <v>379</v>
      </c>
    </row>
    <row r="45" spans="1:6" s="14" customFormat="1" ht="12">
      <c r="B45" s="12" t="s">
        <v>409</v>
      </c>
      <c r="C45" s="138" t="s">
        <v>380</v>
      </c>
    </row>
    <row r="46" spans="1:6" s="14" customFormat="1" ht="12">
      <c r="B46" s="12" t="s">
        <v>410</v>
      </c>
      <c r="C46" s="138" t="s">
        <v>390</v>
      </c>
    </row>
    <row r="47" spans="1:6" s="14" customFormat="1" ht="12.75">
      <c r="A47" s="3">
        <v>3</v>
      </c>
      <c r="B47" s="7"/>
      <c r="C47" s="10" t="s">
        <v>277</v>
      </c>
      <c r="D47" s="9"/>
      <c r="E47" s="2"/>
      <c r="F47" s="2"/>
    </row>
    <row r="48" spans="1:6" s="14" customFormat="1" ht="12">
      <c r="A48" s="11"/>
      <c r="B48" s="15" t="s">
        <v>16</v>
      </c>
      <c r="C48" s="13" t="s">
        <v>27</v>
      </c>
    </row>
    <row r="49" spans="1:6" s="14" customFormat="1" ht="12">
      <c r="A49" s="11"/>
      <c r="B49" s="12" t="s">
        <v>15</v>
      </c>
      <c r="C49" s="13" t="s">
        <v>26</v>
      </c>
    </row>
    <row r="50" spans="1:6" s="14" customFormat="1" ht="12">
      <c r="A50" s="11"/>
      <c r="B50" s="12" t="s">
        <v>14</v>
      </c>
      <c r="C50" s="13" t="s">
        <v>33</v>
      </c>
    </row>
    <row r="51" spans="1:6" s="14" customFormat="1" ht="12.75">
      <c r="A51" s="3">
        <v>4</v>
      </c>
      <c r="B51" s="7"/>
      <c r="C51" s="10" t="s">
        <v>3</v>
      </c>
      <c r="D51" s="9"/>
      <c r="E51" s="2"/>
      <c r="F51" s="2"/>
    </row>
    <row r="52" spans="1:6" s="14" customFormat="1" ht="12">
      <c r="A52" s="11"/>
      <c r="B52" s="12" t="s">
        <v>16</v>
      </c>
      <c r="C52" s="13" t="s">
        <v>25</v>
      </c>
      <c r="D52" s="16"/>
    </row>
    <row r="53" spans="1:6" s="14" customFormat="1" ht="12">
      <c r="A53" s="11"/>
      <c r="B53" s="12" t="s">
        <v>15</v>
      </c>
      <c r="C53" s="13" t="s">
        <v>29</v>
      </c>
    </row>
    <row r="54" spans="1:6" s="14" customFormat="1" ht="12">
      <c r="A54" s="11"/>
      <c r="B54" s="15" t="s">
        <v>14</v>
      </c>
      <c r="C54" s="13" t="s">
        <v>28</v>
      </c>
    </row>
    <row r="55" spans="1:6" s="14" customFormat="1" ht="12">
      <c r="A55" s="11"/>
      <c r="B55" s="15" t="s">
        <v>13</v>
      </c>
      <c r="C55" s="290" t="s">
        <v>31</v>
      </c>
      <c r="D55" s="290"/>
    </row>
    <row r="56" spans="1:6" s="14" customFormat="1" ht="12.75" customHeight="1">
      <c r="A56" s="11"/>
      <c r="B56" s="15" t="s">
        <v>12</v>
      </c>
      <c r="C56" s="290" t="s">
        <v>32</v>
      </c>
      <c r="D56" s="290"/>
    </row>
    <row r="57" spans="1:6" s="14" customFormat="1">
      <c r="A57" s="1"/>
      <c r="B57" s="6"/>
      <c r="C57" s="40"/>
      <c r="D57" s="2"/>
      <c r="E57" s="2"/>
      <c r="F57" s="2"/>
    </row>
    <row r="58" spans="1:6" s="14" customFormat="1">
      <c r="A58" s="1"/>
      <c r="B58" s="6"/>
      <c r="C58" s="40"/>
      <c r="D58" s="2"/>
      <c r="E58" s="2"/>
      <c r="F58" s="2"/>
    </row>
    <row r="59" spans="1:6" s="14" customFormat="1" ht="42" customHeight="1">
      <c r="A59" s="1"/>
      <c r="B59" s="6"/>
      <c r="C59" s="40"/>
      <c r="D59" s="2"/>
      <c r="E59" s="2"/>
      <c r="F59" s="2"/>
    </row>
    <row r="61" spans="1:6" s="14" customFormat="1" ht="15.75" customHeight="1">
      <c r="A61" s="1"/>
      <c r="B61" s="6"/>
      <c r="C61" s="40"/>
      <c r="D61" s="2"/>
      <c r="E61" s="2"/>
      <c r="F61" s="2"/>
    </row>
    <row r="62" spans="1:6" s="14" customFormat="1">
      <c r="A62" s="1"/>
      <c r="B62" s="6"/>
      <c r="C62" s="40"/>
      <c r="D62" s="2"/>
      <c r="E62" s="2"/>
      <c r="F62" s="2"/>
    </row>
    <row r="63" spans="1:6" s="14" customFormat="1">
      <c r="A63" s="1"/>
      <c r="B63" s="6"/>
      <c r="C63" s="40"/>
      <c r="D63" s="2"/>
      <c r="E63" s="2"/>
      <c r="F63" s="2"/>
    </row>
    <row r="65" spans="1:6" s="14" customFormat="1">
      <c r="A65" s="1"/>
      <c r="B65" s="6"/>
      <c r="C65" s="40"/>
      <c r="D65" s="2"/>
      <c r="E65" s="2"/>
      <c r="F65" s="2"/>
    </row>
    <row r="66" spans="1:6" s="14" customFormat="1">
      <c r="A66" s="1"/>
      <c r="B66" s="6"/>
      <c r="C66" s="40"/>
      <c r="D66" s="2"/>
      <c r="E66" s="2"/>
      <c r="F66" s="2"/>
    </row>
    <row r="67" spans="1:6" s="14" customFormat="1">
      <c r="A67" s="1"/>
      <c r="B67" s="6"/>
      <c r="C67" s="40"/>
      <c r="D67" s="2"/>
      <c r="E67" s="2"/>
      <c r="F67" s="2"/>
    </row>
    <row r="68" spans="1:6" s="14" customFormat="1">
      <c r="A68" s="1"/>
      <c r="B68" s="6"/>
      <c r="C68" s="40"/>
      <c r="D68" s="2"/>
      <c r="E68" s="2"/>
      <c r="F68" s="2"/>
    </row>
    <row r="69" spans="1:6" s="14" customFormat="1" ht="12.75">
      <c r="A69" s="2"/>
      <c r="B69" s="160"/>
      <c r="C69" s="40"/>
      <c r="D69" s="2"/>
      <c r="E69" s="2"/>
      <c r="F69" s="2"/>
    </row>
    <row r="70" spans="1:6" ht="12.75">
      <c r="A70" s="2"/>
      <c r="B70" s="160"/>
    </row>
    <row r="71" spans="1:6" ht="12.75">
      <c r="A71" s="2"/>
      <c r="B71" s="160"/>
    </row>
    <row r="72" spans="1:6" ht="12.75">
      <c r="A72" s="2"/>
      <c r="B72" s="160"/>
      <c r="C72" s="161"/>
    </row>
    <row r="73" spans="1:6" ht="12.75">
      <c r="A73" s="2"/>
      <c r="B73" s="160"/>
      <c r="C73" s="161"/>
    </row>
    <row r="74" spans="1:6" ht="12.75">
      <c r="A74" s="2"/>
      <c r="B74" s="160"/>
      <c r="C74" s="161"/>
    </row>
    <row r="75" spans="1:6" ht="12.75">
      <c r="A75" s="2"/>
      <c r="B75" s="160"/>
      <c r="C75" s="161"/>
    </row>
    <row r="76" spans="1:6" ht="12.75">
      <c r="A76" s="2"/>
      <c r="B76" s="160"/>
      <c r="C76" s="161"/>
    </row>
    <row r="77" spans="1:6" ht="12.75">
      <c r="A77" s="2"/>
      <c r="B77" s="160"/>
      <c r="C77" s="161"/>
    </row>
    <row r="78" spans="1:6" ht="12.75">
      <c r="A78" s="2"/>
      <c r="B78" s="160"/>
      <c r="C78" s="161"/>
    </row>
    <row r="79" spans="1:6" ht="12.75">
      <c r="A79" s="2"/>
      <c r="B79" s="160"/>
      <c r="C79" s="161"/>
    </row>
    <row r="80" spans="1:6" ht="12.75">
      <c r="A80" s="2"/>
      <c r="B80" s="160"/>
      <c r="C80" s="161"/>
    </row>
    <row r="81" spans="1:3" ht="12.75">
      <c r="A81" s="2"/>
      <c r="B81" s="160"/>
      <c r="C81" s="161"/>
    </row>
    <row r="82" spans="1:3" ht="12.75">
      <c r="A82" s="2"/>
      <c r="B82" s="160"/>
      <c r="C82" s="161"/>
    </row>
    <row r="83" spans="1:3" ht="12.75">
      <c r="A83" s="2"/>
      <c r="B83" s="160"/>
      <c r="C83" s="161"/>
    </row>
    <row r="84" spans="1:3" ht="12.75">
      <c r="A84" s="2"/>
      <c r="B84" s="160"/>
      <c r="C84" s="161"/>
    </row>
    <row r="85" spans="1:3" ht="12.75">
      <c r="A85" s="2"/>
      <c r="B85" s="160"/>
      <c r="C85" s="161"/>
    </row>
    <row r="86" spans="1:3" ht="12.75">
      <c r="A86" s="2"/>
      <c r="B86" s="160"/>
      <c r="C86" s="161"/>
    </row>
    <row r="87" spans="1:3" ht="12.75">
      <c r="A87" s="2"/>
      <c r="B87" s="160"/>
      <c r="C87" s="161"/>
    </row>
    <row r="88" spans="1:3" ht="12.75">
      <c r="A88" s="2"/>
      <c r="B88" s="160"/>
      <c r="C88" s="161"/>
    </row>
    <row r="89" spans="1:3" ht="12.75">
      <c r="A89" s="2"/>
      <c r="B89" s="160"/>
      <c r="C89" s="161"/>
    </row>
    <row r="90" spans="1:3" ht="12.75">
      <c r="A90" s="2"/>
      <c r="B90" s="160"/>
      <c r="C90" s="161"/>
    </row>
    <row r="91" spans="1:3" ht="12.75">
      <c r="A91" s="2"/>
      <c r="B91" s="160"/>
      <c r="C91" s="161"/>
    </row>
    <row r="92" spans="1:3" ht="12.75">
      <c r="A92" s="2"/>
      <c r="B92" s="160"/>
      <c r="C92" s="161"/>
    </row>
    <row r="93" spans="1:3" ht="12.75">
      <c r="A93" s="2"/>
      <c r="B93" s="160"/>
      <c r="C93" s="161"/>
    </row>
    <row r="94" spans="1:3" ht="12.75">
      <c r="A94" s="2"/>
      <c r="B94" s="160"/>
      <c r="C94" s="161"/>
    </row>
    <row r="95" spans="1:3" ht="12.75">
      <c r="A95" s="2"/>
      <c r="B95" s="160"/>
      <c r="C95" s="161"/>
    </row>
    <row r="96" spans="1:3" ht="12.75">
      <c r="A96" s="2"/>
      <c r="B96" s="160"/>
      <c r="C96" s="161"/>
    </row>
    <row r="97" spans="1:3" ht="12.75">
      <c r="A97" s="2"/>
      <c r="B97" s="160"/>
      <c r="C97" s="161"/>
    </row>
    <row r="98" spans="1:3" ht="12.75">
      <c r="A98" s="2"/>
      <c r="B98" s="160"/>
      <c r="C98" s="161"/>
    </row>
    <row r="99" spans="1:3" ht="12.75">
      <c r="A99" s="2"/>
      <c r="B99" s="160"/>
      <c r="C99" s="161"/>
    </row>
    <row r="100" spans="1:3" ht="12.75">
      <c r="A100" s="2"/>
      <c r="B100" s="160"/>
      <c r="C100" s="161"/>
    </row>
    <row r="101" spans="1:3" ht="12.75">
      <c r="A101" s="2"/>
      <c r="B101" s="160"/>
      <c r="C101" s="161"/>
    </row>
    <row r="102" spans="1:3" ht="12.75">
      <c r="A102" s="2"/>
      <c r="B102" s="160"/>
      <c r="C102" s="161"/>
    </row>
    <row r="103" spans="1:3" ht="12.75">
      <c r="A103" s="2"/>
      <c r="B103" s="160"/>
      <c r="C103" s="161"/>
    </row>
    <row r="104" spans="1:3" ht="12.75">
      <c r="A104" s="2"/>
      <c r="B104" s="160"/>
      <c r="C104" s="161"/>
    </row>
    <row r="105" spans="1:3" ht="12.75">
      <c r="A105" s="2"/>
      <c r="B105" s="160"/>
      <c r="C105" s="161"/>
    </row>
    <row r="106" spans="1:3" ht="12.75">
      <c r="A106" s="2"/>
      <c r="B106" s="160"/>
      <c r="C106" s="161"/>
    </row>
    <row r="107" spans="1:3" ht="12.75">
      <c r="A107" s="2"/>
      <c r="B107" s="160"/>
      <c r="C107" s="161"/>
    </row>
    <row r="108" spans="1:3" ht="12.75">
      <c r="A108" s="2"/>
      <c r="B108" s="160"/>
      <c r="C108" s="161"/>
    </row>
    <row r="109" spans="1:3" ht="12.75">
      <c r="A109" s="2"/>
      <c r="B109" s="160"/>
      <c r="C109" s="161"/>
    </row>
    <row r="110" spans="1:3" ht="12.75">
      <c r="A110" s="2"/>
      <c r="B110" s="160"/>
      <c r="C110" s="161"/>
    </row>
    <row r="111" spans="1:3" ht="12.75">
      <c r="A111" s="2"/>
      <c r="B111" s="160"/>
      <c r="C111" s="161"/>
    </row>
    <row r="112" spans="1:3" ht="12.75">
      <c r="A112" s="2"/>
      <c r="B112" s="160"/>
      <c r="C112" s="161"/>
    </row>
    <row r="113" spans="1:3" ht="12.75">
      <c r="A113" s="2"/>
      <c r="B113" s="160"/>
      <c r="C113" s="161"/>
    </row>
    <row r="114" spans="1:3" ht="12.75">
      <c r="A114" s="2"/>
      <c r="B114" s="160"/>
      <c r="C114" s="161"/>
    </row>
    <row r="115" spans="1:3" ht="12.75">
      <c r="A115" s="2"/>
      <c r="B115" s="160"/>
      <c r="C115" s="161"/>
    </row>
    <row r="116" spans="1:3" ht="12.75">
      <c r="A116" s="2"/>
      <c r="B116" s="160"/>
      <c r="C116" s="161"/>
    </row>
    <row r="117" spans="1:3" ht="12.75">
      <c r="A117" s="2"/>
      <c r="B117" s="160"/>
      <c r="C117" s="161"/>
    </row>
    <row r="118" spans="1:3" ht="12.75">
      <c r="A118" s="2"/>
      <c r="B118" s="160"/>
      <c r="C118" s="161"/>
    </row>
    <row r="119" spans="1:3" ht="12.75">
      <c r="A119" s="2"/>
      <c r="B119" s="160"/>
      <c r="C119" s="161"/>
    </row>
    <row r="120" spans="1:3" ht="12.75">
      <c r="A120" s="2"/>
      <c r="B120" s="160"/>
      <c r="C120" s="161"/>
    </row>
    <row r="121" spans="1:3" ht="12.75">
      <c r="A121" s="2"/>
      <c r="B121" s="160"/>
      <c r="C121" s="161"/>
    </row>
    <row r="122" spans="1:3" ht="12.75">
      <c r="A122" s="2"/>
      <c r="B122" s="160"/>
      <c r="C122" s="161"/>
    </row>
    <row r="123" spans="1:3" ht="12.75">
      <c r="A123" s="2"/>
      <c r="B123" s="160"/>
      <c r="C123" s="161"/>
    </row>
    <row r="124" spans="1:3" ht="12.75">
      <c r="A124" s="2"/>
      <c r="B124" s="160"/>
      <c r="C124" s="161"/>
    </row>
    <row r="125" spans="1:3" ht="12.75">
      <c r="A125" s="2"/>
      <c r="B125" s="160"/>
      <c r="C125" s="161"/>
    </row>
    <row r="126" spans="1:3" ht="12.75">
      <c r="A126" s="2"/>
      <c r="B126" s="160"/>
      <c r="C126" s="161"/>
    </row>
    <row r="127" spans="1:3" ht="12.75">
      <c r="A127" s="2"/>
      <c r="B127" s="160"/>
      <c r="C127" s="161"/>
    </row>
    <row r="128" spans="1:3" ht="12.75">
      <c r="A128" s="2"/>
      <c r="B128" s="160"/>
      <c r="C128" s="161"/>
    </row>
    <row r="129" spans="1:3" ht="12.75">
      <c r="A129" s="2"/>
      <c r="B129" s="160"/>
      <c r="C129" s="161"/>
    </row>
    <row r="130" spans="1:3" ht="12.75">
      <c r="A130" s="2"/>
      <c r="B130" s="160"/>
      <c r="C130" s="161"/>
    </row>
    <row r="131" spans="1:3" ht="12.75">
      <c r="A131" s="2"/>
      <c r="B131" s="160"/>
      <c r="C131" s="161"/>
    </row>
    <row r="132" spans="1:3" ht="12.75">
      <c r="A132" s="2"/>
      <c r="B132" s="160"/>
      <c r="C132" s="161"/>
    </row>
    <row r="133" spans="1:3" ht="12.75">
      <c r="A133" s="2"/>
      <c r="B133" s="160"/>
      <c r="C133" s="161"/>
    </row>
    <row r="134" spans="1:3" ht="12.75">
      <c r="A134" s="2"/>
      <c r="B134" s="160"/>
      <c r="C134" s="161"/>
    </row>
    <row r="135" spans="1:3" ht="12.75">
      <c r="A135" s="2"/>
      <c r="B135" s="160"/>
      <c r="C135" s="161"/>
    </row>
    <row r="136" spans="1:3" ht="12.75">
      <c r="A136" s="2"/>
      <c r="B136" s="160"/>
      <c r="C136" s="161"/>
    </row>
    <row r="137" spans="1:3">
      <c r="C137" s="161"/>
    </row>
    <row r="138" spans="1:3">
      <c r="C138" s="161"/>
    </row>
    <row r="139" spans="1:3">
      <c r="C139" s="161"/>
    </row>
  </sheetData>
  <sheetProtection password="CFBF" sheet="1" objects="1" scenarios="1"/>
  <mergeCells count="4">
    <mergeCell ref="C55:D55"/>
    <mergeCell ref="C56:D56"/>
    <mergeCell ref="A4:D4"/>
    <mergeCell ref="C5:D5"/>
  </mergeCells>
  <printOptions horizontalCentered="1"/>
  <pageMargins left="0.39370078740157483" right="0.27559055118110237" top="0.65" bottom="0.19685039370078741" header="0.15748031496062992" footer="0.15748031496062992"/>
  <pageSetup paperSize="9" scale="95" orientation="portrait" r:id="rId1"/>
  <headerFooter alignWithMargins="0">
    <oddFooter xml:space="preserve">&amp;C&amp;N/&amp;P. oldal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P13"/>
  <sheetViews>
    <sheetView workbookViewId="0">
      <selection activeCell="J5" sqref="J5"/>
    </sheetView>
  </sheetViews>
  <sheetFormatPr defaultRowHeight="12.75"/>
  <cols>
    <col min="1" max="1" width="4.5703125" style="176" customWidth="1"/>
    <col min="2" max="2" width="48.140625" style="176" customWidth="1"/>
    <col min="3" max="3" width="17.85546875" style="176" customWidth="1"/>
    <col min="4" max="4" width="13.28515625" style="176" customWidth="1"/>
    <col min="5" max="5" width="14" style="176" customWidth="1"/>
    <col min="6" max="6" width="14.140625" style="176" customWidth="1"/>
    <col min="7" max="7" width="15.140625" style="176" customWidth="1"/>
    <col min="8" max="16384" width="9.140625" style="176"/>
  </cols>
  <sheetData>
    <row r="1" spans="1:16" ht="18.75" customHeight="1">
      <c r="A1" s="43" t="s">
        <v>484</v>
      </c>
      <c r="D1" s="221"/>
      <c r="E1" s="221"/>
      <c r="F1" s="221"/>
      <c r="G1" s="221"/>
    </row>
    <row r="2" spans="1:16" ht="12.75" customHeight="1">
      <c r="A2" s="221"/>
      <c r="B2" s="221"/>
      <c r="C2" s="221"/>
      <c r="D2" s="221"/>
      <c r="E2" s="221"/>
      <c r="F2" s="221"/>
      <c r="G2" s="221"/>
    </row>
    <row r="3" spans="1:16" ht="36.75" customHeight="1">
      <c r="A3" s="380" t="s">
        <v>404</v>
      </c>
      <c r="B3" s="380"/>
      <c r="C3" s="380"/>
      <c r="D3" s="380"/>
      <c r="E3" s="380"/>
      <c r="F3" s="380"/>
      <c r="G3" s="380"/>
    </row>
    <row r="4" spans="1:16">
      <c r="G4" s="222" t="s">
        <v>429</v>
      </c>
      <c r="H4" s="223"/>
      <c r="I4" s="223"/>
      <c r="J4" s="223"/>
      <c r="K4" s="223"/>
      <c r="L4" s="223"/>
      <c r="M4" s="223"/>
      <c r="N4" s="223"/>
      <c r="O4" s="223"/>
      <c r="P4" s="223"/>
    </row>
    <row r="5" spans="1:16" ht="24.95" customHeight="1">
      <c r="A5" s="384" t="s">
        <v>431</v>
      </c>
      <c r="B5" s="385" t="s">
        <v>118</v>
      </c>
      <c r="C5" s="385" t="s">
        <v>412</v>
      </c>
      <c r="D5" s="387" t="s">
        <v>413</v>
      </c>
      <c r="E5" s="329" t="s">
        <v>414</v>
      </c>
      <c r="F5" s="331"/>
      <c r="G5" s="379" t="s">
        <v>415</v>
      </c>
      <c r="H5" s="223"/>
      <c r="I5" s="223"/>
      <c r="J5" s="223"/>
      <c r="K5" s="223"/>
      <c r="L5" s="223"/>
      <c r="M5" s="223"/>
      <c r="N5" s="223"/>
      <c r="O5" s="223"/>
      <c r="P5" s="223"/>
    </row>
    <row r="6" spans="1:16" ht="24.95" customHeight="1">
      <c r="A6" s="384"/>
      <c r="B6" s="386"/>
      <c r="C6" s="386"/>
      <c r="D6" s="388"/>
      <c r="E6" s="224">
        <v>2016</v>
      </c>
      <c r="F6" s="177">
        <v>2017</v>
      </c>
      <c r="G6" s="379"/>
      <c r="H6" s="223"/>
      <c r="I6" s="223"/>
      <c r="J6" s="223"/>
      <c r="K6" s="223"/>
      <c r="L6" s="223"/>
      <c r="M6" s="223"/>
      <c r="N6" s="223"/>
      <c r="O6" s="223"/>
      <c r="P6" s="223"/>
    </row>
    <row r="7" spans="1:16" ht="31.5" customHeight="1">
      <c r="A7" s="225">
        <v>2</v>
      </c>
      <c r="B7" s="179" t="s">
        <v>416</v>
      </c>
      <c r="C7" s="179" t="s">
        <v>417</v>
      </c>
      <c r="D7" s="226" t="s">
        <v>418</v>
      </c>
      <c r="E7" s="227">
        <v>3618</v>
      </c>
      <c r="F7" s="227">
        <v>3618</v>
      </c>
      <c r="G7" s="226" t="s">
        <v>419</v>
      </c>
      <c r="H7" s="223"/>
      <c r="I7" s="223"/>
      <c r="J7" s="223"/>
      <c r="K7" s="223"/>
      <c r="L7" s="223"/>
      <c r="M7" s="223"/>
      <c r="N7" s="223"/>
      <c r="O7" s="223"/>
      <c r="P7" s="223"/>
    </row>
    <row r="8" spans="1:16" ht="38.25">
      <c r="A8" s="225">
        <v>1</v>
      </c>
      <c r="B8" s="179" t="s">
        <v>420</v>
      </c>
      <c r="C8" s="178" t="s">
        <v>421</v>
      </c>
      <c r="D8" s="226" t="s">
        <v>422</v>
      </c>
      <c r="E8" s="227">
        <v>3199</v>
      </c>
      <c r="F8" s="227">
        <v>3199</v>
      </c>
      <c r="G8" s="226" t="s">
        <v>423</v>
      </c>
      <c r="H8" s="223"/>
      <c r="I8" s="223"/>
      <c r="J8" s="223"/>
      <c r="K8" s="223"/>
      <c r="L8" s="223"/>
      <c r="M8" s="223"/>
      <c r="N8" s="223"/>
      <c r="O8" s="223"/>
      <c r="P8" s="223"/>
    </row>
    <row r="9" spans="1:16" ht="32.25" customHeight="1">
      <c r="A9" s="225">
        <v>4</v>
      </c>
      <c r="B9" s="179" t="s">
        <v>416</v>
      </c>
      <c r="C9" s="179" t="s">
        <v>424</v>
      </c>
      <c r="D9" s="226" t="s">
        <v>422</v>
      </c>
      <c r="E9" s="227">
        <v>3455</v>
      </c>
      <c r="F9" s="227">
        <v>3455</v>
      </c>
      <c r="G9" s="226" t="s">
        <v>423</v>
      </c>
      <c r="H9" s="223"/>
      <c r="I9" s="223"/>
      <c r="J9" s="223"/>
      <c r="K9" s="223"/>
      <c r="L9" s="223"/>
      <c r="M9" s="223"/>
      <c r="N9" s="223"/>
      <c r="O9" s="223"/>
      <c r="P9" s="223"/>
    </row>
    <row r="10" spans="1:16" ht="24.95" customHeight="1">
      <c r="A10" s="228"/>
      <c r="B10" s="229" t="s">
        <v>119</v>
      </c>
      <c r="C10" s="229"/>
      <c r="D10" s="230"/>
      <c r="E10" s="231">
        <f>SUM(E7:E9)</f>
        <v>10272</v>
      </c>
      <c r="F10" s="231">
        <f>SUM(F7:F9)</f>
        <v>10272</v>
      </c>
      <c r="G10" s="231">
        <f>SUM(G7:G9)</f>
        <v>0</v>
      </c>
    </row>
    <row r="11" spans="1:16" ht="24.95" customHeight="1">
      <c r="A11" s="225"/>
      <c r="B11" s="179" t="s">
        <v>425</v>
      </c>
      <c r="C11" s="179"/>
      <c r="D11" s="179"/>
      <c r="E11" s="227">
        <v>0</v>
      </c>
      <c r="F11" s="227">
        <v>0</v>
      </c>
      <c r="G11" s="232">
        <v>0</v>
      </c>
    </row>
    <row r="12" spans="1:16" ht="24.95" customHeight="1">
      <c r="A12" s="228"/>
      <c r="B12" s="229" t="s">
        <v>426</v>
      </c>
      <c r="C12" s="229"/>
      <c r="D12" s="230"/>
      <c r="E12" s="233">
        <f>SUM(E11)</f>
        <v>0</v>
      </c>
      <c r="F12" s="233">
        <f>SUM(F11)</f>
        <v>0</v>
      </c>
      <c r="G12" s="233">
        <f>SUM(G11)</f>
        <v>0</v>
      </c>
    </row>
    <row r="13" spans="1:16" ht="24.95" customHeight="1">
      <c r="A13" s="234"/>
      <c r="B13" s="381" t="s">
        <v>427</v>
      </c>
      <c r="C13" s="382"/>
      <c r="D13" s="383"/>
      <c r="E13" s="235">
        <f>SUM(E10,E12)</f>
        <v>10272</v>
      </c>
      <c r="F13" s="235">
        <f>SUM(F10,F12)</f>
        <v>10272</v>
      </c>
      <c r="G13" s="235">
        <f>SUM(G10,G12)</f>
        <v>0</v>
      </c>
    </row>
  </sheetData>
  <sheetProtection password="CFDF" sheet="1" objects="1" scenarios="1"/>
  <mergeCells count="8">
    <mergeCell ref="E5:F5"/>
    <mergeCell ref="G5:G6"/>
    <mergeCell ref="A3:G3"/>
    <mergeCell ref="B13:D13"/>
    <mergeCell ref="A5:A6"/>
    <mergeCell ref="B5:B6"/>
    <mergeCell ref="C5:C6"/>
    <mergeCell ref="D5:D6"/>
  </mergeCells>
  <printOptions horizontalCentered="1"/>
  <pageMargins left="0.74803149606299213" right="0.74803149606299213" top="1.0236220472440944" bottom="0.98425196850393704" header="0.51181102362204722" footer="0.51181102362204722"/>
  <pageSetup paperSize="9" orientation="landscape" r:id="rId1"/>
  <headerFooter alignWithMargins="0">
    <oddFooter>&amp;C&amp;N/&amp;P. oldal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N36"/>
  <sheetViews>
    <sheetView workbookViewId="0">
      <selection activeCell="J7" sqref="J7"/>
    </sheetView>
  </sheetViews>
  <sheetFormatPr defaultRowHeight="14.25"/>
  <cols>
    <col min="1" max="1" width="73.42578125" style="182" customWidth="1"/>
    <col min="2" max="2" width="6" style="182" customWidth="1"/>
    <col min="3" max="16384" width="9.140625" style="182"/>
  </cols>
  <sheetData>
    <row r="1" spans="1:14">
      <c r="A1" s="389" t="s">
        <v>485</v>
      </c>
      <c r="B1" s="389"/>
      <c r="C1" s="389"/>
      <c r="D1" s="389"/>
      <c r="E1" s="389"/>
      <c r="F1" s="389"/>
      <c r="G1" s="389"/>
      <c r="H1" s="181"/>
      <c r="I1" s="181"/>
      <c r="J1" s="181"/>
      <c r="K1" s="181"/>
      <c r="L1" s="181"/>
      <c r="M1" s="181"/>
      <c r="N1" s="181"/>
    </row>
    <row r="2" spans="1:14">
      <c r="A2" s="146"/>
      <c r="B2" s="146"/>
      <c r="C2" s="146"/>
      <c r="D2" s="146"/>
      <c r="E2" s="146"/>
      <c r="F2" s="146"/>
      <c r="G2" s="146"/>
      <c r="H2" s="181"/>
      <c r="I2" s="181"/>
      <c r="J2" s="181"/>
      <c r="K2" s="181"/>
      <c r="L2" s="181"/>
      <c r="M2" s="181"/>
      <c r="N2" s="181"/>
    </row>
    <row r="3" spans="1:14" ht="15">
      <c r="A3" s="390" t="s">
        <v>85</v>
      </c>
      <c r="B3" s="390"/>
      <c r="C3" s="390"/>
      <c r="D3" s="390"/>
      <c r="E3" s="390"/>
      <c r="F3" s="390"/>
      <c r="G3" s="390"/>
    </row>
    <row r="4" spans="1:14" ht="15">
      <c r="A4" s="183"/>
      <c r="B4" s="183"/>
      <c r="C4" s="183"/>
      <c r="D4" s="183"/>
      <c r="E4" s="183"/>
      <c r="F4" s="183"/>
      <c r="G4" s="183"/>
    </row>
    <row r="5" spans="1:14" ht="15" thickBot="1">
      <c r="G5" s="184" t="s">
        <v>429</v>
      </c>
    </row>
    <row r="6" spans="1:14">
      <c r="A6" s="391" t="s">
        <v>22</v>
      </c>
      <c r="B6" s="394" t="s">
        <v>86</v>
      </c>
      <c r="C6" s="397" t="s">
        <v>87</v>
      </c>
      <c r="D6" s="398"/>
      <c r="E6" s="398"/>
      <c r="F6" s="398"/>
      <c r="G6" s="401" t="s">
        <v>88</v>
      </c>
    </row>
    <row r="7" spans="1:14">
      <c r="A7" s="392"/>
      <c r="B7" s="395"/>
      <c r="C7" s="399"/>
      <c r="D7" s="400"/>
      <c r="E7" s="400"/>
      <c r="F7" s="400"/>
      <c r="G7" s="402"/>
    </row>
    <row r="8" spans="1:14" ht="15" thickBot="1">
      <c r="A8" s="393"/>
      <c r="B8" s="396"/>
      <c r="C8" s="185">
        <v>2016</v>
      </c>
      <c r="D8" s="185">
        <v>2017</v>
      </c>
      <c r="E8" s="185">
        <v>2018</v>
      </c>
      <c r="F8" s="186">
        <v>2019</v>
      </c>
      <c r="G8" s="403"/>
    </row>
    <row r="9" spans="1:14">
      <c r="A9" s="187">
        <v>1</v>
      </c>
      <c r="B9" s="188">
        <v>2</v>
      </c>
      <c r="C9" s="189">
        <v>3</v>
      </c>
      <c r="D9" s="189">
        <v>4</v>
      </c>
      <c r="E9" s="189">
        <v>5</v>
      </c>
      <c r="F9" s="190">
        <v>6</v>
      </c>
      <c r="G9" s="191">
        <v>7</v>
      </c>
    </row>
    <row r="10" spans="1:14">
      <c r="A10" s="192" t="s">
        <v>89</v>
      </c>
      <c r="B10" s="193" t="s">
        <v>90</v>
      </c>
      <c r="C10" s="194"/>
      <c r="D10" s="194"/>
      <c r="E10" s="194"/>
      <c r="F10" s="194"/>
      <c r="G10" s="195"/>
    </row>
    <row r="11" spans="1:14" ht="10.5" customHeight="1">
      <c r="A11" s="192" t="s">
        <v>91</v>
      </c>
      <c r="B11" s="193" t="s">
        <v>92</v>
      </c>
      <c r="C11" s="194"/>
      <c r="D11" s="194"/>
      <c r="E11" s="194"/>
      <c r="F11" s="194"/>
      <c r="G11" s="195"/>
    </row>
    <row r="12" spans="1:14" ht="10.5" customHeight="1">
      <c r="A12" s="192" t="s">
        <v>93</v>
      </c>
      <c r="B12" s="193" t="s">
        <v>94</v>
      </c>
      <c r="C12" s="194"/>
      <c r="D12" s="194"/>
      <c r="E12" s="194"/>
      <c r="F12" s="194"/>
      <c r="G12" s="195"/>
    </row>
    <row r="13" spans="1:14" ht="10.5" customHeight="1">
      <c r="A13" s="192" t="s">
        <v>95</v>
      </c>
      <c r="B13" s="193" t="s">
        <v>96</v>
      </c>
      <c r="C13" s="194"/>
      <c r="D13" s="194"/>
      <c r="E13" s="194"/>
      <c r="F13" s="194"/>
      <c r="G13" s="195"/>
    </row>
    <row r="14" spans="1:14" ht="10.5" customHeight="1">
      <c r="A14" s="192" t="s">
        <v>97</v>
      </c>
      <c r="B14" s="193" t="s">
        <v>98</v>
      </c>
      <c r="C14" s="194"/>
      <c r="D14" s="194"/>
      <c r="E14" s="194"/>
      <c r="F14" s="196"/>
      <c r="G14" s="195"/>
    </row>
    <row r="15" spans="1:14" ht="10.5" customHeight="1">
      <c r="A15" s="192" t="s">
        <v>99</v>
      </c>
      <c r="B15" s="193" t="s">
        <v>100</v>
      </c>
      <c r="C15" s="194"/>
      <c r="D15" s="194"/>
      <c r="E15" s="194"/>
      <c r="F15" s="196"/>
      <c r="G15" s="195"/>
    </row>
    <row r="16" spans="1:14" ht="10.5" customHeight="1" thickBot="1">
      <c r="A16" s="197" t="s">
        <v>101</v>
      </c>
      <c r="B16" s="198" t="s">
        <v>102</v>
      </c>
      <c r="C16" s="199"/>
      <c r="D16" s="199"/>
      <c r="E16" s="199"/>
      <c r="F16" s="200"/>
      <c r="G16" s="201"/>
    </row>
    <row r="17" spans="1:7" ht="15" thickBot="1">
      <c r="A17" s="202" t="s">
        <v>103</v>
      </c>
      <c r="B17" s="203" t="s">
        <v>104</v>
      </c>
      <c r="C17" s="204"/>
      <c r="D17" s="204"/>
      <c r="E17" s="204"/>
      <c r="F17" s="205"/>
      <c r="G17" s="206"/>
    </row>
    <row r="18" spans="1:7" ht="15" thickBot="1">
      <c r="A18" s="207" t="s">
        <v>105</v>
      </c>
      <c r="B18" s="208" t="s">
        <v>106</v>
      </c>
      <c r="C18" s="209"/>
      <c r="D18" s="209"/>
      <c r="E18" s="209"/>
      <c r="F18" s="210"/>
      <c r="G18" s="206"/>
    </row>
    <row r="19" spans="1:7" ht="15" thickBot="1">
      <c r="A19" s="202" t="s">
        <v>107</v>
      </c>
      <c r="B19" s="211">
        <v>10</v>
      </c>
      <c r="C19" s="204"/>
      <c r="D19" s="204"/>
      <c r="E19" s="204"/>
      <c r="F19" s="205"/>
      <c r="G19" s="206"/>
    </row>
    <row r="20" spans="1:7" ht="12" customHeight="1">
      <c r="A20" s="212" t="s">
        <v>108</v>
      </c>
      <c r="B20" s="213">
        <v>11</v>
      </c>
      <c r="C20" s="214">
        <v>0</v>
      </c>
      <c r="D20" s="214">
        <v>0</v>
      </c>
      <c r="E20" s="214">
        <v>0</v>
      </c>
      <c r="F20" s="215">
        <v>0</v>
      </c>
      <c r="G20" s="216">
        <f t="shared" ref="G20:G36" si="0">+C20+D20+E20+F20</f>
        <v>0</v>
      </c>
    </row>
    <row r="21" spans="1:7" ht="12" customHeight="1">
      <c r="A21" s="192" t="s">
        <v>109</v>
      </c>
      <c r="B21" s="217">
        <v>12</v>
      </c>
      <c r="C21" s="194">
        <v>0</v>
      </c>
      <c r="D21" s="194">
        <v>0</v>
      </c>
      <c r="E21" s="194">
        <v>0</v>
      </c>
      <c r="F21" s="196">
        <v>0</v>
      </c>
      <c r="G21" s="195">
        <f t="shared" si="0"/>
        <v>0</v>
      </c>
    </row>
    <row r="22" spans="1:7" ht="12" customHeight="1">
      <c r="A22" s="192" t="s">
        <v>110</v>
      </c>
      <c r="B22" s="217">
        <v>13</v>
      </c>
      <c r="C22" s="194">
        <v>0</v>
      </c>
      <c r="D22" s="194">
        <v>0</v>
      </c>
      <c r="E22" s="194">
        <v>0</v>
      </c>
      <c r="F22" s="196">
        <v>0</v>
      </c>
      <c r="G22" s="195">
        <f t="shared" si="0"/>
        <v>0</v>
      </c>
    </row>
    <row r="23" spans="1:7" ht="12" customHeight="1">
      <c r="A23" s="192" t="s">
        <v>111</v>
      </c>
      <c r="B23" s="217">
        <v>14</v>
      </c>
      <c r="C23" s="194">
        <v>0</v>
      </c>
      <c r="D23" s="194">
        <v>0</v>
      </c>
      <c r="E23" s="194">
        <v>0</v>
      </c>
      <c r="F23" s="196">
        <v>0</v>
      </c>
      <c r="G23" s="195">
        <f t="shared" si="0"/>
        <v>0</v>
      </c>
    </row>
    <row r="24" spans="1:7">
      <c r="A24" s="192" t="s">
        <v>112</v>
      </c>
      <c r="B24" s="217">
        <v>15</v>
      </c>
      <c r="C24" s="194">
        <v>0</v>
      </c>
      <c r="D24" s="194">
        <v>0</v>
      </c>
      <c r="E24" s="194">
        <v>0</v>
      </c>
      <c r="F24" s="196">
        <v>0</v>
      </c>
      <c r="G24" s="195">
        <f t="shared" si="0"/>
        <v>0</v>
      </c>
    </row>
    <row r="25" spans="1:7" ht="12" customHeight="1">
      <c r="A25" s="192" t="s">
        <v>113</v>
      </c>
      <c r="B25" s="217">
        <v>16</v>
      </c>
      <c r="C25" s="194">
        <v>0</v>
      </c>
      <c r="D25" s="194">
        <v>0</v>
      </c>
      <c r="E25" s="194">
        <v>0</v>
      </c>
      <c r="F25" s="196">
        <v>0</v>
      </c>
      <c r="G25" s="195">
        <f t="shared" si="0"/>
        <v>0</v>
      </c>
    </row>
    <row r="26" spans="1:7" ht="12" customHeight="1" thickBot="1">
      <c r="A26" s="197" t="s">
        <v>114</v>
      </c>
      <c r="B26" s="218">
        <v>17</v>
      </c>
      <c r="C26" s="199">
        <v>0</v>
      </c>
      <c r="D26" s="199">
        <v>0</v>
      </c>
      <c r="E26" s="199">
        <v>0</v>
      </c>
      <c r="F26" s="200">
        <v>0</v>
      </c>
      <c r="G26" s="201">
        <f t="shared" si="0"/>
        <v>0</v>
      </c>
    </row>
    <row r="27" spans="1:7" ht="23.25" thickBot="1">
      <c r="A27" s="202" t="s">
        <v>115</v>
      </c>
      <c r="B27" s="211">
        <v>18</v>
      </c>
      <c r="C27" s="204">
        <f>SUM(C28:C34)</f>
        <v>0</v>
      </c>
      <c r="D27" s="204">
        <f>SUM(D28:D34)</f>
        <v>0</v>
      </c>
      <c r="E27" s="204">
        <f>SUM(E28:E34)</f>
        <v>0</v>
      </c>
      <c r="F27" s="205">
        <f>SUM(F28:F34)</f>
        <v>0</v>
      </c>
      <c r="G27" s="206">
        <f t="shared" si="0"/>
        <v>0</v>
      </c>
    </row>
    <row r="28" spans="1:7" ht="12.75" customHeight="1">
      <c r="A28" s="212" t="s">
        <v>108</v>
      </c>
      <c r="B28" s="213">
        <v>19</v>
      </c>
      <c r="C28" s="214">
        <v>0</v>
      </c>
      <c r="D28" s="214">
        <v>0</v>
      </c>
      <c r="E28" s="214">
        <v>0</v>
      </c>
      <c r="F28" s="215">
        <v>0</v>
      </c>
      <c r="G28" s="216">
        <f t="shared" si="0"/>
        <v>0</v>
      </c>
    </row>
    <row r="29" spans="1:7" ht="12.75" customHeight="1">
      <c r="A29" s="192" t="s">
        <v>109</v>
      </c>
      <c r="B29" s="217">
        <v>20</v>
      </c>
      <c r="C29" s="214">
        <v>0</v>
      </c>
      <c r="D29" s="214">
        <v>0</v>
      </c>
      <c r="E29" s="214">
        <v>0</v>
      </c>
      <c r="F29" s="215">
        <v>0</v>
      </c>
      <c r="G29" s="195">
        <f t="shared" si="0"/>
        <v>0</v>
      </c>
    </row>
    <row r="30" spans="1:7" ht="12.75" customHeight="1">
      <c r="A30" s="192" t="s">
        <v>110</v>
      </c>
      <c r="B30" s="217">
        <v>21</v>
      </c>
      <c r="C30" s="214">
        <v>0</v>
      </c>
      <c r="D30" s="214">
        <v>0</v>
      </c>
      <c r="E30" s="214">
        <v>0</v>
      </c>
      <c r="F30" s="215">
        <v>0</v>
      </c>
      <c r="G30" s="195">
        <f t="shared" si="0"/>
        <v>0</v>
      </c>
    </row>
    <row r="31" spans="1:7" ht="12.75" customHeight="1">
      <c r="A31" s="192" t="s">
        <v>111</v>
      </c>
      <c r="B31" s="217">
        <v>22</v>
      </c>
      <c r="C31" s="214">
        <v>0</v>
      </c>
      <c r="D31" s="214">
        <v>0</v>
      </c>
      <c r="E31" s="214">
        <v>0</v>
      </c>
      <c r="F31" s="215">
        <v>0</v>
      </c>
      <c r="G31" s="195">
        <f t="shared" si="0"/>
        <v>0</v>
      </c>
    </row>
    <row r="32" spans="1:7" ht="12.75" customHeight="1">
      <c r="A32" s="192" t="s">
        <v>112</v>
      </c>
      <c r="B32" s="217">
        <v>23</v>
      </c>
      <c r="C32" s="214">
        <v>0</v>
      </c>
      <c r="D32" s="214">
        <v>0</v>
      </c>
      <c r="E32" s="214">
        <v>0</v>
      </c>
      <c r="F32" s="215">
        <v>0</v>
      </c>
      <c r="G32" s="195">
        <f t="shared" si="0"/>
        <v>0</v>
      </c>
    </row>
    <row r="33" spans="1:7" ht="12.75" customHeight="1">
      <c r="A33" s="192" t="s">
        <v>113</v>
      </c>
      <c r="B33" s="217">
        <v>24</v>
      </c>
      <c r="C33" s="214">
        <v>0</v>
      </c>
      <c r="D33" s="214">
        <v>0</v>
      </c>
      <c r="E33" s="214">
        <v>0</v>
      </c>
      <c r="F33" s="215">
        <v>0</v>
      </c>
      <c r="G33" s="195">
        <f t="shared" si="0"/>
        <v>0</v>
      </c>
    </row>
    <row r="34" spans="1:7" ht="12.75" customHeight="1" thickBot="1">
      <c r="A34" s="197" t="s">
        <v>114</v>
      </c>
      <c r="B34" s="218">
        <v>25</v>
      </c>
      <c r="C34" s="214">
        <v>0</v>
      </c>
      <c r="D34" s="214">
        <v>0</v>
      </c>
      <c r="E34" s="214">
        <v>0</v>
      </c>
      <c r="F34" s="215">
        <v>0</v>
      </c>
      <c r="G34" s="201">
        <f t="shared" si="0"/>
        <v>0</v>
      </c>
    </row>
    <row r="35" spans="1:7" ht="15" thickBot="1">
      <c r="A35" s="202" t="s">
        <v>116</v>
      </c>
      <c r="B35" s="211">
        <v>26</v>
      </c>
      <c r="C35" s="204">
        <f>+C19+C27</f>
        <v>0</v>
      </c>
      <c r="D35" s="204">
        <f>+D19+D27</f>
        <v>0</v>
      </c>
      <c r="E35" s="204">
        <f>+E19+E27</f>
        <v>0</v>
      </c>
      <c r="F35" s="205">
        <f>+F19+F27</f>
        <v>0</v>
      </c>
      <c r="G35" s="206">
        <f t="shared" si="0"/>
        <v>0</v>
      </c>
    </row>
    <row r="36" spans="1:7" ht="15" thickBot="1">
      <c r="A36" s="207" t="s">
        <v>117</v>
      </c>
      <c r="B36" s="219">
        <v>27</v>
      </c>
      <c r="C36" s="209">
        <f>+C18-C35</f>
        <v>0</v>
      </c>
      <c r="D36" s="209">
        <f>+D18-D35</f>
        <v>0</v>
      </c>
      <c r="E36" s="209">
        <f>+E18-E35</f>
        <v>0</v>
      </c>
      <c r="F36" s="209">
        <f>+F18-F35</f>
        <v>0</v>
      </c>
      <c r="G36" s="220">
        <f t="shared" si="0"/>
        <v>0</v>
      </c>
    </row>
  </sheetData>
  <sheetProtection password="CF2F" sheet="1" objects="1" scenarios="1"/>
  <mergeCells count="6">
    <mergeCell ref="A1:G1"/>
    <mergeCell ref="A3:G3"/>
    <mergeCell ref="A6:A8"/>
    <mergeCell ref="B6:B8"/>
    <mergeCell ref="C6:F7"/>
    <mergeCell ref="G6:G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&amp;C&amp;N/&amp;P. oldal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activeCell="O12" sqref="O12"/>
    </sheetView>
  </sheetViews>
  <sheetFormatPr defaultRowHeight="12.75"/>
  <cols>
    <col min="1" max="1" width="56.42578125" style="172" customWidth="1"/>
    <col min="2" max="2" width="10.140625" style="172" customWidth="1"/>
    <col min="3" max="3" width="7.85546875" style="172" customWidth="1"/>
    <col min="4" max="4" width="8.28515625" style="172" customWidth="1"/>
    <col min="5" max="5" width="7.140625" style="172" customWidth="1"/>
    <col min="6" max="6" width="7.28515625" style="172" customWidth="1"/>
    <col min="7" max="7" width="8" style="172" customWidth="1"/>
    <col min="8" max="10" width="9" style="172" customWidth="1"/>
    <col min="11" max="16384" width="9.140625" style="172"/>
  </cols>
  <sheetData>
    <row r="1" spans="1:10" ht="14.25">
      <c r="A1" s="169" t="s">
        <v>486</v>
      </c>
    </row>
    <row r="4" spans="1:10">
      <c r="A4" s="407" t="s">
        <v>331</v>
      </c>
      <c r="B4" s="407"/>
      <c r="C4" s="407"/>
      <c r="D4" s="407"/>
      <c r="E4" s="407"/>
      <c r="F4" s="407"/>
      <c r="G4" s="407"/>
      <c r="H4" s="407"/>
      <c r="I4" s="407"/>
      <c r="J4" s="407"/>
    </row>
    <row r="5" spans="1:10">
      <c r="A5" s="173"/>
      <c r="B5" s="173"/>
      <c r="C5" s="173"/>
      <c r="D5" s="173"/>
      <c r="E5" s="173"/>
      <c r="F5" s="173"/>
      <c r="G5" s="173"/>
      <c r="H5" s="173"/>
      <c r="I5" s="173"/>
      <c r="J5" s="173"/>
    </row>
    <row r="6" spans="1:10">
      <c r="J6" s="174" t="s">
        <v>429</v>
      </c>
    </row>
    <row r="7" spans="1:10" s="176" customFormat="1" ht="28.5" customHeight="1">
      <c r="A7" s="385" t="s">
        <v>124</v>
      </c>
      <c r="B7" s="404" t="s">
        <v>127</v>
      </c>
      <c r="C7" s="405"/>
      <c r="D7" s="406"/>
      <c r="E7" s="404" t="s">
        <v>126</v>
      </c>
      <c r="F7" s="405"/>
      <c r="G7" s="406"/>
      <c r="H7" s="379" t="s">
        <v>125</v>
      </c>
      <c r="I7" s="379"/>
      <c r="J7" s="175" t="s">
        <v>5</v>
      </c>
    </row>
    <row r="8" spans="1:10" ht="50.25" customHeight="1">
      <c r="A8" s="386"/>
      <c r="B8" s="177" t="s">
        <v>122</v>
      </c>
      <c r="C8" s="177" t="s">
        <v>123</v>
      </c>
      <c r="D8" s="177" t="s">
        <v>121</v>
      </c>
      <c r="E8" s="177" t="s">
        <v>122</v>
      </c>
      <c r="F8" s="177" t="s">
        <v>123</v>
      </c>
      <c r="G8" s="177" t="s">
        <v>121</v>
      </c>
      <c r="H8" s="177" t="s">
        <v>122</v>
      </c>
      <c r="I8" s="177" t="s">
        <v>121</v>
      </c>
      <c r="J8" s="177" t="s">
        <v>120</v>
      </c>
    </row>
    <row r="9" spans="1:10" s="176" customFormat="1" ht="30" customHeight="1">
      <c r="A9" s="178" t="s">
        <v>399</v>
      </c>
      <c r="B9" s="179">
        <v>0</v>
      </c>
      <c r="C9" s="179">
        <v>0</v>
      </c>
      <c r="D9" s="180">
        <v>0</v>
      </c>
      <c r="E9" s="179">
        <v>0</v>
      </c>
      <c r="F9" s="179">
        <v>0</v>
      </c>
      <c r="G9" s="179">
        <v>0</v>
      </c>
      <c r="H9" s="178">
        <v>0</v>
      </c>
      <c r="I9" s="180">
        <v>0</v>
      </c>
      <c r="J9" s="180">
        <f>SUM(I9)</f>
        <v>0</v>
      </c>
    </row>
    <row r="10" spans="1:10" s="176" customFormat="1" ht="30" customHeight="1">
      <c r="A10" s="178" t="s">
        <v>400</v>
      </c>
      <c r="B10" s="179">
        <v>0</v>
      </c>
      <c r="C10" s="179">
        <v>0</v>
      </c>
      <c r="D10" s="180">
        <v>0</v>
      </c>
      <c r="E10" s="179">
        <v>0</v>
      </c>
      <c r="F10" s="179">
        <v>0</v>
      </c>
      <c r="G10" s="179">
        <v>0</v>
      </c>
      <c r="H10" s="179">
        <v>0</v>
      </c>
      <c r="I10" s="180">
        <v>0</v>
      </c>
      <c r="J10" s="180">
        <f>SUM(I10)</f>
        <v>0</v>
      </c>
    </row>
    <row r="11" spans="1:10" s="176" customFormat="1" ht="30" customHeight="1">
      <c r="A11" s="178" t="s">
        <v>401</v>
      </c>
      <c r="B11" s="179">
        <v>0</v>
      </c>
      <c r="C11" s="179">
        <v>0</v>
      </c>
      <c r="D11" s="180">
        <v>0</v>
      </c>
      <c r="E11" s="179">
        <v>0</v>
      </c>
      <c r="F11" s="179">
        <v>0</v>
      </c>
      <c r="G11" s="179">
        <v>0</v>
      </c>
      <c r="H11" s="179">
        <v>0</v>
      </c>
      <c r="I11" s="180">
        <v>0</v>
      </c>
      <c r="J11" s="180">
        <v>0</v>
      </c>
    </row>
    <row r="12" spans="1:10" s="176" customFormat="1" ht="30" customHeight="1">
      <c r="A12" s="178" t="s">
        <v>402</v>
      </c>
      <c r="B12" s="150">
        <v>0</v>
      </c>
      <c r="C12" s="179">
        <v>0</v>
      </c>
      <c r="D12" s="180">
        <v>0</v>
      </c>
      <c r="E12" s="179">
        <v>0</v>
      </c>
      <c r="F12" s="179">
        <v>0</v>
      </c>
      <c r="G12" s="179">
        <v>0</v>
      </c>
      <c r="H12" s="179">
        <v>0</v>
      </c>
      <c r="I12" s="180">
        <v>0</v>
      </c>
      <c r="J12" s="180">
        <v>0</v>
      </c>
    </row>
    <row r="13" spans="1:10" s="176" customFormat="1" ht="30" customHeight="1">
      <c r="A13" s="178" t="s">
        <v>403</v>
      </c>
      <c r="B13" s="179">
        <v>0</v>
      </c>
      <c r="C13" s="179">
        <v>0</v>
      </c>
      <c r="D13" s="180">
        <v>0</v>
      </c>
      <c r="E13" s="179">
        <v>0</v>
      </c>
      <c r="F13" s="179">
        <v>0</v>
      </c>
      <c r="G13" s="179">
        <v>0</v>
      </c>
      <c r="H13" s="178">
        <v>0</v>
      </c>
      <c r="I13" s="180">
        <v>0</v>
      </c>
      <c r="J13" s="180">
        <v>0</v>
      </c>
    </row>
  </sheetData>
  <sheetProtection password="CF3F" sheet="1" objects="1" scenarios="1"/>
  <mergeCells count="5">
    <mergeCell ref="B7:D7"/>
    <mergeCell ref="E7:G7"/>
    <mergeCell ref="H7:I7"/>
    <mergeCell ref="A4:J4"/>
    <mergeCell ref="A7:A8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&amp;C&amp;N/&amp;P. oldal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I12" sqref="I12"/>
    </sheetView>
  </sheetViews>
  <sheetFormatPr defaultRowHeight="12.75"/>
  <cols>
    <col min="1" max="1" width="5.7109375" style="72" customWidth="1"/>
    <col min="2" max="2" width="70.42578125" style="72" customWidth="1"/>
    <col min="3" max="3" width="16.85546875" style="72" customWidth="1"/>
    <col min="4" max="5" width="15.5703125" style="72" customWidth="1"/>
    <col min="6" max="16384" width="9.140625" style="72"/>
  </cols>
  <sheetData>
    <row r="1" spans="1:5" ht="15" customHeight="1">
      <c r="A1" s="169" t="s">
        <v>487</v>
      </c>
    </row>
    <row r="2" spans="1:5" ht="15" customHeight="1">
      <c r="A2" s="169"/>
      <c r="E2" s="170" t="s">
        <v>429</v>
      </c>
    </row>
    <row r="3" spans="1:5" s="62" customFormat="1" ht="28.5" customHeight="1">
      <c r="A3" s="408" t="s">
        <v>332</v>
      </c>
      <c r="B3" s="409"/>
      <c r="C3" s="409"/>
      <c r="D3" s="409"/>
      <c r="E3" s="409"/>
    </row>
    <row r="4" spans="1:5" s="171" customFormat="1" ht="27.75" customHeight="1">
      <c r="A4" s="144"/>
      <c r="B4" s="144" t="s">
        <v>0</v>
      </c>
      <c r="C4" s="144" t="s">
        <v>172</v>
      </c>
      <c r="D4" s="144" t="s">
        <v>171</v>
      </c>
      <c r="E4" s="144" t="s">
        <v>170</v>
      </c>
    </row>
    <row r="5" spans="1:5" s="171" customFormat="1">
      <c r="A5" s="23" t="s">
        <v>90</v>
      </c>
      <c r="B5" s="24" t="s">
        <v>169</v>
      </c>
      <c r="C5" s="25">
        <v>685</v>
      </c>
      <c r="D5" s="25">
        <v>0</v>
      </c>
      <c r="E5" s="25">
        <v>685</v>
      </c>
    </row>
    <row r="6" spans="1:5">
      <c r="A6" s="22" t="s">
        <v>92</v>
      </c>
      <c r="B6" s="21" t="s">
        <v>168</v>
      </c>
      <c r="C6" s="20">
        <v>3130821</v>
      </c>
      <c r="D6" s="20">
        <v>0</v>
      </c>
      <c r="E6" s="20">
        <v>3130821</v>
      </c>
    </row>
    <row r="7" spans="1:5">
      <c r="A7" s="22" t="s">
        <v>94</v>
      </c>
      <c r="B7" s="21" t="s">
        <v>167</v>
      </c>
      <c r="C7" s="20">
        <v>2473</v>
      </c>
      <c r="D7" s="20">
        <v>0</v>
      </c>
      <c r="E7" s="20">
        <v>2473</v>
      </c>
    </row>
    <row r="8" spans="1:5">
      <c r="A8" s="22" t="s">
        <v>96</v>
      </c>
      <c r="B8" s="21" t="s">
        <v>166</v>
      </c>
      <c r="C8" s="20">
        <v>35574</v>
      </c>
      <c r="D8" s="20">
        <v>0</v>
      </c>
      <c r="E8" s="20">
        <v>35574</v>
      </c>
    </row>
    <row r="9" spans="1:5" ht="25.5">
      <c r="A9" s="19" t="s">
        <v>98</v>
      </c>
      <c r="B9" s="18" t="s">
        <v>165</v>
      </c>
      <c r="C9" s="17">
        <v>3169553</v>
      </c>
      <c r="D9" s="17">
        <v>0</v>
      </c>
      <c r="E9" s="17">
        <v>3169553</v>
      </c>
    </row>
    <row r="10" spans="1:5">
      <c r="A10" s="22" t="s">
        <v>100</v>
      </c>
      <c r="B10" s="21" t="s">
        <v>164</v>
      </c>
      <c r="C10" s="20">
        <v>2625</v>
      </c>
      <c r="D10" s="20">
        <v>0</v>
      </c>
      <c r="E10" s="20">
        <v>2625</v>
      </c>
    </row>
    <row r="11" spans="1:5">
      <c r="A11" s="19" t="s">
        <v>104</v>
      </c>
      <c r="B11" s="18" t="s">
        <v>163</v>
      </c>
      <c r="C11" s="17">
        <v>2625</v>
      </c>
      <c r="D11" s="17">
        <v>0</v>
      </c>
      <c r="E11" s="17">
        <v>2625</v>
      </c>
    </row>
    <row r="12" spans="1:5">
      <c r="A12" s="22" t="s">
        <v>18</v>
      </c>
      <c r="B12" s="21" t="s">
        <v>162</v>
      </c>
      <c r="C12" s="20">
        <v>270</v>
      </c>
      <c r="D12" s="20">
        <v>0</v>
      </c>
      <c r="E12" s="20">
        <v>270</v>
      </c>
    </row>
    <row r="13" spans="1:5">
      <c r="A13" s="22" t="s">
        <v>17</v>
      </c>
      <c r="B13" s="21" t="s">
        <v>161</v>
      </c>
      <c r="C13" s="20">
        <v>88742</v>
      </c>
      <c r="D13" s="20">
        <v>0</v>
      </c>
      <c r="E13" s="20">
        <v>88742</v>
      </c>
    </row>
    <row r="14" spans="1:5">
      <c r="A14" s="19" t="s">
        <v>36</v>
      </c>
      <c r="B14" s="18" t="s">
        <v>160</v>
      </c>
      <c r="C14" s="17">
        <v>89012</v>
      </c>
      <c r="D14" s="17">
        <v>0</v>
      </c>
      <c r="E14" s="17">
        <v>89012</v>
      </c>
    </row>
    <row r="15" spans="1:5">
      <c r="A15" s="22" t="s">
        <v>49</v>
      </c>
      <c r="B15" s="21" t="s">
        <v>159</v>
      </c>
      <c r="C15" s="20">
        <v>75193</v>
      </c>
      <c r="D15" s="20">
        <v>0</v>
      </c>
      <c r="E15" s="20">
        <v>75193</v>
      </c>
    </row>
    <row r="16" spans="1:5">
      <c r="A16" s="22" t="s">
        <v>37</v>
      </c>
      <c r="B16" s="21" t="s">
        <v>158</v>
      </c>
      <c r="C16" s="20">
        <v>7114</v>
      </c>
      <c r="D16" s="20">
        <v>0</v>
      </c>
      <c r="E16" s="20">
        <v>7114</v>
      </c>
    </row>
    <row r="17" spans="1:5">
      <c r="A17" s="22" t="s">
        <v>38</v>
      </c>
      <c r="B17" s="21" t="s">
        <v>157</v>
      </c>
      <c r="C17" s="20">
        <v>119975</v>
      </c>
      <c r="D17" s="20">
        <v>0</v>
      </c>
      <c r="E17" s="20">
        <v>119975</v>
      </c>
    </row>
    <row r="18" spans="1:5">
      <c r="A18" s="19" t="s">
        <v>39</v>
      </c>
      <c r="B18" s="18" t="s">
        <v>156</v>
      </c>
      <c r="C18" s="17">
        <v>202282</v>
      </c>
      <c r="D18" s="17">
        <v>0</v>
      </c>
      <c r="E18" s="17">
        <v>202282</v>
      </c>
    </row>
    <row r="19" spans="1:5">
      <c r="A19" s="19" t="s">
        <v>40</v>
      </c>
      <c r="B19" s="18" t="s">
        <v>155</v>
      </c>
      <c r="C19" s="17">
        <v>8440</v>
      </c>
      <c r="D19" s="17">
        <v>0</v>
      </c>
      <c r="E19" s="17">
        <v>8440</v>
      </c>
    </row>
    <row r="20" spans="1:5">
      <c r="A20" s="19" t="s">
        <v>41</v>
      </c>
      <c r="B20" s="18" t="s">
        <v>154</v>
      </c>
      <c r="C20" s="17">
        <v>0</v>
      </c>
      <c r="D20" s="17">
        <v>0</v>
      </c>
      <c r="E20" s="17">
        <v>0</v>
      </c>
    </row>
    <row r="21" spans="1:5">
      <c r="A21" s="119" t="s">
        <v>42</v>
      </c>
      <c r="B21" s="120" t="s">
        <v>153</v>
      </c>
      <c r="C21" s="121">
        <v>3471912</v>
      </c>
      <c r="D21" s="121">
        <v>0</v>
      </c>
      <c r="E21" s="121">
        <v>3471912</v>
      </c>
    </row>
    <row r="22" spans="1:5">
      <c r="A22" s="22" t="s">
        <v>43</v>
      </c>
      <c r="B22" s="21" t="s">
        <v>152</v>
      </c>
      <c r="C22" s="20">
        <v>2127822</v>
      </c>
      <c r="D22" s="20">
        <v>0</v>
      </c>
      <c r="E22" s="20">
        <v>2127822</v>
      </c>
    </row>
    <row r="23" spans="1:5">
      <c r="A23" s="22" t="s">
        <v>151</v>
      </c>
      <c r="B23" s="21" t="s">
        <v>150</v>
      </c>
      <c r="C23" s="20">
        <v>904446</v>
      </c>
      <c r="D23" s="20">
        <v>0</v>
      </c>
      <c r="E23" s="20">
        <v>904446</v>
      </c>
    </row>
    <row r="24" spans="1:5">
      <c r="A24" s="22" t="s">
        <v>149</v>
      </c>
      <c r="B24" s="21" t="s">
        <v>148</v>
      </c>
      <c r="C24" s="20">
        <v>0</v>
      </c>
      <c r="D24" s="20">
        <v>0</v>
      </c>
      <c r="E24" s="20">
        <v>0</v>
      </c>
    </row>
    <row r="25" spans="1:5">
      <c r="A25" s="22" t="s">
        <v>147</v>
      </c>
      <c r="B25" s="21" t="s">
        <v>146</v>
      </c>
      <c r="C25" s="20">
        <v>366527</v>
      </c>
      <c r="D25" s="20">
        <v>0</v>
      </c>
      <c r="E25" s="20">
        <v>366527</v>
      </c>
    </row>
    <row r="26" spans="1:5">
      <c r="A26" s="19" t="s">
        <v>145</v>
      </c>
      <c r="B26" s="18" t="s">
        <v>144</v>
      </c>
      <c r="C26" s="17">
        <v>3398795</v>
      </c>
      <c r="D26" s="17">
        <v>0</v>
      </c>
      <c r="E26" s="17">
        <v>3398795</v>
      </c>
    </row>
    <row r="27" spans="1:5">
      <c r="A27" s="22" t="s">
        <v>143</v>
      </c>
      <c r="B27" s="21" t="s">
        <v>142</v>
      </c>
      <c r="C27" s="20">
        <v>46411</v>
      </c>
      <c r="D27" s="20">
        <v>0</v>
      </c>
      <c r="E27" s="20">
        <v>46411</v>
      </c>
    </row>
    <row r="28" spans="1:5">
      <c r="A28" s="22" t="s">
        <v>141</v>
      </c>
      <c r="B28" s="21" t="s">
        <v>140</v>
      </c>
      <c r="C28" s="20">
        <v>12700</v>
      </c>
      <c r="D28" s="20">
        <v>0</v>
      </c>
      <c r="E28" s="20">
        <v>12700</v>
      </c>
    </row>
    <row r="29" spans="1:5">
      <c r="A29" s="22" t="s">
        <v>139</v>
      </c>
      <c r="B29" s="21" t="s">
        <v>138</v>
      </c>
      <c r="C29" s="20">
        <v>21</v>
      </c>
      <c r="D29" s="20">
        <v>0</v>
      </c>
      <c r="E29" s="20">
        <v>21</v>
      </c>
    </row>
    <row r="30" spans="1:5">
      <c r="A30" s="19" t="s">
        <v>137</v>
      </c>
      <c r="B30" s="18" t="s">
        <v>136</v>
      </c>
      <c r="C30" s="17">
        <v>59132</v>
      </c>
      <c r="D30" s="17">
        <v>0</v>
      </c>
      <c r="E30" s="17">
        <v>59132</v>
      </c>
    </row>
    <row r="31" spans="1:5">
      <c r="A31" s="19" t="s">
        <v>135</v>
      </c>
      <c r="B31" s="18" t="s">
        <v>134</v>
      </c>
      <c r="C31" s="17">
        <v>0</v>
      </c>
      <c r="D31" s="17">
        <v>0</v>
      </c>
      <c r="E31" s="17">
        <v>0</v>
      </c>
    </row>
    <row r="32" spans="1:5">
      <c r="A32" s="19" t="s">
        <v>133</v>
      </c>
      <c r="B32" s="18" t="s">
        <v>132</v>
      </c>
      <c r="C32" s="17">
        <v>0</v>
      </c>
      <c r="D32" s="17">
        <v>0</v>
      </c>
      <c r="E32" s="17">
        <v>0</v>
      </c>
    </row>
    <row r="33" spans="1:5">
      <c r="A33" s="19" t="s">
        <v>131</v>
      </c>
      <c r="B33" s="18" t="s">
        <v>130</v>
      </c>
      <c r="C33" s="17">
        <v>13985</v>
      </c>
      <c r="D33" s="17">
        <v>0</v>
      </c>
      <c r="E33" s="17">
        <v>13985</v>
      </c>
    </row>
    <row r="34" spans="1:5">
      <c r="A34" s="119" t="s">
        <v>129</v>
      </c>
      <c r="B34" s="120" t="s">
        <v>128</v>
      </c>
      <c r="C34" s="121">
        <v>3471912</v>
      </c>
      <c r="D34" s="121">
        <v>0</v>
      </c>
      <c r="E34" s="121">
        <v>3471912</v>
      </c>
    </row>
  </sheetData>
  <sheetProtection password="C9BE" sheet="1" objects="1" scenarios="1"/>
  <mergeCells count="1">
    <mergeCell ref="A3:E3"/>
  </mergeCells>
  <printOptions horizontalCentered="1"/>
  <pageMargins left="0.15748031496062992" right="0.15748031496062992" top="0.70866141732283472" bottom="0.55118110236220474" header="0.51181102362204722" footer="0.51181102362204722"/>
  <pageSetup orientation="landscape" r:id="rId1"/>
  <headerFooter alignWithMargins="0">
    <oddFooter>&amp;C&amp;N/&amp;P. oldal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C19"/>
  <sheetViews>
    <sheetView workbookViewId="0">
      <selection activeCell="G8" sqref="G8"/>
    </sheetView>
  </sheetViews>
  <sheetFormatPr defaultRowHeight="12.75"/>
  <cols>
    <col min="1" max="1" width="5" style="43" customWidth="1"/>
    <col min="2" max="2" width="54.140625" style="43" customWidth="1"/>
    <col min="3" max="3" width="17" style="43" customWidth="1"/>
    <col min="4" max="16384" width="9.140625" style="43"/>
  </cols>
  <sheetData>
    <row r="1" spans="1:3">
      <c r="A1" s="43" t="s">
        <v>488</v>
      </c>
    </row>
    <row r="3" spans="1:3" ht="45" customHeight="1">
      <c r="A3" s="411" t="s">
        <v>333</v>
      </c>
      <c r="B3" s="411"/>
      <c r="C3" s="411"/>
    </row>
    <row r="4" spans="1:3" ht="14.25" customHeight="1">
      <c r="A4" s="162"/>
      <c r="B4" s="162"/>
      <c r="C4" s="162"/>
    </row>
    <row r="5" spans="1:3">
      <c r="C5" s="163" t="s">
        <v>429</v>
      </c>
    </row>
    <row r="6" spans="1:3" s="73" customFormat="1" ht="24.95" customHeight="1">
      <c r="A6" s="164" t="s">
        <v>431</v>
      </c>
      <c r="B6" s="165" t="s">
        <v>0</v>
      </c>
      <c r="C6" s="164" t="s">
        <v>50</v>
      </c>
    </row>
    <row r="7" spans="1:3">
      <c r="A7" s="149">
        <v>2</v>
      </c>
      <c r="B7" s="76" t="s">
        <v>34</v>
      </c>
      <c r="C7" s="166">
        <v>88886</v>
      </c>
    </row>
    <row r="8" spans="1:3" ht="24.95" customHeight="1">
      <c r="A8" s="149">
        <v>1</v>
      </c>
      <c r="B8" s="76" t="s">
        <v>48</v>
      </c>
      <c r="C8" s="166">
        <v>91</v>
      </c>
    </row>
    <row r="9" spans="1:3">
      <c r="A9" s="149">
        <v>3</v>
      </c>
      <c r="B9" s="76" t="s">
        <v>4</v>
      </c>
      <c r="C9" s="166">
        <v>7</v>
      </c>
    </row>
    <row r="10" spans="1:3" ht="24.95" customHeight="1">
      <c r="A10" s="149">
        <v>4</v>
      </c>
      <c r="B10" s="76" t="s">
        <v>3</v>
      </c>
      <c r="C10" s="166">
        <v>27</v>
      </c>
    </row>
    <row r="11" spans="1:3" ht="24.95" customHeight="1">
      <c r="A11" s="412" t="s">
        <v>5</v>
      </c>
      <c r="B11" s="413"/>
      <c r="C11" s="167">
        <f>SUM(C7:C10)</f>
        <v>89011</v>
      </c>
    </row>
    <row r="12" spans="1:3" ht="24.95" customHeight="1"/>
    <row r="13" spans="1:3" ht="24.95" customHeight="1">
      <c r="B13" s="410" t="s">
        <v>173</v>
      </c>
      <c r="C13" s="410"/>
    </row>
    <row r="14" spans="1:3" ht="24.95" customHeight="1">
      <c r="A14" s="164" t="s">
        <v>431</v>
      </c>
      <c r="B14" s="165" t="s">
        <v>0</v>
      </c>
      <c r="C14" s="164" t="s">
        <v>50</v>
      </c>
    </row>
    <row r="15" spans="1:3" ht="24.95" customHeight="1">
      <c r="A15" s="65"/>
      <c r="B15" s="168" t="s">
        <v>334</v>
      </c>
      <c r="C15" s="166">
        <v>69796</v>
      </c>
    </row>
    <row r="16" spans="1:3" ht="24.95" customHeight="1">
      <c r="A16" s="65"/>
      <c r="B16" s="76" t="s">
        <v>335</v>
      </c>
      <c r="C16" s="166">
        <v>11690</v>
      </c>
    </row>
    <row r="17" spans="1:3">
      <c r="A17" s="65"/>
      <c r="B17" s="76" t="s">
        <v>337</v>
      </c>
      <c r="C17" s="166">
        <v>3642</v>
      </c>
    </row>
    <row r="18" spans="1:3" ht="24.95" customHeight="1">
      <c r="A18" s="65"/>
      <c r="B18" s="76" t="s">
        <v>336</v>
      </c>
      <c r="C18" s="166">
        <f>116+860</f>
        <v>976</v>
      </c>
    </row>
    <row r="19" spans="1:3" ht="24.95" customHeight="1">
      <c r="A19" s="414" t="s">
        <v>5</v>
      </c>
      <c r="B19" s="415"/>
      <c r="C19" s="167">
        <f>SUM(C15:C18)</f>
        <v>86104</v>
      </c>
    </row>
  </sheetData>
  <sheetProtection password="C99E" sheet="1" objects="1" scenarios="1"/>
  <mergeCells count="4">
    <mergeCell ref="B13:C13"/>
    <mergeCell ref="A3:C3"/>
    <mergeCell ref="A11:B11"/>
    <mergeCell ref="A19:B1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&amp;C&amp;N/&amp;P. oldal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activeCell="M4" sqref="M4"/>
    </sheetView>
  </sheetViews>
  <sheetFormatPr defaultRowHeight="12.75"/>
  <cols>
    <col min="1" max="1" width="8.140625" style="122" customWidth="1"/>
    <col min="2" max="2" width="70.42578125" style="122" customWidth="1"/>
    <col min="3" max="3" width="9.7109375" style="122" customWidth="1"/>
    <col min="4" max="4" width="13" style="122" customWidth="1"/>
    <col min="5" max="5" width="14.140625" style="122" customWidth="1"/>
    <col min="6" max="6" width="6.85546875" style="122" customWidth="1"/>
    <col min="7" max="7" width="10.42578125" style="122" customWidth="1"/>
    <col min="8" max="8" width="12.140625" style="122" customWidth="1"/>
    <col min="9" max="9" width="10.140625" style="122" customWidth="1"/>
    <col min="10" max="16384" width="9.140625" style="122"/>
  </cols>
  <sheetData>
    <row r="1" spans="1:9">
      <c r="A1" s="72" t="s">
        <v>489</v>
      </c>
    </row>
    <row r="2" spans="1:9">
      <c r="I2" s="141" t="s">
        <v>429</v>
      </c>
    </row>
    <row r="3" spans="1:9" ht="36" customHeight="1">
      <c r="A3" s="416" t="s">
        <v>199</v>
      </c>
      <c r="B3" s="417"/>
      <c r="C3" s="417"/>
      <c r="D3" s="417"/>
      <c r="E3" s="417"/>
      <c r="F3" s="417"/>
      <c r="G3" s="417"/>
      <c r="H3" s="417"/>
      <c r="I3" s="417"/>
    </row>
    <row r="4" spans="1:9" ht="128.25" customHeight="1">
      <c r="A4" s="123" t="s">
        <v>200</v>
      </c>
      <c r="B4" s="124" t="s">
        <v>0</v>
      </c>
      <c r="C4" s="123" t="s">
        <v>198</v>
      </c>
      <c r="D4" s="123" t="s">
        <v>197</v>
      </c>
      <c r="E4" s="123" t="s">
        <v>196</v>
      </c>
      <c r="F4" s="123" t="s">
        <v>195</v>
      </c>
      <c r="G4" s="123" t="s">
        <v>194</v>
      </c>
      <c r="H4" s="123" t="s">
        <v>193</v>
      </c>
      <c r="I4" s="123" t="s">
        <v>192</v>
      </c>
    </row>
    <row r="5" spans="1:9" s="128" customFormat="1" ht="24.95" customHeight="1">
      <c r="A5" s="125" t="s">
        <v>90</v>
      </c>
      <c r="B5" s="126" t="s">
        <v>191</v>
      </c>
      <c r="C5" s="127">
        <v>26774</v>
      </c>
      <c r="D5" s="127">
        <v>1634940</v>
      </c>
      <c r="E5" s="127">
        <v>103212</v>
      </c>
      <c r="F5" s="127">
        <v>0</v>
      </c>
      <c r="G5" s="127">
        <v>1423132</v>
      </c>
      <c r="H5" s="127">
        <v>192279</v>
      </c>
      <c r="I5" s="127">
        <f>SUM(C5:H5)</f>
        <v>3380337</v>
      </c>
    </row>
    <row r="6" spans="1:9" s="128" customFormat="1" ht="24.95" customHeight="1">
      <c r="A6" s="125" t="s">
        <v>92</v>
      </c>
      <c r="B6" s="129" t="s">
        <v>190</v>
      </c>
      <c r="C6" s="130">
        <v>272</v>
      </c>
      <c r="D6" s="130">
        <v>0</v>
      </c>
      <c r="E6" s="130">
        <v>0</v>
      </c>
      <c r="F6" s="130">
        <v>0</v>
      </c>
      <c r="G6" s="130">
        <v>257267</v>
      </c>
      <c r="H6" s="130">
        <v>0</v>
      </c>
      <c r="I6" s="127">
        <f t="shared" ref="I6:I22" si="0">SUM(C6:H6)</f>
        <v>257539</v>
      </c>
    </row>
    <row r="7" spans="1:9" s="128" customFormat="1">
      <c r="A7" s="125" t="s">
        <v>94</v>
      </c>
      <c r="B7" s="131" t="s">
        <v>189</v>
      </c>
      <c r="C7" s="132">
        <v>0</v>
      </c>
      <c r="D7" s="132">
        <v>0</v>
      </c>
      <c r="E7" s="132">
        <v>0</v>
      </c>
      <c r="F7" s="132">
        <v>0</v>
      </c>
      <c r="G7" s="132">
        <v>16048</v>
      </c>
      <c r="H7" s="132">
        <v>0</v>
      </c>
      <c r="I7" s="127">
        <f t="shared" si="0"/>
        <v>16048</v>
      </c>
    </row>
    <row r="8" spans="1:9" s="128" customFormat="1" ht="23.1" customHeight="1">
      <c r="A8" s="125" t="s">
        <v>96</v>
      </c>
      <c r="B8" s="131" t="s">
        <v>188</v>
      </c>
      <c r="C8" s="132">
        <v>0</v>
      </c>
      <c r="D8" s="132">
        <v>23060</v>
      </c>
      <c r="E8" s="132">
        <v>41984</v>
      </c>
      <c r="F8" s="132">
        <v>0</v>
      </c>
      <c r="G8" s="132">
        <v>0</v>
      </c>
      <c r="H8" s="132">
        <v>0</v>
      </c>
      <c r="I8" s="127">
        <f t="shared" si="0"/>
        <v>65044</v>
      </c>
    </row>
    <row r="9" spans="1:9" s="128" customFormat="1">
      <c r="A9" s="125" t="s">
        <v>98</v>
      </c>
      <c r="B9" s="131" t="s">
        <v>187</v>
      </c>
      <c r="C9" s="132">
        <v>0</v>
      </c>
      <c r="D9" s="132">
        <v>0</v>
      </c>
      <c r="E9" s="132">
        <v>0</v>
      </c>
      <c r="F9" s="132">
        <v>0</v>
      </c>
      <c r="G9" s="132">
        <v>0</v>
      </c>
      <c r="H9" s="132">
        <v>69129</v>
      </c>
      <c r="I9" s="127">
        <f t="shared" si="0"/>
        <v>69129</v>
      </c>
    </row>
    <row r="10" spans="1:9" s="128" customFormat="1" ht="23.1" customHeight="1">
      <c r="A10" s="125" t="s">
        <v>100</v>
      </c>
      <c r="B10" s="133" t="s">
        <v>186</v>
      </c>
      <c r="C10" s="134">
        <f>SUM(C6:C9)</f>
        <v>272</v>
      </c>
      <c r="D10" s="134">
        <v>23060</v>
      </c>
      <c r="E10" s="134">
        <v>41984</v>
      </c>
      <c r="F10" s="134">
        <v>0</v>
      </c>
      <c r="G10" s="134">
        <v>273315</v>
      </c>
      <c r="H10" s="134">
        <v>69129</v>
      </c>
      <c r="I10" s="127">
        <f t="shared" si="0"/>
        <v>407760</v>
      </c>
    </row>
    <row r="11" spans="1:9" s="128" customFormat="1" ht="23.1" customHeight="1">
      <c r="A11" s="125" t="s">
        <v>102</v>
      </c>
      <c r="B11" s="131" t="s">
        <v>185</v>
      </c>
      <c r="C11" s="132">
        <v>0</v>
      </c>
      <c r="D11" s="132">
        <v>0</v>
      </c>
      <c r="E11" s="132">
        <v>0</v>
      </c>
      <c r="F11" s="132">
        <v>0</v>
      </c>
      <c r="G11" s="132">
        <v>0</v>
      </c>
      <c r="H11" s="132">
        <v>87574</v>
      </c>
      <c r="I11" s="127">
        <f t="shared" si="0"/>
        <v>87574</v>
      </c>
    </row>
    <row r="12" spans="1:9" s="128" customFormat="1" ht="23.1" customHeight="1">
      <c r="A12" s="125" t="s">
        <v>104</v>
      </c>
      <c r="B12" s="133" t="s">
        <v>184</v>
      </c>
      <c r="C12" s="134">
        <v>0</v>
      </c>
      <c r="D12" s="134">
        <v>0</v>
      </c>
      <c r="E12" s="134">
        <v>0</v>
      </c>
      <c r="F12" s="134">
        <v>0</v>
      </c>
      <c r="G12" s="134">
        <v>0</v>
      </c>
      <c r="H12" s="134">
        <v>87574</v>
      </c>
      <c r="I12" s="127">
        <f t="shared" si="0"/>
        <v>87574</v>
      </c>
    </row>
    <row r="13" spans="1:9" s="128" customFormat="1" ht="23.1" customHeight="1">
      <c r="A13" s="125" t="s">
        <v>106</v>
      </c>
      <c r="B13" s="133" t="s">
        <v>183</v>
      </c>
      <c r="C13" s="134">
        <v>27046</v>
      </c>
      <c r="D13" s="134">
        <v>1658000</v>
      </c>
      <c r="E13" s="134">
        <v>145196</v>
      </c>
      <c r="F13" s="134">
        <v>0</v>
      </c>
      <c r="G13" s="134">
        <v>1696447</v>
      </c>
      <c r="H13" s="134">
        <v>173834</v>
      </c>
      <c r="I13" s="127">
        <f t="shared" si="0"/>
        <v>3700523</v>
      </c>
    </row>
    <row r="14" spans="1:9" s="128" customFormat="1" ht="23.1" customHeight="1">
      <c r="A14" s="125" t="s">
        <v>18</v>
      </c>
      <c r="B14" s="133" t="s">
        <v>182</v>
      </c>
      <c r="C14" s="134">
        <v>26774</v>
      </c>
      <c r="D14" s="134">
        <v>193234</v>
      </c>
      <c r="E14" s="134">
        <v>75335</v>
      </c>
      <c r="F14" s="134">
        <v>0</v>
      </c>
      <c r="G14" s="134">
        <v>0</v>
      </c>
      <c r="H14" s="134">
        <v>69130</v>
      </c>
      <c r="I14" s="127">
        <f t="shared" si="0"/>
        <v>364473</v>
      </c>
    </row>
    <row r="15" spans="1:9" s="128" customFormat="1" ht="23.1" customHeight="1">
      <c r="A15" s="125" t="s">
        <v>17</v>
      </c>
      <c r="B15" s="131" t="s">
        <v>181</v>
      </c>
      <c r="C15" s="132">
        <v>0</v>
      </c>
      <c r="D15" s="132">
        <v>102083</v>
      </c>
      <c r="E15" s="132">
        <v>0</v>
      </c>
      <c r="F15" s="132">
        <v>0</v>
      </c>
      <c r="G15" s="132">
        <v>0</v>
      </c>
      <c r="H15" s="132">
        <v>69130</v>
      </c>
      <c r="I15" s="127">
        <f t="shared" si="0"/>
        <v>171213</v>
      </c>
    </row>
    <row r="16" spans="1:9" s="128" customFormat="1" ht="24.95" customHeight="1">
      <c r="A16" s="125" t="s">
        <v>35</v>
      </c>
      <c r="B16" s="133" t="s">
        <v>180</v>
      </c>
      <c r="C16" s="134">
        <v>26774</v>
      </c>
      <c r="D16" s="134">
        <v>295317</v>
      </c>
      <c r="E16" s="134">
        <v>75335</v>
      </c>
      <c r="F16" s="134">
        <v>0</v>
      </c>
      <c r="G16" s="134">
        <v>0</v>
      </c>
      <c r="H16" s="134">
        <v>138260</v>
      </c>
      <c r="I16" s="127">
        <f t="shared" si="0"/>
        <v>535686</v>
      </c>
    </row>
    <row r="17" spans="1:9" s="128" customFormat="1">
      <c r="A17" s="125" t="s">
        <v>36</v>
      </c>
      <c r="B17" s="133" t="s">
        <v>179</v>
      </c>
      <c r="C17" s="134">
        <v>0</v>
      </c>
      <c r="D17" s="134">
        <v>0</v>
      </c>
      <c r="E17" s="134">
        <v>0</v>
      </c>
      <c r="F17" s="134">
        <v>0</v>
      </c>
      <c r="G17" s="134">
        <v>0</v>
      </c>
      <c r="H17" s="134">
        <v>0</v>
      </c>
      <c r="I17" s="127">
        <f t="shared" si="0"/>
        <v>0</v>
      </c>
    </row>
    <row r="18" spans="1:9" s="128" customFormat="1" ht="23.1" customHeight="1">
      <c r="A18" s="125" t="s">
        <v>49</v>
      </c>
      <c r="B18" s="131" t="s">
        <v>178</v>
      </c>
      <c r="C18" s="132">
        <v>0</v>
      </c>
      <c r="D18" s="132">
        <v>0</v>
      </c>
      <c r="E18" s="132">
        <v>0</v>
      </c>
      <c r="F18" s="132">
        <v>0</v>
      </c>
      <c r="G18" s="132">
        <v>0</v>
      </c>
      <c r="H18" s="132">
        <v>0</v>
      </c>
      <c r="I18" s="127">
        <f t="shared" si="0"/>
        <v>0</v>
      </c>
    </row>
    <row r="19" spans="1:9" s="128" customFormat="1" ht="23.1" customHeight="1">
      <c r="A19" s="125" t="s">
        <v>37</v>
      </c>
      <c r="B19" s="131" t="s">
        <v>177</v>
      </c>
      <c r="C19" s="132">
        <v>0</v>
      </c>
      <c r="D19" s="132">
        <v>0</v>
      </c>
      <c r="E19" s="132">
        <v>0</v>
      </c>
      <c r="F19" s="132">
        <v>0</v>
      </c>
      <c r="G19" s="132">
        <v>0</v>
      </c>
      <c r="H19" s="132">
        <v>0</v>
      </c>
      <c r="I19" s="127">
        <f t="shared" si="0"/>
        <v>0</v>
      </c>
    </row>
    <row r="20" spans="1:9" s="128" customFormat="1" ht="23.1" customHeight="1">
      <c r="A20" s="125" t="s">
        <v>38</v>
      </c>
      <c r="B20" s="131" t="s">
        <v>176</v>
      </c>
      <c r="C20" s="132">
        <v>0</v>
      </c>
      <c r="D20" s="132">
        <v>0</v>
      </c>
      <c r="E20" s="132">
        <v>0</v>
      </c>
      <c r="F20" s="132">
        <v>0</v>
      </c>
      <c r="G20" s="132">
        <v>0</v>
      </c>
      <c r="H20" s="132">
        <v>0</v>
      </c>
      <c r="I20" s="127">
        <f t="shared" si="0"/>
        <v>0</v>
      </c>
    </row>
    <row r="21" spans="1:9" s="128" customFormat="1" ht="23.1" customHeight="1">
      <c r="A21" s="125" t="s">
        <v>39</v>
      </c>
      <c r="B21" s="133" t="s">
        <v>175</v>
      </c>
      <c r="C21" s="134">
        <v>26774</v>
      </c>
      <c r="D21" s="134">
        <v>295317</v>
      </c>
      <c r="E21" s="134">
        <v>75335</v>
      </c>
      <c r="F21" s="134">
        <v>0</v>
      </c>
      <c r="G21" s="134">
        <v>0</v>
      </c>
      <c r="H21" s="134">
        <v>138260</v>
      </c>
      <c r="I21" s="127">
        <f t="shared" si="0"/>
        <v>535686</v>
      </c>
    </row>
    <row r="22" spans="1:9" s="128" customFormat="1" ht="23.1" customHeight="1">
      <c r="A22" s="135" t="s">
        <v>40</v>
      </c>
      <c r="B22" s="136" t="s">
        <v>174</v>
      </c>
      <c r="C22" s="137">
        <v>272</v>
      </c>
      <c r="D22" s="137">
        <v>1362683</v>
      </c>
      <c r="E22" s="137">
        <v>69861</v>
      </c>
      <c r="F22" s="137">
        <v>0</v>
      </c>
      <c r="G22" s="137">
        <v>1696447</v>
      </c>
      <c r="H22" s="137">
        <v>35574</v>
      </c>
      <c r="I22" s="137">
        <f t="shared" si="0"/>
        <v>3164837</v>
      </c>
    </row>
  </sheetData>
  <sheetProtection password="C9FE" sheet="1" objects="1" scenarios="1"/>
  <mergeCells count="1">
    <mergeCell ref="A3:I3"/>
  </mergeCells>
  <printOptions horizontalCentered="1"/>
  <pageMargins left="0.15748031496062992" right="0.15748031496062992" top="0.15748031496062992" bottom="0.15748031496062992" header="0.15748031496062992" footer="0.15748031496062992"/>
  <pageSetup paperSize="9" scale="91" orientation="landscape" r:id="rId1"/>
  <headerFooter alignWithMargins="0">
    <oddFooter>&amp;C&amp;N/&amp;P.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124"/>
  <sheetViews>
    <sheetView tabSelected="1" topLeftCell="A49" workbookViewId="0">
      <selection activeCell="H58" sqref="H58"/>
    </sheetView>
  </sheetViews>
  <sheetFormatPr defaultRowHeight="12.75"/>
  <cols>
    <col min="1" max="1" width="6.140625" style="43" customWidth="1"/>
    <col min="2" max="2" width="70.42578125" style="43" customWidth="1"/>
    <col min="3" max="3" width="14.85546875" style="43" bestFit="1" customWidth="1"/>
    <col min="4" max="5" width="15.85546875" style="43" bestFit="1" customWidth="1"/>
    <col min="6" max="6" width="11" style="43" bestFit="1" customWidth="1"/>
    <col min="7" max="7" width="19.85546875" style="43" bestFit="1" customWidth="1"/>
    <col min="8" max="16384" width="9.140625" style="43"/>
  </cols>
  <sheetData>
    <row r="1" spans="1:5" ht="16.5" customHeight="1">
      <c r="A1" s="301" t="s">
        <v>476</v>
      </c>
      <c r="B1" s="301"/>
      <c r="C1" s="301"/>
      <c r="D1" s="301"/>
      <c r="E1" s="301"/>
    </row>
    <row r="2" spans="1:5" ht="28.5" customHeight="1">
      <c r="A2" s="308" t="s">
        <v>473</v>
      </c>
      <c r="B2" s="308"/>
      <c r="C2" s="308"/>
      <c r="D2" s="308"/>
      <c r="E2" s="308"/>
    </row>
    <row r="3" spans="1:5" ht="16.5" customHeight="1">
      <c r="A3" s="293" t="s">
        <v>474</v>
      </c>
      <c r="B3" s="293"/>
      <c r="C3" s="293"/>
      <c r="D3" s="293"/>
      <c r="E3" s="293"/>
    </row>
    <row r="4" spans="1:5" ht="16.5" customHeight="1">
      <c r="A4" s="159"/>
      <c r="B4" s="159"/>
      <c r="C4" s="159"/>
      <c r="D4" s="159"/>
      <c r="E4" s="159"/>
    </row>
    <row r="5" spans="1:5" ht="13.5" customHeight="1">
      <c r="B5" s="143"/>
      <c r="C5" s="143"/>
      <c r="D5" s="143"/>
      <c r="E5" s="139" t="s">
        <v>429</v>
      </c>
    </row>
    <row r="6" spans="1:5" ht="43.5" customHeight="1">
      <c r="A6" s="44" t="s">
        <v>431</v>
      </c>
      <c r="B6" s="44" t="s">
        <v>0</v>
      </c>
      <c r="C6" s="45" t="s">
        <v>265</v>
      </c>
      <c r="D6" s="45" t="s">
        <v>266</v>
      </c>
      <c r="E6" s="45" t="s">
        <v>267</v>
      </c>
    </row>
    <row r="7" spans="1:5" ht="20.25" customHeight="1">
      <c r="A7" s="65"/>
      <c r="B7" s="302" t="s">
        <v>278</v>
      </c>
      <c r="C7" s="303"/>
      <c r="D7" s="303"/>
      <c r="E7" s="304"/>
    </row>
    <row r="8" spans="1:5">
      <c r="A8" s="65"/>
      <c r="B8" s="27" t="s">
        <v>70</v>
      </c>
      <c r="C8" s="28">
        <v>97205</v>
      </c>
      <c r="D8" s="26">
        <v>112825</v>
      </c>
      <c r="E8" s="26">
        <v>112825</v>
      </c>
    </row>
    <row r="9" spans="1:5">
      <c r="A9" s="65"/>
      <c r="B9" s="27" t="s">
        <v>71</v>
      </c>
      <c r="C9" s="28">
        <v>65197</v>
      </c>
      <c r="D9" s="26">
        <v>67017</v>
      </c>
      <c r="E9" s="26">
        <v>67017</v>
      </c>
    </row>
    <row r="10" spans="1:5" ht="24">
      <c r="A10" s="65"/>
      <c r="B10" s="27" t="s">
        <v>72</v>
      </c>
      <c r="C10" s="28">
        <v>130916</v>
      </c>
      <c r="D10" s="26">
        <v>148523</v>
      </c>
      <c r="E10" s="26">
        <v>148523</v>
      </c>
    </row>
    <row r="11" spans="1:5" s="46" customFormat="1">
      <c r="A11" s="66"/>
      <c r="B11" s="27" t="s">
        <v>73</v>
      </c>
      <c r="C11" s="30">
        <v>3451</v>
      </c>
      <c r="D11" s="26">
        <v>3591</v>
      </c>
      <c r="E11" s="26">
        <v>3591</v>
      </c>
    </row>
    <row r="12" spans="1:5" s="47" customFormat="1">
      <c r="A12" s="67"/>
      <c r="B12" s="27" t="s">
        <v>74</v>
      </c>
      <c r="C12" s="30">
        <v>1979</v>
      </c>
      <c r="D12" s="26">
        <v>15930</v>
      </c>
      <c r="E12" s="26">
        <v>15930</v>
      </c>
    </row>
    <row r="13" spans="1:5" s="47" customFormat="1">
      <c r="A13" s="67"/>
      <c r="B13" s="27" t="s">
        <v>202</v>
      </c>
      <c r="C13" s="30">
        <v>32464</v>
      </c>
      <c r="D13" s="26">
        <v>49154</v>
      </c>
      <c r="E13" s="26">
        <v>0</v>
      </c>
    </row>
    <row r="14" spans="1:5" s="47" customFormat="1">
      <c r="A14" s="67"/>
      <c r="B14" s="31" t="s">
        <v>203</v>
      </c>
      <c r="C14" s="32">
        <f>SUM(C8:C13)</f>
        <v>331212</v>
      </c>
      <c r="D14" s="32">
        <f t="shared" ref="D14:E14" si="0">SUM(D8:D13)</f>
        <v>397040</v>
      </c>
      <c r="E14" s="32">
        <f t="shared" si="0"/>
        <v>347886</v>
      </c>
    </row>
    <row r="15" spans="1:5" s="47" customFormat="1" ht="13.5" customHeight="1">
      <c r="A15" s="67"/>
      <c r="B15" s="31" t="s">
        <v>205</v>
      </c>
      <c r="C15" s="33">
        <v>15231</v>
      </c>
      <c r="D15" s="29">
        <v>294858</v>
      </c>
      <c r="E15" s="29">
        <v>509498</v>
      </c>
    </row>
    <row r="16" spans="1:5" s="47" customFormat="1" ht="15">
      <c r="A16" s="67"/>
      <c r="B16" s="34" t="s">
        <v>204</v>
      </c>
      <c r="C16" s="35">
        <f>SUM(C14:C15)</f>
        <v>346443</v>
      </c>
      <c r="D16" s="35">
        <f t="shared" ref="D16:E16" si="1">SUM(D14:D15)</f>
        <v>691898</v>
      </c>
      <c r="E16" s="35">
        <f t="shared" si="1"/>
        <v>857384</v>
      </c>
    </row>
    <row r="17" spans="1:5" s="47" customFormat="1" ht="15">
      <c r="A17" s="67"/>
      <c r="B17" s="27" t="s">
        <v>69</v>
      </c>
      <c r="C17" s="36">
        <v>0</v>
      </c>
      <c r="D17" s="26">
        <v>81879</v>
      </c>
      <c r="E17" s="26">
        <v>81879</v>
      </c>
    </row>
    <row r="18" spans="1:5" s="47" customFormat="1" ht="15">
      <c r="A18" s="67"/>
      <c r="B18" s="27" t="s">
        <v>206</v>
      </c>
      <c r="C18" s="36">
        <v>0</v>
      </c>
      <c r="D18" s="26">
        <v>94426</v>
      </c>
      <c r="E18" s="26">
        <v>94422</v>
      </c>
    </row>
    <row r="19" spans="1:5" s="47" customFormat="1" ht="15">
      <c r="A19" s="67"/>
      <c r="B19" s="34" t="s">
        <v>207</v>
      </c>
      <c r="C19" s="35">
        <f>SUM(C17:C18)</f>
        <v>0</v>
      </c>
      <c r="D19" s="35">
        <f t="shared" ref="D19:E19" si="2">SUM(D17:D18)</f>
        <v>176305</v>
      </c>
      <c r="E19" s="35">
        <f t="shared" si="2"/>
        <v>176301</v>
      </c>
    </row>
    <row r="20" spans="1:5" s="47" customFormat="1">
      <c r="A20" s="67"/>
      <c r="B20" s="27" t="s">
        <v>208</v>
      </c>
      <c r="C20" s="26">
        <v>0</v>
      </c>
      <c r="D20" s="26">
        <v>6</v>
      </c>
      <c r="E20" s="26">
        <v>6</v>
      </c>
    </row>
    <row r="21" spans="1:5" s="47" customFormat="1">
      <c r="A21" s="67"/>
      <c r="B21" s="27" t="s">
        <v>209</v>
      </c>
      <c r="C21" s="26">
        <v>68000</v>
      </c>
      <c r="D21" s="26">
        <v>79595</v>
      </c>
      <c r="E21" s="26">
        <v>79595</v>
      </c>
    </row>
    <row r="22" spans="1:5" s="47" customFormat="1">
      <c r="A22" s="67"/>
      <c r="B22" s="27" t="s">
        <v>228</v>
      </c>
      <c r="C22" s="26">
        <v>4400</v>
      </c>
      <c r="D22" s="26">
        <v>0</v>
      </c>
      <c r="E22" s="26">
        <v>0</v>
      </c>
    </row>
    <row r="23" spans="1:5" s="47" customFormat="1" ht="15">
      <c r="A23" s="67"/>
      <c r="B23" s="31" t="s">
        <v>210</v>
      </c>
      <c r="C23" s="36">
        <f>SUM(C20:C22)</f>
        <v>72400</v>
      </c>
      <c r="D23" s="36">
        <f>SUM(D21:D22)</f>
        <v>79595</v>
      </c>
      <c r="E23" s="36">
        <f>SUM(E21:E22)</f>
        <v>79595</v>
      </c>
    </row>
    <row r="24" spans="1:5" s="47" customFormat="1" ht="15">
      <c r="A24" s="67"/>
      <c r="B24" s="27" t="s">
        <v>211</v>
      </c>
      <c r="C24" s="36">
        <v>0</v>
      </c>
      <c r="D24" s="36">
        <v>0</v>
      </c>
      <c r="E24" s="36">
        <v>12</v>
      </c>
    </row>
    <row r="25" spans="1:5" s="47" customFormat="1" ht="24">
      <c r="A25" s="67"/>
      <c r="B25" s="27" t="s">
        <v>212</v>
      </c>
      <c r="C25" s="36">
        <v>0</v>
      </c>
      <c r="D25" s="36">
        <v>0</v>
      </c>
      <c r="E25" s="36">
        <v>19456</v>
      </c>
    </row>
    <row r="26" spans="1:5" s="47" customFormat="1" ht="15">
      <c r="A26" s="67"/>
      <c r="B26" s="27" t="s">
        <v>213</v>
      </c>
      <c r="C26" s="36">
        <v>0</v>
      </c>
      <c r="D26" s="36">
        <v>0</v>
      </c>
      <c r="E26" s="36">
        <v>284</v>
      </c>
    </row>
    <row r="27" spans="1:5" ht="15">
      <c r="A27" s="65"/>
      <c r="B27" s="41" t="s">
        <v>214</v>
      </c>
      <c r="C27" s="36">
        <f>SUM(C24:C26)</f>
        <v>0</v>
      </c>
      <c r="D27" s="36">
        <v>21105</v>
      </c>
      <c r="E27" s="36">
        <f>SUM(E24:E26)</f>
        <v>19752</v>
      </c>
    </row>
    <row r="28" spans="1:5" ht="15">
      <c r="A28" s="65"/>
      <c r="B28" s="34" t="s">
        <v>215</v>
      </c>
      <c r="C28" s="35">
        <f>SUM(C23,C27,C20)</f>
        <v>72400</v>
      </c>
      <c r="D28" s="35">
        <f>SUM(D23,D27,D20)</f>
        <v>100706</v>
      </c>
      <c r="E28" s="35">
        <f>SUM(E23,E27,E20)</f>
        <v>99353</v>
      </c>
    </row>
    <row r="29" spans="1:5" s="47" customFormat="1">
      <c r="A29" s="67"/>
      <c r="B29" s="27" t="s">
        <v>216</v>
      </c>
      <c r="C29" s="26">
        <v>0</v>
      </c>
      <c r="D29" s="26">
        <v>6548</v>
      </c>
      <c r="E29" s="26">
        <v>5030</v>
      </c>
    </row>
    <row r="30" spans="1:5" s="47" customFormat="1">
      <c r="A30" s="67"/>
      <c r="B30" s="27" t="s">
        <v>217</v>
      </c>
      <c r="C30" s="26">
        <v>2016</v>
      </c>
      <c r="D30" s="26">
        <v>3343</v>
      </c>
      <c r="E30" s="26">
        <v>3232</v>
      </c>
    </row>
    <row r="31" spans="1:5" s="47" customFormat="1">
      <c r="A31" s="67"/>
      <c r="B31" s="27" t="s">
        <v>218</v>
      </c>
      <c r="C31" s="26">
        <v>0</v>
      </c>
      <c r="D31" s="26">
        <v>2240</v>
      </c>
      <c r="E31" s="26">
        <v>1593</v>
      </c>
    </row>
    <row r="32" spans="1:5" s="47" customFormat="1">
      <c r="A32" s="67"/>
      <c r="B32" s="27" t="s">
        <v>219</v>
      </c>
      <c r="C32" s="26">
        <v>10851</v>
      </c>
      <c r="D32" s="26">
        <v>21147</v>
      </c>
      <c r="E32" s="26">
        <v>12925</v>
      </c>
    </row>
    <row r="33" spans="1:5" s="47" customFormat="1">
      <c r="A33" s="67"/>
      <c r="B33" s="27" t="s">
        <v>220</v>
      </c>
      <c r="C33" s="26">
        <v>6811</v>
      </c>
      <c r="D33" s="26">
        <v>7068</v>
      </c>
      <c r="E33" s="26">
        <v>6297</v>
      </c>
    </row>
    <row r="34" spans="1:5" s="47" customFormat="1">
      <c r="A34" s="67"/>
      <c r="B34" s="27" t="s">
        <v>221</v>
      </c>
      <c r="C34" s="26">
        <v>4770</v>
      </c>
      <c r="D34" s="26">
        <v>5372</v>
      </c>
      <c r="E34" s="26">
        <v>4521</v>
      </c>
    </row>
    <row r="35" spans="1:5" s="47" customFormat="1">
      <c r="A35" s="67"/>
      <c r="B35" s="27" t="s">
        <v>222</v>
      </c>
      <c r="C35" s="26">
        <v>0</v>
      </c>
      <c r="D35" s="26">
        <v>68328</v>
      </c>
      <c r="E35" s="26">
        <v>7046</v>
      </c>
    </row>
    <row r="36" spans="1:5" s="47" customFormat="1">
      <c r="A36" s="67"/>
      <c r="B36" s="27" t="s">
        <v>223</v>
      </c>
      <c r="C36" s="26">
        <v>0</v>
      </c>
      <c r="D36" s="26">
        <v>123</v>
      </c>
      <c r="E36" s="26">
        <v>123</v>
      </c>
    </row>
    <row r="37" spans="1:5" s="47" customFormat="1">
      <c r="A37" s="67"/>
      <c r="B37" s="27" t="s">
        <v>224</v>
      </c>
      <c r="C37" s="26">
        <v>0</v>
      </c>
      <c r="D37" s="26">
        <v>1</v>
      </c>
      <c r="E37" s="26">
        <v>1</v>
      </c>
    </row>
    <row r="38" spans="1:5" ht="15">
      <c r="A38" s="65"/>
      <c r="B38" s="34" t="s">
        <v>225</v>
      </c>
      <c r="C38" s="35">
        <f>SUM(C29:C37)</f>
        <v>24448</v>
      </c>
      <c r="D38" s="35">
        <f t="shared" ref="D38:E38" si="3">SUM(D29:D37)</f>
        <v>114170</v>
      </c>
      <c r="E38" s="35">
        <f t="shared" si="3"/>
        <v>40768</v>
      </c>
    </row>
    <row r="39" spans="1:5" s="47" customFormat="1">
      <c r="A39" s="67"/>
      <c r="B39" s="27" t="s">
        <v>226</v>
      </c>
      <c r="C39" s="26">
        <v>0</v>
      </c>
      <c r="D39" s="26">
        <v>97</v>
      </c>
      <c r="E39" s="26">
        <v>95</v>
      </c>
    </row>
    <row r="40" spans="1:5" s="47" customFormat="1">
      <c r="A40" s="67"/>
      <c r="B40" s="27" t="s">
        <v>227</v>
      </c>
      <c r="C40" s="26">
        <v>0</v>
      </c>
      <c r="D40" s="26">
        <v>520</v>
      </c>
      <c r="E40" s="26">
        <v>441</v>
      </c>
    </row>
    <row r="41" spans="1:5" s="46" customFormat="1" ht="15">
      <c r="A41" s="66"/>
      <c r="B41" s="41" t="s">
        <v>231</v>
      </c>
      <c r="C41" s="36">
        <f>SUM(C39:C40)</f>
        <v>0</v>
      </c>
      <c r="D41" s="36">
        <f t="shared" ref="D41:E41" si="4">SUM(D39:D40)</f>
        <v>617</v>
      </c>
      <c r="E41" s="36">
        <f t="shared" si="4"/>
        <v>536</v>
      </c>
    </row>
    <row r="42" spans="1:5" s="47" customFormat="1">
      <c r="A42" s="67"/>
      <c r="B42" s="27" t="s">
        <v>229</v>
      </c>
      <c r="C42" s="26">
        <v>0</v>
      </c>
      <c r="D42" s="26">
        <v>115</v>
      </c>
      <c r="E42" s="26">
        <v>115</v>
      </c>
    </row>
    <row r="43" spans="1:5" s="46" customFormat="1" ht="15">
      <c r="A43" s="66"/>
      <c r="B43" s="41" t="s">
        <v>232</v>
      </c>
      <c r="C43" s="36">
        <f>SUM(C42)</f>
        <v>0</v>
      </c>
      <c r="D43" s="36">
        <f t="shared" ref="D43:E43" si="5">SUM(D42)</f>
        <v>115</v>
      </c>
      <c r="E43" s="36">
        <f t="shared" si="5"/>
        <v>115</v>
      </c>
    </row>
    <row r="44" spans="1:5" s="47" customFormat="1" ht="16.5" customHeight="1">
      <c r="A44" s="67"/>
      <c r="B44" s="27" t="s">
        <v>230</v>
      </c>
      <c r="C44" s="26">
        <v>0</v>
      </c>
      <c r="D44" s="26">
        <v>374</v>
      </c>
      <c r="E44" s="26">
        <v>324</v>
      </c>
    </row>
    <row r="45" spans="1:5" s="46" customFormat="1" ht="15">
      <c r="A45" s="66"/>
      <c r="B45" s="41" t="s">
        <v>233</v>
      </c>
      <c r="C45" s="36">
        <f>SUM(C44)</f>
        <v>0</v>
      </c>
      <c r="D45" s="36">
        <f t="shared" ref="D45:E45" si="6">SUM(D44)</f>
        <v>374</v>
      </c>
      <c r="E45" s="36">
        <f t="shared" si="6"/>
        <v>324</v>
      </c>
    </row>
    <row r="46" spans="1:5" ht="15">
      <c r="A46" s="65"/>
      <c r="B46" s="34" t="s">
        <v>234</v>
      </c>
      <c r="C46" s="35">
        <f>SUM(C16,C19,C28,C38,C41,C43,C45)</f>
        <v>443291</v>
      </c>
      <c r="D46" s="35">
        <f t="shared" ref="D46:E46" si="7">SUM(D16,D19,D28,D38,D41,D43,D45)</f>
        <v>1084185</v>
      </c>
      <c r="E46" s="35">
        <f t="shared" si="7"/>
        <v>1174781</v>
      </c>
    </row>
    <row r="47" spans="1:5" s="47" customFormat="1">
      <c r="A47" s="67"/>
      <c r="B47" s="27" t="s">
        <v>235</v>
      </c>
      <c r="C47" s="26">
        <v>0</v>
      </c>
      <c r="D47" s="26">
        <v>479123</v>
      </c>
      <c r="E47" s="26">
        <v>479123</v>
      </c>
    </row>
    <row r="48" spans="1:5" s="46" customFormat="1" ht="15">
      <c r="A48" s="66"/>
      <c r="B48" s="41" t="s">
        <v>236</v>
      </c>
      <c r="C48" s="36">
        <f>SUM(C47)</f>
        <v>0</v>
      </c>
      <c r="D48" s="36">
        <f t="shared" ref="D48:E48" si="8">SUM(D47)</f>
        <v>479123</v>
      </c>
      <c r="E48" s="36">
        <f t="shared" si="8"/>
        <v>479123</v>
      </c>
    </row>
    <row r="49" spans="1:7" s="46" customFormat="1" ht="15">
      <c r="A49" s="66"/>
      <c r="B49" s="41" t="s">
        <v>237</v>
      </c>
      <c r="C49" s="36">
        <v>0</v>
      </c>
      <c r="D49" s="36">
        <v>11690</v>
      </c>
      <c r="E49" s="36">
        <v>11690</v>
      </c>
    </row>
    <row r="50" spans="1:7" ht="32.25" customHeight="1">
      <c r="A50" s="65"/>
      <c r="B50" s="34" t="s">
        <v>238</v>
      </c>
      <c r="C50" s="35">
        <f>SUM(C48:C49)</f>
        <v>0</v>
      </c>
      <c r="D50" s="35">
        <f>SUM(D48:D49)</f>
        <v>490813</v>
      </c>
      <c r="E50" s="35">
        <f>SUM(E48:E49)</f>
        <v>490813</v>
      </c>
    </row>
    <row r="51" spans="1:7" ht="32.25" customHeight="1">
      <c r="A51" s="65"/>
      <c r="B51" s="37" t="s">
        <v>239</v>
      </c>
      <c r="C51" s="38">
        <f>SUM(C46,C50)</f>
        <v>443291</v>
      </c>
      <c r="D51" s="38">
        <f t="shared" ref="D51:E51" si="9">SUM(D46,D50)</f>
        <v>1574998</v>
      </c>
      <c r="E51" s="38">
        <f t="shared" si="9"/>
        <v>1665594</v>
      </c>
    </row>
    <row r="52" spans="1:7" ht="20.25" customHeight="1">
      <c r="A52" s="65"/>
      <c r="B52" s="302" t="s">
        <v>279</v>
      </c>
      <c r="C52" s="303"/>
      <c r="D52" s="303"/>
      <c r="E52" s="304"/>
    </row>
    <row r="53" spans="1:7" s="50" customFormat="1" ht="15" customHeight="1">
      <c r="A53" s="68"/>
      <c r="B53" s="48" t="s">
        <v>256</v>
      </c>
      <c r="C53" s="49">
        <f>SUM(C54:C55)</f>
        <v>111588</v>
      </c>
      <c r="D53" s="49">
        <f t="shared" ref="D53:E53" si="10">SUM(D54:D55)</f>
        <v>114524</v>
      </c>
      <c r="E53" s="49">
        <f t="shared" si="10"/>
        <v>106276</v>
      </c>
    </row>
    <row r="54" spans="1:7" s="50" customFormat="1" ht="15" customHeight="1">
      <c r="A54" s="68"/>
      <c r="B54" s="51" t="s">
        <v>257</v>
      </c>
      <c r="C54" s="52">
        <f>21637+89951</f>
        <v>111588</v>
      </c>
      <c r="D54" s="52">
        <f>21533+89951</f>
        <v>111484</v>
      </c>
      <c r="E54" s="52">
        <f>19350+83886</f>
        <v>103236</v>
      </c>
    </row>
    <row r="55" spans="1:7" s="50" customFormat="1" ht="15" customHeight="1">
      <c r="A55" s="68"/>
      <c r="B55" s="53" t="s">
        <v>258</v>
      </c>
      <c r="C55" s="54">
        <v>0</v>
      </c>
      <c r="D55" s="54">
        <f>92+2948</f>
        <v>3040</v>
      </c>
      <c r="E55" s="54">
        <v>3040</v>
      </c>
    </row>
    <row r="56" spans="1:7" s="50" customFormat="1" ht="15" customHeight="1">
      <c r="A56" s="68"/>
      <c r="B56" s="41" t="s">
        <v>259</v>
      </c>
      <c r="C56" s="55">
        <f>SUM(C57:C60)</f>
        <v>11921</v>
      </c>
      <c r="D56" s="55">
        <f t="shared" ref="D56:E56" si="11">SUM(D57:D60)</f>
        <v>10438</v>
      </c>
      <c r="E56" s="55">
        <f t="shared" si="11"/>
        <v>3925</v>
      </c>
    </row>
    <row r="57" spans="1:7" s="50" customFormat="1" ht="15" customHeight="1">
      <c r="A57" s="68"/>
      <c r="B57" s="53" t="s">
        <v>260</v>
      </c>
      <c r="C57" s="54">
        <f>951+1400</f>
        <v>2351</v>
      </c>
      <c r="D57" s="54">
        <f>1324+1474</f>
        <v>2798</v>
      </c>
      <c r="E57" s="54">
        <f>1600+2319</f>
        <v>3919</v>
      </c>
    </row>
    <row r="58" spans="1:7" s="50" customFormat="1" ht="15" customHeight="1">
      <c r="A58" s="68"/>
      <c r="B58" s="53" t="s">
        <v>261</v>
      </c>
      <c r="C58" s="54">
        <v>9570</v>
      </c>
      <c r="D58" s="54">
        <v>7565</v>
      </c>
      <c r="E58" s="54">
        <v>0</v>
      </c>
    </row>
    <row r="59" spans="1:7" s="50" customFormat="1" ht="15" customHeight="1">
      <c r="A59" s="68"/>
      <c r="B59" s="53" t="s">
        <v>262</v>
      </c>
      <c r="C59" s="54">
        <v>0</v>
      </c>
      <c r="D59" s="54">
        <v>70</v>
      </c>
      <c r="E59" s="54">
        <v>1</v>
      </c>
    </row>
    <row r="60" spans="1:7" s="50" customFormat="1" ht="15" customHeight="1">
      <c r="A60" s="152"/>
      <c r="B60" s="153" t="s">
        <v>263</v>
      </c>
      <c r="C60" s="154">
        <v>0</v>
      </c>
      <c r="D60" s="154">
        <v>5</v>
      </c>
      <c r="E60" s="154">
        <v>5</v>
      </c>
    </row>
    <row r="61" spans="1:7" ht="32.25" customHeight="1">
      <c r="A61" s="65"/>
      <c r="B61" s="37" t="s">
        <v>264</v>
      </c>
      <c r="C61" s="38">
        <f>SUM(C53,C56)</f>
        <v>123509</v>
      </c>
      <c r="D61" s="38">
        <f t="shared" ref="D61:E61" si="12">SUM(D53,D56)</f>
        <v>124962</v>
      </c>
      <c r="E61" s="38">
        <f t="shared" si="12"/>
        <v>110201</v>
      </c>
      <c r="G61" s="56"/>
    </row>
    <row r="62" spans="1:7" s="61" customFormat="1" ht="32.25" customHeight="1">
      <c r="A62" s="301" t="s">
        <v>476</v>
      </c>
      <c r="B62" s="301"/>
      <c r="C62" s="301"/>
      <c r="D62" s="301"/>
      <c r="E62" s="301"/>
      <c r="G62" s="155"/>
    </row>
    <row r="63" spans="1:7" s="61" customFormat="1" ht="32.25" customHeight="1">
      <c r="A63" s="308" t="s">
        <v>473</v>
      </c>
      <c r="B63" s="308"/>
      <c r="C63" s="308"/>
      <c r="D63" s="308"/>
      <c r="E63" s="308"/>
      <c r="G63" s="155"/>
    </row>
    <row r="64" spans="1:7" s="57" customFormat="1" ht="31.5" customHeight="1">
      <c r="A64" s="293" t="s">
        <v>474</v>
      </c>
      <c r="B64" s="293"/>
      <c r="C64" s="293"/>
      <c r="D64" s="293"/>
      <c r="E64" s="293"/>
    </row>
    <row r="65" spans="1:5" s="50" customFormat="1" ht="15" customHeight="1">
      <c r="A65" s="43"/>
      <c r="B65" s="143"/>
      <c r="C65" s="143"/>
      <c r="D65" s="143"/>
      <c r="E65" s="139" t="s">
        <v>429</v>
      </c>
    </row>
    <row r="66" spans="1:5" s="50" customFormat="1" ht="34.5" customHeight="1">
      <c r="A66" s="44" t="s">
        <v>431</v>
      </c>
      <c r="B66" s="44" t="s">
        <v>0</v>
      </c>
      <c r="C66" s="45" t="s">
        <v>265</v>
      </c>
      <c r="D66" s="45" t="s">
        <v>266</v>
      </c>
      <c r="E66" s="45" t="s">
        <v>267</v>
      </c>
    </row>
    <row r="67" spans="1:5" s="50" customFormat="1" ht="18.75">
      <c r="A67" s="151"/>
      <c r="B67" s="305" t="s">
        <v>280</v>
      </c>
      <c r="C67" s="306"/>
      <c r="D67" s="306"/>
      <c r="E67" s="307"/>
    </row>
    <row r="68" spans="1:5" s="50" customFormat="1" ht="15" customHeight="1">
      <c r="A68" s="68"/>
      <c r="B68" s="53" t="s">
        <v>282</v>
      </c>
      <c r="C68" s="54">
        <v>9139</v>
      </c>
      <c r="D68" s="54">
        <v>167436</v>
      </c>
      <c r="E68" s="54">
        <v>167123</v>
      </c>
    </row>
    <row r="69" spans="1:5" s="50" customFormat="1" ht="15" customHeight="1">
      <c r="A69" s="68"/>
      <c r="B69" s="53" t="s">
        <v>283</v>
      </c>
      <c r="C69" s="54">
        <v>15838</v>
      </c>
      <c r="D69" s="54">
        <v>15691</v>
      </c>
      <c r="E69" s="54">
        <v>15668</v>
      </c>
    </row>
    <row r="70" spans="1:5" s="50" customFormat="1" ht="15" customHeight="1">
      <c r="A70" s="68"/>
      <c r="B70" s="41" t="s">
        <v>284</v>
      </c>
      <c r="C70" s="55">
        <f>SUM(C68:C69)</f>
        <v>24977</v>
      </c>
      <c r="D70" s="55">
        <f t="shared" ref="D70:E70" si="13">SUM(D68:D69)</f>
        <v>183127</v>
      </c>
      <c r="E70" s="55">
        <f t="shared" si="13"/>
        <v>182791</v>
      </c>
    </row>
    <row r="71" spans="1:5" s="50" customFormat="1" ht="15" customHeight="1">
      <c r="A71" s="68"/>
      <c r="B71" s="41" t="s">
        <v>285</v>
      </c>
      <c r="C71" s="55">
        <v>6360</v>
      </c>
      <c r="D71" s="55">
        <v>29585</v>
      </c>
      <c r="E71" s="55">
        <v>29584</v>
      </c>
    </row>
    <row r="72" spans="1:5" s="50" customFormat="1" ht="15" customHeight="1">
      <c r="A72" s="68"/>
      <c r="B72" s="53" t="s">
        <v>286</v>
      </c>
      <c r="C72" s="54">
        <v>10236</v>
      </c>
      <c r="D72" s="54">
        <v>15859</v>
      </c>
      <c r="E72" s="54">
        <v>15854</v>
      </c>
    </row>
    <row r="73" spans="1:5" s="50" customFormat="1" ht="15" customHeight="1">
      <c r="A73" s="68"/>
      <c r="B73" s="53" t="s">
        <v>287</v>
      </c>
      <c r="C73" s="54">
        <v>53607</v>
      </c>
      <c r="D73" s="54">
        <v>92640</v>
      </c>
      <c r="E73" s="54">
        <v>84829</v>
      </c>
    </row>
    <row r="74" spans="1:5" s="50" customFormat="1">
      <c r="A74" s="68"/>
      <c r="B74" s="53" t="s">
        <v>288</v>
      </c>
      <c r="C74" s="54">
        <v>0</v>
      </c>
      <c r="D74" s="54">
        <v>5</v>
      </c>
      <c r="E74" s="54">
        <v>4</v>
      </c>
    </row>
    <row r="75" spans="1:5" s="50" customFormat="1" ht="15" customHeight="1">
      <c r="A75" s="68"/>
      <c r="B75" s="53" t="s">
        <v>289</v>
      </c>
      <c r="C75" s="54">
        <v>19065</v>
      </c>
      <c r="D75" s="54">
        <v>36316</v>
      </c>
      <c r="E75" s="54">
        <v>33998</v>
      </c>
    </row>
    <row r="76" spans="1:5" s="50" customFormat="1" ht="15" customHeight="1">
      <c r="A76" s="68"/>
      <c r="B76" s="41" t="s">
        <v>290</v>
      </c>
      <c r="C76" s="55">
        <f>SUM(C72:C75)</f>
        <v>82908</v>
      </c>
      <c r="D76" s="55">
        <f t="shared" ref="D76:E76" si="14">SUM(D72:D75)</f>
        <v>144820</v>
      </c>
      <c r="E76" s="55">
        <f t="shared" si="14"/>
        <v>134685</v>
      </c>
    </row>
    <row r="77" spans="1:5" s="50" customFormat="1" ht="15" customHeight="1">
      <c r="A77" s="68"/>
      <c r="B77" s="53" t="s">
        <v>291</v>
      </c>
      <c r="C77" s="54">
        <v>0</v>
      </c>
      <c r="D77" s="54">
        <v>299</v>
      </c>
      <c r="E77" s="54">
        <v>299</v>
      </c>
    </row>
    <row r="78" spans="1:5" s="50" customFormat="1">
      <c r="A78" s="68"/>
      <c r="B78" s="53" t="s">
        <v>294</v>
      </c>
      <c r="C78" s="54">
        <v>300</v>
      </c>
      <c r="D78" s="54">
        <v>1380</v>
      </c>
      <c r="E78" s="54">
        <v>1380</v>
      </c>
    </row>
    <row r="79" spans="1:5" s="50" customFormat="1">
      <c r="A79" s="68"/>
      <c r="B79" s="53" t="s">
        <v>296</v>
      </c>
      <c r="C79" s="54">
        <v>200</v>
      </c>
      <c r="D79" s="54">
        <v>4354</v>
      </c>
      <c r="E79" s="54">
        <v>4354</v>
      </c>
    </row>
    <row r="80" spans="1:5" s="50" customFormat="1">
      <c r="A80" s="68"/>
      <c r="B80" s="53" t="s">
        <v>298</v>
      </c>
      <c r="C80" s="54">
        <v>0</v>
      </c>
      <c r="D80" s="54">
        <v>600</v>
      </c>
      <c r="E80" s="54">
        <v>600</v>
      </c>
    </row>
    <row r="81" spans="1:5" s="50" customFormat="1">
      <c r="A81" s="68"/>
      <c r="B81" s="53" t="s">
        <v>300</v>
      </c>
      <c r="C81" s="54">
        <v>17772</v>
      </c>
      <c r="D81" s="54">
        <v>21370</v>
      </c>
      <c r="E81" s="54">
        <v>21370</v>
      </c>
    </row>
    <row r="82" spans="1:5" s="50" customFormat="1">
      <c r="A82" s="68"/>
      <c r="B82" s="41" t="s">
        <v>305</v>
      </c>
      <c r="C82" s="55">
        <f>SUM(C77:C81)</f>
        <v>18272</v>
      </c>
      <c r="D82" s="55">
        <f t="shared" ref="D82:E82" si="15">SUM(D77:D81)</f>
        <v>28003</v>
      </c>
      <c r="E82" s="55">
        <f t="shared" si="15"/>
        <v>28003</v>
      </c>
    </row>
    <row r="83" spans="1:5" s="50" customFormat="1">
      <c r="A83" s="68"/>
      <c r="B83" s="53" t="s">
        <v>306</v>
      </c>
      <c r="C83" s="54">
        <v>195386</v>
      </c>
      <c r="D83" s="54">
        <v>185729</v>
      </c>
      <c r="E83" s="54">
        <v>185729</v>
      </c>
    </row>
    <row r="84" spans="1:5" s="50" customFormat="1">
      <c r="A84" s="68"/>
      <c r="B84" s="53" t="s">
        <v>307</v>
      </c>
      <c r="C84" s="54">
        <v>0</v>
      </c>
      <c r="D84" s="54">
        <v>115</v>
      </c>
      <c r="E84" s="54">
        <v>115</v>
      </c>
    </row>
    <row r="85" spans="1:5" s="50" customFormat="1" ht="15" customHeight="1">
      <c r="A85" s="68"/>
      <c r="B85" s="53" t="s">
        <v>308</v>
      </c>
      <c r="C85" s="54">
        <v>3800</v>
      </c>
      <c r="D85" s="54">
        <v>8247</v>
      </c>
      <c r="E85" s="54">
        <v>8247</v>
      </c>
    </row>
    <row r="86" spans="1:5" s="50" customFormat="1" ht="15" customHeight="1">
      <c r="A86" s="68"/>
      <c r="B86" s="53" t="s">
        <v>309</v>
      </c>
      <c r="C86" s="54">
        <v>0</v>
      </c>
      <c r="D86" s="54">
        <v>49154</v>
      </c>
      <c r="E86" s="54">
        <v>0</v>
      </c>
    </row>
    <row r="87" spans="1:5">
      <c r="A87" s="68"/>
      <c r="B87" s="41" t="s">
        <v>310</v>
      </c>
      <c r="C87" s="55">
        <f>SUM(C83:C86)</f>
        <v>199186</v>
      </c>
      <c r="D87" s="55">
        <f t="shared" ref="D87:E87" si="16">SUM(D83:D86)</f>
        <v>243245</v>
      </c>
      <c r="E87" s="55">
        <f t="shared" si="16"/>
        <v>194091</v>
      </c>
    </row>
    <row r="88" spans="1:5" s="50" customFormat="1">
      <c r="A88" s="68"/>
      <c r="B88" s="41" t="s">
        <v>311</v>
      </c>
      <c r="C88" s="55">
        <v>0</v>
      </c>
      <c r="D88" s="55">
        <v>802730</v>
      </c>
      <c r="E88" s="55">
        <v>527426</v>
      </c>
    </row>
    <row r="89" spans="1:5" s="50" customFormat="1">
      <c r="A89" s="68"/>
      <c r="B89" s="41" t="s">
        <v>312</v>
      </c>
      <c r="C89" s="55">
        <v>0</v>
      </c>
      <c r="D89" s="55">
        <v>20095</v>
      </c>
      <c r="E89" s="55">
        <v>20095</v>
      </c>
    </row>
    <row r="90" spans="1:5">
      <c r="A90" s="68"/>
      <c r="B90" s="41" t="s">
        <v>313</v>
      </c>
      <c r="C90" s="55">
        <v>0</v>
      </c>
      <c r="D90" s="55">
        <v>115</v>
      </c>
      <c r="E90" s="55">
        <v>115</v>
      </c>
    </row>
    <row r="91" spans="1:5" ht="23.25" customHeight="1">
      <c r="A91" s="65"/>
      <c r="B91" s="34" t="s">
        <v>314</v>
      </c>
      <c r="C91" s="35">
        <f>SUM(C70,C71,C76,C82,C87,C89,C90)</f>
        <v>331703</v>
      </c>
      <c r="D91" s="35">
        <f>SUM(D70,D71,D76,D82,D87,D88,D89,D90)</f>
        <v>1451720</v>
      </c>
      <c r="E91" s="35">
        <f>SUM(E70,E71,E76,E82,E87,E88,E89,E90)</f>
        <v>1116790</v>
      </c>
    </row>
    <row r="92" spans="1:5" s="57" customFormat="1" ht="18.75">
      <c r="A92" s="68"/>
      <c r="B92" s="53" t="s">
        <v>315</v>
      </c>
      <c r="C92" s="54">
        <v>0</v>
      </c>
      <c r="D92" s="54">
        <v>11690</v>
      </c>
      <c r="E92" s="54">
        <v>0</v>
      </c>
    </row>
    <row r="93" spans="1:5" s="50" customFormat="1" ht="15" customHeight="1">
      <c r="A93" s="68"/>
      <c r="B93" s="53" t="s">
        <v>316</v>
      </c>
      <c r="C93" s="54">
        <v>111588</v>
      </c>
      <c r="D93" s="54">
        <v>111588</v>
      </c>
      <c r="E93" s="54">
        <v>103236</v>
      </c>
    </row>
    <row r="94" spans="1:5" s="50" customFormat="1" ht="32.25" customHeight="1">
      <c r="A94" s="65"/>
      <c r="B94" s="34" t="s">
        <v>317</v>
      </c>
      <c r="C94" s="35">
        <f>SUM(C92:C93)</f>
        <v>111588</v>
      </c>
      <c r="D94" s="35">
        <f t="shared" ref="D94:E94" si="17">SUM(D92:D93)</f>
        <v>123278</v>
      </c>
      <c r="E94" s="35">
        <f t="shared" si="17"/>
        <v>103236</v>
      </c>
    </row>
    <row r="95" spans="1:5" s="50" customFormat="1" ht="33" customHeight="1">
      <c r="A95" s="65"/>
      <c r="B95" s="37" t="s">
        <v>318</v>
      </c>
      <c r="C95" s="38">
        <f>SUM(C91,C94)</f>
        <v>443291</v>
      </c>
      <c r="D95" s="38">
        <f>SUM(D91,D94)</f>
        <v>1574998</v>
      </c>
      <c r="E95" s="38">
        <f>SUM(E91,E94)</f>
        <v>1220026</v>
      </c>
    </row>
    <row r="96" spans="1:5" s="50" customFormat="1" ht="36" customHeight="1">
      <c r="A96" s="69"/>
      <c r="B96" s="302" t="s">
        <v>281</v>
      </c>
      <c r="C96" s="303"/>
      <c r="D96" s="303"/>
      <c r="E96" s="304"/>
    </row>
    <row r="97" spans="1:7" s="50" customFormat="1" ht="18" customHeight="1">
      <c r="A97" s="68"/>
      <c r="B97" s="48" t="s">
        <v>76</v>
      </c>
      <c r="C97" s="58">
        <f>SUM(C98:C101)</f>
        <v>123509</v>
      </c>
      <c r="D97" s="58">
        <f>SUM(D98:D101)</f>
        <v>123287</v>
      </c>
      <c r="E97" s="58">
        <f>SUM(E98:E101)</f>
        <v>109020</v>
      </c>
    </row>
    <row r="98" spans="1:7" s="50" customFormat="1" ht="18" customHeight="1">
      <c r="A98" s="68"/>
      <c r="B98" s="51" t="s">
        <v>268</v>
      </c>
      <c r="C98" s="54">
        <f>57040+10083</f>
        <v>67123</v>
      </c>
      <c r="D98" s="54">
        <f>57040+10362</f>
        <v>67402</v>
      </c>
      <c r="E98" s="54">
        <f>56251+10277</f>
        <v>66528</v>
      </c>
    </row>
    <row r="99" spans="1:7" s="46" customFormat="1" ht="18" customHeight="1">
      <c r="A99" s="68"/>
      <c r="B99" s="53" t="s">
        <v>269</v>
      </c>
      <c r="C99" s="54">
        <f>13381+2795</f>
        <v>16176</v>
      </c>
      <c r="D99" s="54">
        <f>15670+2868</f>
        <v>18538</v>
      </c>
      <c r="E99" s="54">
        <f>15669+2851</f>
        <v>18520</v>
      </c>
    </row>
    <row r="100" spans="1:7" s="50" customFormat="1" ht="18" customHeight="1">
      <c r="A100" s="68"/>
      <c r="B100" s="53" t="s">
        <v>270</v>
      </c>
      <c r="C100" s="54">
        <f>27158+9710</f>
        <v>36868</v>
      </c>
      <c r="D100" s="54">
        <f>24766+9787</f>
        <v>34553</v>
      </c>
      <c r="E100" s="54">
        <f>16103+7869</f>
        <v>23972</v>
      </c>
    </row>
    <row r="101" spans="1:7" s="46" customFormat="1" ht="18" customHeight="1">
      <c r="A101" s="68"/>
      <c r="B101" s="53" t="s">
        <v>261</v>
      </c>
      <c r="C101" s="54">
        <v>3342</v>
      </c>
      <c r="D101" s="54">
        <v>2794</v>
      </c>
      <c r="E101" s="54">
        <v>0</v>
      </c>
    </row>
    <row r="102" spans="1:7" ht="18" customHeight="1">
      <c r="A102" s="68"/>
      <c r="B102" s="41" t="s">
        <v>271</v>
      </c>
      <c r="C102" s="59">
        <f>SUM(C103:C103)</f>
        <v>0</v>
      </c>
      <c r="D102" s="59">
        <f>SUM(D103:D103)</f>
        <v>1668</v>
      </c>
      <c r="E102" s="59">
        <f>SUM(E103:E103)</f>
        <v>1047</v>
      </c>
    </row>
    <row r="103" spans="1:7" s="62" customFormat="1" ht="18" customHeight="1">
      <c r="A103" s="66"/>
      <c r="B103" s="53" t="s">
        <v>272</v>
      </c>
      <c r="C103" s="60">
        <v>0</v>
      </c>
      <c r="D103" s="60">
        <v>1668</v>
      </c>
      <c r="E103" s="60">
        <v>1047</v>
      </c>
      <c r="F103" s="61"/>
      <c r="G103" s="61"/>
    </row>
    <row r="104" spans="1:7" ht="18" customHeight="1">
      <c r="A104" s="68"/>
      <c r="B104" s="41" t="s">
        <v>273</v>
      </c>
      <c r="C104" s="59">
        <f>SUM(C105)</f>
        <v>0</v>
      </c>
      <c r="D104" s="59">
        <f t="shared" ref="D104:E104" si="18">SUM(D105)</f>
        <v>12</v>
      </c>
      <c r="E104" s="59">
        <f t="shared" si="18"/>
        <v>12</v>
      </c>
    </row>
    <row r="105" spans="1:7" ht="18" customHeight="1">
      <c r="A105" s="156"/>
      <c r="B105" s="153" t="s">
        <v>274</v>
      </c>
      <c r="C105" s="157">
        <v>0</v>
      </c>
      <c r="D105" s="157">
        <v>12</v>
      </c>
      <c r="E105" s="157">
        <v>12</v>
      </c>
    </row>
    <row r="106" spans="1:7" ht="20.25" customHeight="1">
      <c r="A106" s="65"/>
      <c r="B106" s="37" t="s">
        <v>275</v>
      </c>
      <c r="C106" s="38">
        <f t="shared" ref="C106:D106" si="19">SUM(C97,C102,C104)</f>
        <v>123509</v>
      </c>
      <c r="D106" s="38">
        <f t="shared" si="19"/>
        <v>124967</v>
      </c>
      <c r="E106" s="38">
        <f>SUM(E97,E102,E104)</f>
        <v>110079</v>
      </c>
    </row>
    <row r="107" spans="1:7" s="61" customFormat="1" ht="20.25" customHeight="1">
      <c r="A107" s="301" t="s">
        <v>201</v>
      </c>
      <c r="B107" s="301"/>
      <c r="C107" s="301"/>
      <c r="D107" s="301"/>
      <c r="E107" s="301"/>
    </row>
    <row r="108" spans="1:7" s="61" customFormat="1" ht="20.25" customHeight="1">
      <c r="A108" s="308" t="s">
        <v>473</v>
      </c>
      <c r="B108" s="308"/>
      <c r="C108" s="308"/>
      <c r="D108" s="308"/>
      <c r="E108" s="308"/>
    </row>
    <row r="109" spans="1:7" s="61" customFormat="1" ht="20.25" customHeight="1">
      <c r="A109" s="293" t="s">
        <v>474</v>
      </c>
      <c r="B109" s="293"/>
      <c r="C109" s="293"/>
      <c r="D109" s="293"/>
      <c r="E109" s="293"/>
    </row>
    <row r="110" spans="1:7" s="61" customFormat="1" ht="20.25" customHeight="1">
      <c r="A110" s="43"/>
      <c r="B110" s="143"/>
      <c r="C110" s="143"/>
      <c r="D110" s="143"/>
      <c r="E110" s="139" t="s">
        <v>429</v>
      </c>
    </row>
    <row r="111" spans="1:7" s="50" customFormat="1" ht="34.5" customHeight="1">
      <c r="A111" s="44" t="s">
        <v>431</v>
      </c>
      <c r="B111" s="44" t="s">
        <v>0</v>
      </c>
      <c r="C111" s="45" t="s">
        <v>265</v>
      </c>
      <c r="D111" s="45" t="s">
        <v>266</v>
      </c>
      <c r="E111" s="45" t="s">
        <v>267</v>
      </c>
    </row>
    <row r="112" spans="1:7" ht="32.25" customHeight="1">
      <c r="A112" s="70"/>
      <c r="B112" s="300" t="s">
        <v>324</v>
      </c>
      <c r="C112" s="300"/>
      <c r="D112" s="300"/>
      <c r="E112" s="300"/>
    </row>
    <row r="113" spans="1:7" s="64" customFormat="1" ht="39.950000000000003" customHeight="1">
      <c r="A113" s="158"/>
      <c r="B113" s="294" t="s">
        <v>319</v>
      </c>
      <c r="C113" s="295"/>
      <c r="D113" s="295"/>
      <c r="E113" s="296"/>
    </row>
    <row r="114" spans="1:7" s="64" customFormat="1" ht="39.950000000000003" customHeight="1">
      <c r="A114" s="65"/>
      <c r="B114" s="37" t="s">
        <v>239</v>
      </c>
      <c r="C114" s="38">
        <v>443291</v>
      </c>
      <c r="D114" s="38">
        <v>1574998</v>
      </c>
      <c r="E114" s="38">
        <v>1665594</v>
      </c>
    </row>
    <row r="115" spans="1:7" ht="39.950000000000003" customHeight="1">
      <c r="A115" s="65"/>
      <c r="B115" s="37" t="s">
        <v>321</v>
      </c>
      <c r="C115" s="38"/>
      <c r="D115" s="38"/>
      <c r="E115" s="38">
        <v>103236</v>
      </c>
    </row>
    <row r="116" spans="1:7" ht="39.950000000000003" customHeight="1">
      <c r="A116" s="65"/>
      <c r="B116" s="37" t="s">
        <v>264</v>
      </c>
      <c r="C116" s="38">
        <v>123509</v>
      </c>
      <c r="D116" s="38">
        <v>124962</v>
      </c>
      <c r="E116" s="38">
        <v>110201</v>
      </c>
      <c r="G116" s="56"/>
    </row>
    <row r="117" spans="1:7" ht="39.950000000000003" customHeight="1">
      <c r="A117" s="71"/>
      <c r="B117" s="63" t="s">
        <v>322</v>
      </c>
      <c r="C117" s="39">
        <f>SUM(C114:C116)</f>
        <v>566800</v>
      </c>
      <c r="D117" s="39">
        <f t="shared" ref="D117" si="20">SUM(D114:D116)</f>
        <v>1699960</v>
      </c>
      <c r="E117" s="39">
        <f>+E114-E115+E116</f>
        <v>1672559</v>
      </c>
      <c r="G117" s="56"/>
    </row>
    <row r="118" spans="1:7" ht="39.950000000000003" customHeight="1">
      <c r="A118" s="71"/>
      <c r="B118" s="297" t="s">
        <v>320</v>
      </c>
      <c r="C118" s="298"/>
      <c r="D118" s="298"/>
      <c r="E118" s="299"/>
    </row>
    <row r="119" spans="1:7" ht="39.950000000000003" customHeight="1">
      <c r="A119" s="65"/>
      <c r="B119" s="37" t="s">
        <v>318</v>
      </c>
      <c r="C119" s="38">
        <v>443291</v>
      </c>
      <c r="D119" s="38">
        <v>1574998</v>
      </c>
      <c r="E119" s="38">
        <v>1220026</v>
      </c>
      <c r="F119" s="56"/>
    </row>
    <row r="120" spans="1:7" ht="39.950000000000003" customHeight="1">
      <c r="A120" s="65"/>
      <c r="B120" s="37" t="s">
        <v>275</v>
      </c>
      <c r="C120" s="38">
        <v>123509</v>
      </c>
      <c r="D120" s="38">
        <v>124967</v>
      </c>
      <c r="E120" s="38">
        <v>110079</v>
      </c>
      <c r="F120" s="56"/>
    </row>
    <row r="121" spans="1:7" ht="39.950000000000003" customHeight="1">
      <c r="A121" s="65"/>
      <c r="B121" s="37" t="s">
        <v>323</v>
      </c>
      <c r="C121" s="38"/>
      <c r="D121" s="38"/>
      <c r="E121" s="38">
        <v>103236</v>
      </c>
      <c r="F121" s="56"/>
    </row>
    <row r="122" spans="1:7" ht="39.950000000000003" customHeight="1">
      <c r="A122" s="65"/>
      <c r="B122" s="63" t="s">
        <v>276</v>
      </c>
      <c r="C122" s="39">
        <f>SUM(C119:C120)</f>
        <v>566800</v>
      </c>
      <c r="D122" s="39">
        <f t="shared" ref="D122" si="21">SUM(D119:D120)</f>
        <v>1699965</v>
      </c>
      <c r="E122" s="39">
        <f>+E119+E120-E121</f>
        <v>1226869</v>
      </c>
    </row>
    <row r="124" spans="1:7">
      <c r="E124" s="56"/>
    </row>
  </sheetData>
  <sheetProtection password="CF8F" sheet="1" objects="1" scenarios="1"/>
  <mergeCells count="16">
    <mergeCell ref="A109:E109"/>
    <mergeCell ref="B113:E113"/>
    <mergeCell ref="B118:E118"/>
    <mergeCell ref="B112:E112"/>
    <mergeCell ref="A1:E1"/>
    <mergeCell ref="B7:E7"/>
    <mergeCell ref="B52:E52"/>
    <mergeCell ref="B67:E67"/>
    <mergeCell ref="B96:E96"/>
    <mergeCell ref="A2:E2"/>
    <mergeCell ref="A3:E3"/>
    <mergeCell ref="A62:E62"/>
    <mergeCell ref="A63:E63"/>
    <mergeCell ref="A64:E64"/>
    <mergeCell ref="A107:E107"/>
    <mergeCell ref="A108:E108"/>
  </mergeCells>
  <printOptions horizontalCentered="1"/>
  <pageMargins left="0.59055118110236227" right="0.31496062992125984" top="0.59055118110236227" bottom="0.15748031496062992" header="1.0236220472440944" footer="0.15748031496062992"/>
  <pageSetup paperSize="9" scale="77" orientation="portrait" r:id="rId1"/>
  <headerFooter alignWithMargins="0">
    <oddFooter>&amp;C&amp;N/&amp;P. oldal</oddFooter>
  </headerFooter>
  <rowBreaks count="2" manualBreakCount="2">
    <brk id="61" max="4" man="1"/>
    <brk id="106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Q8" sqref="Q8"/>
    </sheetView>
  </sheetViews>
  <sheetFormatPr defaultRowHeight="12.75"/>
  <cols>
    <col min="1" max="1" width="5" style="43" customWidth="1"/>
    <col min="2" max="2" width="25.7109375" style="43" customWidth="1"/>
    <col min="3" max="3" width="9" style="43" customWidth="1"/>
    <col min="4" max="4" width="10.42578125" style="43" customWidth="1"/>
    <col min="5" max="5" width="9.140625" style="43" customWidth="1"/>
    <col min="6" max="6" width="8.85546875" style="43" customWidth="1"/>
    <col min="7" max="8" width="9.85546875" style="43" customWidth="1"/>
    <col min="9" max="9" width="10.140625" style="43" customWidth="1"/>
    <col min="10" max="10" width="10.28515625" style="43" customWidth="1"/>
    <col min="11" max="11" width="10" style="43" customWidth="1"/>
    <col min="12" max="13" width="11.140625" style="43" customWidth="1"/>
    <col min="14" max="14" width="10.5703125" style="43" customWidth="1"/>
    <col min="15" max="15" width="7.85546875" style="43" customWidth="1"/>
    <col min="16" max="17" width="9.140625" style="43"/>
    <col min="18" max="18" width="7.7109375" style="43" customWidth="1"/>
    <col min="19" max="20" width="9.140625" style="43"/>
    <col min="21" max="21" width="11.7109375" style="43" customWidth="1"/>
    <col min="22" max="22" width="11.5703125" style="43" customWidth="1"/>
    <col min="23" max="23" width="11.85546875" style="43" customWidth="1"/>
    <col min="24" max="25" width="10.140625" style="43" customWidth="1"/>
    <col min="26" max="26" width="10.42578125" style="43" customWidth="1"/>
    <col min="27" max="16384" width="9.140625" style="43"/>
  </cols>
  <sheetData>
    <row r="1" spans="1:14">
      <c r="A1" s="43" t="s">
        <v>477</v>
      </c>
    </row>
    <row r="3" spans="1:14" ht="23.25" customHeight="1">
      <c r="A3" s="309" t="s">
        <v>428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</row>
    <row r="4" spans="1:14">
      <c r="K4" s="75"/>
      <c r="N4" s="46" t="s">
        <v>429</v>
      </c>
    </row>
    <row r="5" spans="1:14" s="46" customFormat="1" ht="27.75" customHeight="1">
      <c r="A5" s="316" t="s">
        <v>24</v>
      </c>
      <c r="B5" s="316" t="s">
        <v>68</v>
      </c>
      <c r="C5" s="316" t="s">
        <v>10</v>
      </c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</row>
    <row r="6" spans="1:14" s="73" customFormat="1" ht="31.5" customHeight="1">
      <c r="A6" s="316"/>
      <c r="B6" s="316"/>
      <c r="C6" s="316" t="s">
        <v>246</v>
      </c>
      <c r="D6" s="316"/>
      <c r="E6" s="316"/>
      <c r="F6" s="316" t="s">
        <v>251</v>
      </c>
      <c r="G6" s="316"/>
      <c r="H6" s="316"/>
      <c r="I6" s="316" t="s">
        <v>252</v>
      </c>
      <c r="J6" s="316"/>
      <c r="K6" s="316"/>
      <c r="L6" s="316" t="s">
        <v>67</v>
      </c>
      <c r="M6" s="316"/>
      <c r="N6" s="316"/>
    </row>
    <row r="7" spans="1:14" s="73" customFormat="1" ht="22.5">
      <c r="A7" s="316"/>
      <c r="B7" s="316"/>
      <c r="C7" s="74" t="s">
        <v>82</v>
      </c>
      <c r="D7" s="74" t="s">
        <v>79</v>
      </c>
      <c r="E7" s="74" t="s">
        <v>80</v>
      </c>
      <c r="F7" s="74" t="s">
        <v>82</v>
      </c>
      <c r="G7" s="74" t="s">
        <v>79</v>
      </c>
      <c r="H7" s="74" t="s">
        <v>80</v>
      </c>
      <c r="I7" s="74" t="s">
        <v>82</v>
      </c>
      <c r="J7" s="74" t="s">
        <v>79</v>
      </c>
      <c r="K7" s="74" t="s">
        <v>80</v>
      </c>
      <c r="L7" s="74" t="s">
        <v>82</v>
      </c>
      <c r="M7" s="74" t="s">
        <v>79</v>
      </c>
      <c r="N7" s="74" t="s">
        <v>80</v>
      </c>
    </row>
    <row r="8" spans="1:14" ht="30" customHeight="1">
      <c r="A8" s="149">
        <v>2</v>
      </c>
      <c r="B8" s="76" t="s">
        <v>34</v>
      </c>
      <c r="C8" s="77">
        <v>24977</v>
      </c>
      <c r="D8" s="77">
        <v>183127</v>
      </c>
      <c r="E8" s="77">
        <v>182791</v>
      </c>
      <c r="F8" s="77">
        <v>6360</v>
      </c>
      <c r="G8" s="77">
        <v>29585</v>
      </c>
      <c r="H8" s="77">
        <v>29584</v>
      </c>
      <c r="I8" s="77">
        <v>82908</v>
      </c>
      <c r="J8" s="77">
        <v>144820</v>
      </c>
      <c r="K8" s="77">
        <v>134685</v>
      </c>
      <c r="L8" s="77">
        <v>18272</v>
      </c>
      <c r="M8" s="77">
        <v>28003</v>
      </c>
      <c r="N8" s="77">
        <v>28003</v>
      </c>
    </row>
    <row r="9" spans="1:14" ht="25.5">
      <c r="A9" s="149">
        <v>1</v>
      </c>
      <c r="B9" s="76" t="s">
        <v>48</v>
      </c>
      <c r="C9" s="77">
        <v>57040</v>
      </c>
      <c r="D9" s="77">
        <v>57040</v>
      </c>
      <c r="E9" s="77">
        <v>56251</v>
      </c>
      <c r="F9" s="77">
        <v>13381</v>
      </c>
      <c r="G9" s="77">
        <v>15670</v>
      </c>
      <c r="H9" s="77">
        <v>15669</v>
      </c>
      <c r="I9" s="77">
        <v>27158</v>
      </c>
      <c r="J9" s="77">
        <v>24766</v>
      </c>
      <c r="K9" s="77">
        <v>16103</v>
      </c>
      <c r="L9" s="77">
        <v>0</v>
      </c>
      <c r="M9" s="77">
        <v>0</v>
      </c>
      <c r="N9" s="77">
        <v>0</v>
      </c>
    </row>
    <row r="10" spans="1:14" ht="30" customHeight="1">
      <c r="A10" s="149">
        <v>3</v>
      </c>
      <c r="B10" s="76" t="s">
        <v>4</v>
      </c>
      <c r="C10" s="77">
        <v>4527</v>
      </c>
      <c r="D10" s="77">
        <v>4527</v>
      </c>
      <c r="E10" s="77">
        <v>4443</v>
      </c>
      <c r="F10" s="77">
        <v>1273</v>
      </c>
      <c r="G10" s="77">
        <v>1273</v>
      </c>
      <c r="H10" s="77">
        <v>1256</v>
      </c>
      <c r="I10" s="77">
        <v>2050</v>
      </c>
      <c r="J10" s="77">
        <v>2120</v>
      </c>
      <c r="K10" s="77">
        <v>1584</v>
      </c>
      <c r="L10" s="77">
        <v>0</v>
      </c>
      <c r="M10" s="77">
        <v>0</v>
      </c>
      <c r="N10" s="77">
        <v>0</v>
      </c>
    </row>
    <row r="11" spans="1:14" ht="30" customHeight="1">
      <c r="A11" s="149">
        <v>4</v>
      </c>
      <c r="B11" s="76" t="s">
        <v>3</v>
      </c>
      <c r="C11" s="77">
        <v>5556</v>
      </c>
      <c r="D11" s="77">
        <v>5835</v>
      </c>
      <c r="E11" s="77">
        <v>5834</v>
      </c>
      <c r="F11" s="77">
        <v>1522</v>
      </c>
      <c r="G11" s="77">
        <v>1595</v>
      </c>
      <c r="H11" s="77">
        <v>1595</v>
      </c>
      <c r="I11" s="77">
        <v>7660</v>
      </c>
      <c r="J11" s="77">
        <v>7667</v>
      </c>
      <c r="K11" s="77">
        <v>6285</v>
      </c>
      <c r="L11" s="77">
        <v>0</v>
      </c>
      <c r="M11" s="77">
        <v>0</v>
      </c>
      <c r="N11" s="77">
        <v>0</v>
      </c>
    </row>
    <row r="12" spans="1:14" s="46" customFormat="1" ht="30" customHeight="1">
      <c r="A12" s="317" t="s">
        <v>44</v>
      </c>
      <c r="B12" s="317"/>
      <c r="C12" s="78">
        <f>SUM(C8:C11)</f>
        <v>92100</v>
      </c>
      <c r="D12" s="78">
        <f t="shared" ref="D12:N12" si="0">SUM(D8:D11)</f>
        <v>250529</v>
      </c>
      <c r="E12" s="78">
        <f t="shared" si="0"/>
        <v>249319</v>
      </c>
      <c r="F12" s="78">
        <f t="shared" si="0"/>
        <v>22536</v>
      </c>
      <c r="G12" s="78">
        <f t="shared" si="0"/>
        <v>48123</v>
      </c>
      <c r="H12" s="78">
        <f t="shared" si="0"/>
        <v>48104</v>
      </c>
      <c r="I12" s="78">
        <f t="shared" si="0"/>
        <v>119776</v>
      </c>
      <c r="J12" s="78">
        <f t="shared" si="0"/>
        <v>179373</v>
      </c>
      <c r="K12" s="78">
        <f t="shared" si="0"/>
        <v>158657</v>
      </c>
      <c r="L12" s="78">
        <f t="shared" si="0"/>
        <v>18272</v>
      </c>
      <c r="M12" s="78">
        <f t="shared" si="0"/>
        <v>28003</v>
      </c>
      <c r="N12" s="78">
        <f t="shared" si="0"/>
        <v>28003</v>
      </c>
    </row>
    <row r="13" spans="1:14" ht="30" customHeight="1">
      <c r="B13" s="79"/>
      <c r="C13" s="80"/>
      <c r="K13" s="56"/>
    </row>
    <row r="14" spans="1:14" ht="30" customHeight="1">
      <c r="A14" s="318" t="s">
        <v>431</v>
      </c>
      <c r="B14" s="318" t="s">
        <v>68</v>
      </c>
      <c r="C14" s="316" t="s">
        <v>56</v>
      </c>
      <c r="D14" s="316"/>
      <c r="E14" s="316"/>
      <c r="F14" s="311" t="s">
        <v>66</v>
      </c>
      <c r="G14" s="311"/>
      <c r="H14" s="312"/>
      <c r="I14" s="310" t="s">
        <v>78</v>
      </c>
      <c r="J14" s="311"/>
      <c r="K14" s="312"/>
      <c r="L14" s="310" t="s">
        <v>357</v>
      </c>
      <c r="M14" s="311"/>
      <c r="N14" s="312"/>
    </row>
    <row r="15" spans="1:14" ht="30" customHeight="1">
      <c r="A15" s="319"/>
      <c r="B15" s="319"/>
      <c r="C15" s="316"/>
      <c r="D15" s="316"/>
      <c r="E15" s="316"/>
      <c r="F15" s="314"/>
      <c r="G15" s="314"/>
      <c r="H15" s="315"/>
      <c r="I15" s="313"/>
      <c r="J15" s="314"/>
      <c r="K15" s="315"/>
      <c r="L15" s="313"/>
      <c r="M15" s="314"/>
      <c r="N15" s="315"/>
    </row>
    <row r="16" spans="1:14" ht="30" customHeight="1">
      <c r="A16" s="321"/>
      <c r="B16" s="320"/>
      <c r="C16" s="74" t="s">
        <v>82</v>
      </c>
      <c r="D16" s="74" t="s">
        <v>79</v>
      </c>
      <c r="E16" s="74" t="s">
        <v>80</v>
      </c>
      <c r="F16" s="74" t="s">
        <v>82</v>
      </c>
      <c r="G16" s="74" t="s">
        <v>79</v>
      </c>
      <c r="H16" s="74" t="s">
        <v>80</v>
      </c>
      <c r="I16" s="74" t="s">
        <v>82</v>
      </c>
      <c r="J16" s="74" t="s">
        <v>79</v>
      </c>
      <c r="K16" s="74" t="s">
        <v>80</v>
      </c>
      <c r="L16" s="74" t="s">
        <v>82</v>
      </c>
      <c r="M16" s="74" t="s">
        <v>79</v>
      </c>
      <c r="N16" s="74" t="s">
        <v>80</v>
      </c>
    </row>
    <row r="17" spans="1:14" ht="26.25" customHeight="1">
      <c r="A17" s="149">
        <v>2</v>
      </c>
      <c r="B17" s="76" t="s">
        <v>34</v>
      </c>
      <c r="C17" s="77">
        <v>199186</v>
      </c>
      <c r="D17" s="77">
        <v>243245</v>
      </c>
      <c r="E17" s="77">
        <v>194091</v>
      </c>
      <c r="F17" s="77">
        <v>111588</v>
      </c>
      <c r="G17" s="77">
        <v>123278</v>
      </c>
      <c r="H17" s="77">
        <v>103236</v>
      </c>
      <c r="I17" s="77">
        <v>0</v>
      </c>
      <c r="J17" s="77">
        <v>822940</v>
      </c>
      <c r="K17" s="77">
        <v>547636</v>
      </c>
      <c r="L17" s="81">
        <f t="shared" ref="L17:N20" si="1">+C8+F8+I8+L8+C17+F17+I17</f>
        <v>443291</v>
      </c>
      <c r="M17" s="81">
        <f t="shared" si="1"/>
        <v>1574998</v>
      </c>
      <c r="N17" s="81">
        <f t="shared" si="1"/>
        <v>1220026</v>
      </c>
    </row>
    <row r="18" spans="1:14" ht="30" customHeight="1">
      <c r="A18" s="149">
        <v>1</v>
      </c>
      <c r="B18" s="76" t="s">
        <v>48</v>
      </c>
      <c r="C18" s="77">
        <v>3342</v>
      </c>
      <c r="D18" s="77">
        <v>2794</v>
      </c>
      <c r="E18" s="77">
        <v>0</v>
      </c>
      <c r="F18" s="77">
        <v>0</v>
      </c>
      <c r="G18" s="77">
        <v>0</v>
      </c>
      <c r="H18" s="77">
        <v>0</v>
      </c>
      <c r="I18" s="77">
        <v>0</v>
      </c>
      <c r="J18" s="77">
        <v>1668</v>
      </c>
      <c r="K18" s="77">
        <v>1047</v>
      </c>
      <c r="L18" s="81">
        <f t="shared" si="1"/>
        <v>100921</v>
      </c>
      <c r="M18" s="81">
        <f t="shared" si="1"/>
        <v>101938</v>
      </c>
      <c r="N18" s="81">
        <f t="shared" si="1"/>
        <v>89070</v>
      </c>
    </row>
    <row r="19" spans="1:14" ht="30" customHeight="1">
      <c r="A19" s="149">
        <v>3</v>
      </c>
      <c r="B19" s="76" t="s">
        <v>4</v>
      </c>
      <c r="C19" s="77">
        <v>0</v>
      </c>
      <c r="D19" s="77">
        <v>0</v>
      </c>
      <c r="E19" s="77">
        <v>0</v>
      </c>
      <c r="F19" s="77">
        <v>0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81">
        <f t="shared" si="1"/>
        <v>7850</v>
      </c>
      <c r="M19" s="81">
        <f t="shared" si="1"/>
        <v>7920</v>
      </c>
      <c r="N19" s="81">
        <f t="shared" si="1"/>
        <v>7283</v>
      </c>
    </row>
    <row r="20" spans="1:14" ht="30" customHeight="1">
      <c r="A20" s="149">
        <v>4</v>
      </c>
      <c r="B20" s="76" t="s">
        <v>3</v>
      </c>
      <c r="C20" s="77">
        <v>0</v>
      </c>
      <c r="D20" s="77">
        <v>12</v>
      </c>
      <c r="E20" s="77">
        <v>12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81">
        <f t="shared" si="1"/>
        <v>14738</v>
      </c>
      <c r="M20" s="81">
        <f t="shared" si="1"/>
        <v>15109</v>
      </c>
      <c r="N20" s="81">
        <f t="shared" si="1"/>
        <v>13726</v>
      </c>
    </row>
    <row r="21" spans="1:14" ht="30" customHeight="1">
      <c r="A21" s="317" t="s">
        <v>44</v>
      </c>
      <c r="B21" s="317"/>
      <c r="C21" s="78">
        <f>SUM(C17:C20)</f>
        <v>202528</v>
      </c>
      <c r="D21" s="78">
        <f t="shared" ref="D21:N21" si="2">SUM(D17:D20)</f>
        <v>246051</v>
      </c>
      <c r="E21" s="78">
        <f t="shared" si="2"/>
        <v>194103</v>
      </c>
      <c r="F21" s="78">
        <f t="shared" si="2"/>
        <v>111588</v>
      </c>
      <c r="G21" s="78">
        <f t="shared" si="2"/>
        <v>123278</v>
      </c>
      <c r="H21" s="78">
        <f t="shared" si="2"/>
        <v>103236</v>
      </c>
      <c r="I21" s="78">
        <f t="shared" si="2"/>
        <v>0</v>
      </c>
      <c r="J21" s="78">
        <f t="shared" si="2"/>
        <v>824608</v>
      </c>
      <c r="K21" s="78">
        <f t="shared" si="2"/>
        <v>548683</v>
      </c>
      <c r="L21" s="78">
        <f t="shared" si="2"/>
        <v>566800</v>
      </c>
      <c r="M21" s="78">
        <f t="shared" si="2"/>
        <v>1699965</v>
      </c>
      <c r="N21" s="78">
        <f t="shared" si="2"/>
        <v>1330105</v>
      </c>
    </row>
  </sheetData>
  <sheetProtection password="CF9F" sheet="1" objects="1" scenarios="1"/>
  <sortState ref="A9:J10">
    <sortCondition ref="A9:A10"/>
  </sortState>
  <mergeCells count="16">
    <mergeCell ref="A3:N3"/>
    <mergeCell ref="L14:N15"/>
    <mergeCell ref="C5:N5"/>
    <mergeCell ref="A21:B21"/>
    <mergeCell ref="B14:B16"/>
    <mergeCell ref="A14:A16"/>
    <mergeCell ref="L6:N6"/>
    <mergeCell ref="I14:K15"/>
    <mergeCell ref="A12:B12"/>
    <mergeCell ref="C6:E6"/>
    <mergeCell ref="F6:H6"/>
    <mergeCell ref="I6:K6"/>
    <mergeCell ref="B5:B7"/>
    <mergeCell ref="A5:A7"/>
    <mergeCell ref="C14:E15"/>
    <mergeCell ref="F14:H15"/>
  </mergeCells>
  <pageMargins left="0.23622047244094491" right="0.27559055118110237" top="0.35433070866141736" bottom="0.43307086614173229" header="0.19685039370078741" footer="0.19685039370078741"/>
  <pageSetup paperSize="9" scale="96" orientation="landscape" r:id="rId1"/>
  <headerFooter alignWithMargins="0">
    <oddFooter>&amp;C&amp;N/&amp;P. 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V45"/>
  <sheetViews>
    <sheetView workbookViewId="0">
      <selection activeCell="K8" sqref="K8"/>
    </sheetView>
  </sheetViews>
  <sheetFormatPr defaultRowHeight="12.75"/>
  <cols>
    <col min="1" max="1" width="3.7109375" style="43" customWidth="1"/>
    <col min="2" max="2" width="33.28515625" style="43" customWidth="1"/>
    <col min="3" max="3" width="11.7109375" style="43" customWidth="1"/>
    <col min="4" max="4" width="11.28515625" style="43" customWidth="1"/>
    <col min="5" max="5" width="9.5703125" style="43" bestFit="1" customWidth="1"/>
    <col min="6" max="6" width="8.85546875" style="43" bestFit="1" customWidth="1"/>
    <col min="7" max="7" width="11.28515625" style="43" bestFit="1" customWidth="1"/>
    <col min="8" max="8" width="11.7109375" style="46" customWidth="1"/>
    <col min="9" max="9" width="11.5703125" style="46" customWidth="1"/>
    <col min="10" max="10" width="12.7109375" style="46" customWidth="1"/>
    <col min="11" max="11" width="10.85546875" style="43" customWidth="1"/>
    <col min="12" max="12" width="3" style="43" customWidth="1"/>
    <col min="13" max="13" width="4" style="43" bestFit="1" customWidth="1"/>
    <col min="14" max="14" width="35.28515625" style="43" customWidth="1"/>
    <col min="15" max="15" width="9.28515625" style="43" bestFit="1" customWidth="1"/>
    <col min="16" max="16" width="10.42578125" style="88" customWidth="1"/>
    <col min="17" max="18" width="8.140625" style="43" bestFit="1" customWidth="1"/>
    <col min="19" max="19" width="9" style="43" bestFit="1" customWidth="1"/>
    <col min="20" max="20" width="11.28515625" style="43" bestFit="1" customWidth="1"/>
    <col min="21" max="21" width="13.7109375" style="43" customWidth="1"/>
    <col min="22" max="22" width="11.28515625" style="43" customWidth="1"/>
    <col min="23" max="16384" width="9.140625" style="43"/>
  </cols>
  <sheetData>
    <row r="1" spans="1:22">
      <c r="A1" s="43" t="s">
        <v>478</v>
      </c>
    </row>
    <row r="3" spans="1:22" ht="20.25" customHeight="1">
      <c r="A3" s="322" t="s">
        <v>430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</row>
    <row r="4" spans="1:22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N4" s="88"/>
      <c r="O4" s="89"/>
      <c r="P4" s="43"/>
      <c r="V4" s="46" t="s">
        <v>429</v>
      </c>
    </row>
    <row r="5" spans="1:22" s="90" customFormat="1" ht="58.5" customHeight="1">
      <c r="A5" s="96" t="s">
        <v>83</v>
      </c>
      <c r="B5" s="97" t="s">
        <v>0</v>
      </c>
      <c r="C5" s="99" t="s">
        <v>385</v>
      </c>
      <c r="D5" s="99" t="s">
        <v>411</v>
      </c>
      <c r="E5" s="99" t="s">
        <v>249</v>
      </c>
      <c r="F5" s="99" t="s">
        <v>244</v>
      </c>
      <c r="G5" s="99" t="s">
        <v>383</v>
      </c>
      <c r="H5" s="99" t="s">
        <v>392</v>
      </c>
      <c r="I5" s="99" t="s">
        <v>233</v>
      </c>
      <c r="J5" s="99" t="s">
        <v>384</v>
      </c>
      <c r="K5" s="100" t="s">
        <v>6</v>
      </c>
      <c r="M5" s="98" t="s">
        <v>45</v>
      </c>
      <c r="N5" s="97" t="s">
        <v>0</v>
      </c>
      <c r="O5" s="99" t="s">
        <v>9</v>
      </c>
      <c r="P5" s="99" t="s">
        <v>8</v>
      </c>
      <c r="Q5" s="99" t="s">
        <v>7</v>
      </c>
      <c r="R5" s="99" t="s">
        <v>65</v>
      </c>
      <c r="S5" s="99" t="s">
        <v>254</v>
      </c>
      <c r="T5" s="99" t="s">
        <v>381</v>
      </c>
      <c r="U5" s="99" t="s">
        <v>66</v>
      </c>
      <c r="V5" s="101" t="s">
        <v>253</v>
      </c>
    </row>
    <row r="6" spans="1:22" s="93" customFormat="1" ht="33.75">
      <c r="A6" s="91" t="s">
        <v>432</v>
      </c>
      <c r="B6" s="92" t="s">
        <v>64</v>
      </c>
      <c r="C6" s="82"/>
      <c r="D6" s="82">
        <v>44230</v>
      </c>
      <c r="E6" s="54"/>
      <c r="F6" s="54">
        <v>7421</v>
      </c>
      <c r="G6" s="54">
        <v>441</v>
      </c>
      <c r="H6" s="54">
        <v>115</v>
      </c>
      <c r="I6" s="54">
        <v>279</v>
      </c>
      <c r="J6" s="54"/>
      <c r="K6" s="83">
        <f>SUM(C6:J6)</f>
        <v>52486</v>
      </c>
      <c r="M6" s="91" t="s">
        <v>432</v>
      </c>
      <c r="N6" s="92" t="s">
        <v>64</v>
      </c>
      <c r="O6" s="42">
        <v>15233</v>
      </c>
      <c r="P6" s="84">
        <v>3570</v>
      </c>
      <c r="Q6" s="84">
        <v>36833</v>
      </c>
      <c r="R6" s="84">
        <v>600</v>
      </c>
      <c r="S6" s="84"/>
      <c r="T6" s="84">
        <v>6249</v>
      </c>
      <c r="U6" s="84"/>
      <c r="V6" s="85">
        <f>SUM(O6:U6)</f>
        <v>62485</v>
      </c>
    </row>
    <row r="7" spans="1:22" s="93" customFormat="1">
      <c r="A7" s="91" t="s">
        <v>433</v>
      </c>
      <c r="B7" s="92" t="s">
        <v>358</v>
      </c>
      <c r="C7" s="82"/>
      <c r="D7" s="82"/>
      <c r="E7" s="54"/>
      <c r="F7" s="54">
        <v>1835</v>
      </c>
      <c r="G7" s="54"/>
      <c r="H7" s="54"/>
      <c r="I7" s="54"/>
      <c r="J7" s="54"/>
      <c r="K7" s="83">
        <f t="shared" ref="K7:K44" si="0">SUM(C7:J7)</f>
        <v>1835</v>
      </c>
      <c r="M7" s="91" t="s">
        <v>433</v>
      </c>
      <c r="N7" s="92" t="s">
        <v>358</v>
      </c>
      <c r="O7" s="42"/>
      <c r="P7" s="84"/>
      <c r="Q7" s="84">
        <v>860</v>
      </c>
      <c r="R7" s="84"/>
      <c r="S7" s="84"/>
      <c r="T7" s="84"/>
      <c r="U7" s="84"/>
      <c r="V7" s="85">
        <f t="shared" ref="V7:V43" si="1">SUM(O7:U7)</f>
        <v>860</v>
      </c>
    </row>
    <row r="8" spans="1:22" s="93" customFormat="1" ht="22.5">
      <c r="A8" s="91" t="s">
        <v>434</v>
      </c>
      <c r="B8" s="92" t="s">
        <v>57</v>
      </c>
      <c r="C8" s="82"/>
      <c r="D8" s="82"/>
      <c r="E8" s="54"/>
      <c r="F8" s="54">
        <v>15029</v>
      </c>
      <c r="G8" s="54"/>
      <c r="H8" s="54"/>
      <c r="I8" s="54"/>
      <c r="J8" s="54"/>
      <c r="K8" s="83">
        <f t="shared" si="0"/>
        <v>15029</v>
      </c>
      <c r="M8" s="91" t="s">
        <v>434</v>
      </c>
      <c r="N8" s="92" t="s">
        <v>57</v>
      </c>
      <c r="O8" s="42"/>
      <c r="P8" s="84"/>
      <c r="Q8" s="84"/>
      <c r="R8" s="84"/>
      <c r="S8" s="84"/>
      <c r="T8" s="84">
        <v>44470</v>
      </c>
      <c r="U8" s="84"/>
      <c r="V8" s="85">
        <f t="shared" si="1"/>
        <v>44470</v>
      </c>
    </row>
    <row r="9" spans="1:22" s="94" customFormat="1" ht="22.5">
      <c r="A9" s="91" t="s">
        <v>435</v>
      </c>
      <c r="B9" s="92" t="s">
        <v>359</v>
      </c>
      <c r="C9" s="82"/>
      <c r="D9" s="82"/>
      <c r="E9" s="54"/>
      <c r="F9" s="54"/>
      <c r="G9" s="54"/>
      <c r="H9" s="54"/>
      <c r="I9" s="54"/>
      <c r="J9" s="54"/>
      <c r="K9" s="83">
        <f t="shared" si="0"/>
        <v>0</v>
      </c>
      <c r="M9" s="91" t="s">
        <v>435</v>
      </c>
      <c r="N9" s="92" t="s">
        <v>359</v>
      </c>
      <c r="O9" s="42"/>
      <c r="P9" s="84"/>
      <c r="Q9" s="84"/>
      <c r="R9" s="84"/>
      <c r="S9" s="84"/>
      <c r="T9" s="84">
        <v>4131</v>
      </c>
      <c r="U9" s="84"/>
      <c r="V9" s="85">
        <f t="shared" si="1"/>
        <v>4131</v>
      </c>
    </row>
    <row r="10" spans="1:22" s="94" customFormat="1" ht="22.5">
      <c r="A10" s="91" t="s">
        <v>436</v>
      </c>
      <c r="B10" s="92" t="s">
        <v>386</v>
      </c>
      <c r="C10" s="82">
        <v>347886</v>
      </c>
      <c r="D10" s="82">
        <v>81879</v>
      </c>
      <c r="E10" s="54"/>
      <c r="F10" s="54"/>
      <c r="G10" s="54"/>
      <c r="H10" s="54"/>
      <c r="I10" s="54"/>
      <c r="J10" s="54">
        <v>11690</v>
      </c>
      <c r="K10" s="83">
        <f t="shared" si="0"/>
        <v>441455</v>
      </c>
      <c r="M10" s="91" t="s">
        <v>436</v>
      </c>
      <c r="N10" s="92" t="s">
        <v>386</v>
      </c>
      <c r="O10" s="42"/>
      <c r="P10" s="84"/>
      <c r="Q10" s="84"/>
      <c r="R10" s="84"/>
      <c r="S10" s="84"/>
      <c r="T10" s="84"/>
      <c r="U10" s="84"/>
      <c r="V10" s="85">
        <v>0</v>
      </c>
    </row>
    <row r="11" spans="1:22" s="94" customFormat="1" ht="22.5">
      <c r="A11" s="91" t="s">
        <v>437</v>
      </c>
      <c r="B11" s="92" t="s">
        <v>382</v>
      </c>
      <c r="C11" s="82"/>
      <c r="D11" s="82"/>
      <c r="E11" s="54"/>
      <c r="F11" s="54"/>
      <c r="G11" s="54"/>
      <c r="H11" s="54"/>
      <c r="I11" s="54"/>
      <c r="J11" s="54">
        <v>479123</v>
      </c>
      <c r="K11" s="83">
        <f t="shared" si="0"/>
        <v>479123</v>
      </c>
      <c r="M11" s="91" t="s">
        <v>437</v>
      </c>
      <c r="N11" s="92" t="s">
        <v>382</v>
      </c>
      <c r="O11" s="42"/>
      <c r="P11" s="84"/>
      <c r="Q11" s="84"/>
      <c r="R11" s="84"/>
      <c r="S11" s="84">
        <v>10639</v>
      </c>
      <c r="T11" s="84"/>
      <c r="U11" s="84">
        <v>103236</v>
      </c>
      <c r="V11" s="85">
        <f t="shared" si="1"/>
        <v>113875</v>
      </c>
    </row>
    <row r="12" spans="1:22" s="93" customFormat="1">
      <c r="A12" s="91" t="s">
        <v>438</v>
      </c>
      <c r="B12" s="92" t="s">
        <v>58</v>
      </c>
      <c r="C12" s="82"/>
      <c r="D12" s="82"/>
      <c r="E12" s="54"/>
      <c r="F12" s="54"/>
      <c r="G12" s="54"/>
      <c r="H12" s="54"/>
      <c r="I12" s="54"/>
      <c r="J12" s="54"/>
      <c r="K12" s="83">
        <f t="shared" si="0"/>
        <v>0</v>
      </c>
      <c r="M12" s="91" t="s">
        <v>438</v>
      </c>
      <c r="N12" s="92" t="s">
        <v>58</v>
      </c>
      <c r="O12" s="42"/>
      <c r="P12" s="84"/>
      <c r="Q12" s="84">
        <v>6721</v>
      </c>
      <c r="R12" s="84"/>
      <c r="S12" s="84"/>
      <c r="T12" s="84">
        <v>4279</v>
      </c>
      <c r="U12" s="84"/>
      <c r="V12" s="85">
        <f t="shared" si="1"/>
        <v>11000</v>
      </c>
    </row>
    <row r="13" spans="1:22" s="93" customFormat="1">
      <c r="A13" s="91" t="s">
        <v>439</v>
      </c>
      <c r="B13" s="92" t="s">
        <v>360</v>
      </c>
      <c r="C13" s="82">
        <v>16508</v>
      </c>
      <c r="D13" s="82"/>
      <c r="E13" s="54"/>
      <c r="F13" s="54">
        <v>6220</v>
      </c>
      <c r="G13" s="54"/>
      <c r="H13" s="54"/>
      <c r="I13" s="54"/>
      <c r="J13" s="54"/>
      <c r="K13" s="83">
        <f t="shared" si="0"/>
        <v>22728</v>
      </c>
      <c r="M13" s="91" t="s">
        <v>439</v>
      </c>
      <c r="N13" s="92" t="s">
        <v>360</v>
      </c>
      <c r="O13" s="42">
        <v>9920</v>
      </c>
      <c r="P13" s="84">
        <v>1610</v>
      </c>
      <c r="Q13" s="84">
        <v>373</v>
      </c>
      <c r="R13" s="84"/>
      <c r="S13" s="84"/>
      <c r="T13" s="84">
        <v>12960</v>
      </c>
      <c r="U13" s="84"/>
      <c r="V13" s="85">
        <f t="shared" si="1"/>
        <v>24863</v>
      </c>
    </row>
    <row r="14" spans="1:22" s="93" customFormat="1">
      <c r="A14" s="91" t="s">
        <v>440</v>
      </c>
      <c r="B14" s="92" t="s">
        <v>59</v>
      </c>
      <c r="C14" s="82">
        <v>174787</v>
      </c>
      <c r="D14" s="82"/>
      <c r="E14" s="54"/>
      <c r="F14" s="54"/>
      <c r="G14" s="54"/>
      <c r="H14" s="54"/>
      <c r="I14" s="54"/>
      <c r="J14" s="54"/>
      <c r="K14" s="83">
        <f t="shared" si="0"/>
        <v>174787</v>
      </c>
      <c r="M14" s="91" t="s">
        <v>440</v>
      </c>
      <c r="N14" s="92" t="s">
        <v>59</v>
      </c>
      <c r="O14" s="42">
        <v>146993</v>
      </c>
      <c r="P14" s="84">
        <v>21507</v>
      </c>
      <c r="Q14" s="84">
        <v>6287</v>
      </c>
      <c r="R14" s="84"/>
      <c r="S14" s="84"/>
      <c r="T14" s="84"/>
      <c r="U14" s="84"/>
      <c r="V14" s="85">
        <f t="shared" si="1"/>
        <v>174787</v>
      </c>
    </row>
    <row r="15" spans="1:22" s="93" customFormat="1">
      <c r="A15" s="91" t="s">
        <v>441</v>
      </c>
      <c r="B15" s="92" t="s">
        <v>361</v>
      </c>
      <c r="C15" s="86"/>
      <c r="D15" s="86">
        <v>50192</v>
      </c>
      <c r="E15" s="86"/>
      <c r="F15" s="86"/>
      <c r="G15" s="86"/>
      <c r="H15" s="86"/>
      <c r="I15" s="86"/>
      <c r="J15" s="86"/>
      <c r="K15" s="83">
        <f t="shared" si="0"/>
        <v>50192</v>
      </c>
      <c r="M15" s="91" t="s">
        <v>441</v>
      </c>
      <c r="N15" s="92" t="s">
        <v>361</v>
      </c>
      <c r="O15" s="42"/>
      <c r="P15" s="84"/>
      <c r="Q15" s="84"/>
      <c r="R15" s="84"/>
      <c r="S15" s="84"/>
      <c r="T15" s="84">
        <v>53894</v>
      </c>
      <c r="U15" s="84"/>
      <c r="V15" s="85">
        <f t="shared" si="1"/>
        <v>53894</v>
      </c>
    </row>
    <row r="16" spans="1:22" s="93" customFormat="1">
      <c r="A16" s="91" t="s">
        <v>442</v>
      </c>
      <c r="B16" s="92" t="s">
        <v>60</v>
      </c>
      <c r="C16" s="86"/>
      <c r="D16" s="86"/>
      <c r="E16" s="86"/>
      <c r="F16" s="86">
        <v>1393</v>
      </c>
      <c r="G16" s="86"/>
      <c r="H16" s="86"/>
      <c r="I16" s="86"/>
      <c r="J16" s="86"/>
      <c r="K16" s="83">
        <f>SUM(C16:J16)</f>
        <v>1393</v>
      </c>
      <c r="M16" s="91" t="s">
        <v>442</v>
      </c>
      <c r="N16" s="92" t="s">
        <v>60</v>
      </c>
      <c r="O16" s="42">
        <v>861</v>
      </c>
      <c r="P16" s="84">
        <v>208</v>
      </c>
      <c r="Q16" s="84">
        <v>1090</v>
      </c>
      <c r="R16" s="84"/>
      <c r="S16" s="84"/>
      <c r="T16" s="84"/>
      <c r="U16" s="84"/>
      <c r="V16" s="85">
        <f t="shared" si="1"/>
        <v>2159</v>
      </c>
    </row>
    <row r="17" spans="1:22" s="93" customFormat="1">
      <c r="A17" s="91" t="s">
        <v>443</v>
      </c>
      <c r="B17" s="92" t="s">
        <v>387</v>
      </c>
      <c r="C17" s="86"/>
      <c r="D17" s="86"/>
      <c r="E17" s="86"/>
      <c r="F17" s="86">
        <v>294</v>
      </c>
      <c r="G17" s="86"/>
      <c r="H17" s="86"/>
      <c r="I17" s="86"/>
      <c r="J17" s="86"/>
      <c r="K17" s="83">
        <f>SUM(C17:J17)</f>
        <v>294</v>
      </c>
      <c r="M17" s="91" t="s">
        <v>443</v>
      </c>
      <c r="N17" s="92" t="s">
        <v>387</v>
      </c>
      <c r="O17" s="42"/>
      <c r="P17" s="84"/>
      <c r="Q17" s="84"/>
      <c r="R17" s="84"/>
      <c r="S17" s="84"/>
      <c r="T17" s="84"/>
      <c r="U17" s="84"/>
      <c r="V17" s="85">
        <v>0</v>
      </c>
    </row>
    <row r="18" spans="1:22" s="93" customFormat="1" ht="22.5">
      <c r="A18" s="91" t="s">
        <v>444</v>
      </c>
      <c r="B18" s="92" t="s">
        <v>362</v>
      </c>
      <c r="C18" s="82">
        <v>6620</v>
      </c>
      <c r="D18" s="82"/>
      <c r="E18" s="54"/>
      <c r="F18" s="54"/>
      <c r="G18" s="54"/>
      <c r="H18" s="54"/>
      <c r="I18" s="54"/>
      <c r="J18" s="54"/>
      <c r="K18" s="83">
        <f t="shared" ref="K18:K22" si="2">SUM(C18:J18)</f>
        <v>6620</v>
      </c>
      <c r="M18" s="91" t="s">
        <v>444</v>
      </c>
      <c r="N18" s="92" t="s">
        <v>362</v>
      </c>
      <c r="O18" s="42"/>
      <c r="P18" s="84"/>
      <c r="Q18" s="84">
        <v>6620</v>
      </c>
      <c r="R18" s="84"/>
      <c r="S18" s="84"/>
      <c r="T18" s="84"/>
      <c r="U18" s="84"/>
      <c r="V18" s="85">
        <f t="shared" si="1"/>
        <v>6620</v>
      </c>
    </row>
    <row r="19" spans="1:22" s="93" customFormat="1" ht="22.5">
      <c r="A19" s="91" t="s">
        <v>445</v>
      </c>
      <c r="B19" s="92" t="s">
        <v>363</v>
      </c>
      <c r="C19" s="82"/>
      <c r="D19" s="82"/>
      <c r="E19" s="54"/>
      <c r="F19" s="54"/>
      <c r="G19" s="54"/>
      <c r="H19" s="54"/>
      <c r="I19" s="54"/>
      <c r="J19" s="54"/>
      <c r="K19" s="83">
        <f t="shared" si="2"/>
        <v>0</v>
      </c>
      <c r="M19" s="91" t="s">
        <v>445</v>
      </c>
      <c r="N19" s="92" t="s">
        <v>363</v>
      </c>
      <c r="O19" s="42"/>
      <c r="P19" s="84"/>
      <c r="Q19" s="84">
        <v>250</v>
      </c>
      <c r="R19" s="84"/>
      <c r="S19" s="84"/>
      <c r="T19" s="84"/>
      <c r="U19" s="84"/>
      <c r="V19" s="85">
        <f t="shared" si="1"/>
        <v>250</v>
      </c>
    </row>
    <row r="20" spans="1:22" s="93" customFormat="1" ht="22.5">
      <c r="A20" s="91" t="s">
        <v>446</v>
      </c>
      <c r="B20" s="92" t="s">
        <v>364</v>
      </c>
      <c r="C20" s="82"/>
      <c r="D20" s="82"/>
      <c r="E20" s="54"/>
      <c r="F20" s="54"/>
      <c r="G20" s="54"/>
      <c r="H20" s="54"/>
      <c r="I20" s="54"/>
      <c r="J20" s="54"/>
      <c r="K20" s="83">
        <f t="shared" si="2"/>
        <v>0</v>
      </c>
      <c r="M20" s="91" t="s">
        <v>446</v>
      </c>
      <c r="N20" s="92" t="s">
        <v>364</v>
      </c>
      <c r="O20" s="42"/>
      <c r="P20" s="84"/>
      <c r="Q20" s="84">
        <v>1415</v>
      </c>
      <c r="R20" s="84"/>
      <c r="S20" s="84"/>
      <c r="T20" s="84"/>
      <c r="U20" s="84"/>
      <c r="V20" s="85">
        <f t="shared" si="1"/>
        <v>1415</v>
      </c>
    </row>
    <row r="21" spans="1:22" s="94" customFormat="1" ht="22.5">
      <c r="A21" s="91" t="s">
        <v>447</v>
      </c>
      <c r="B21" s="92" t="s">
        <v>365</v>
      </c>
      <c r="C21" s="82">
        <v>299567</v>
      </c>
      <c r="D21" s="82"/>
      <c r="E21" s="54"/>
      <c r="F21" s="54"/>
      <c r="G21" s="54"/>
      <c r="H21" s="54"/>
      <c r="I21" s="54"/>
      <c r="J21" s="54"/>
      <c r="K21" s="83">
        <f t="shared" si="2"/>
        <v>299567</v>
      </c>
      <c r="M21" s="91" t="s">
        <v>447</v>
      </c>
      <c r="N21" s="92" t="s">
        <v>365</v>
      </c>
      <c r="O21" s="42"/>
      <c r="P21" s="84"/>
      <c r="Q21" s="84"/>
      <c r="R21" s="84"/>
      <c r="S21" s="84"/>
      <c r="T21" s="84">
        <v>405689</v>
      </c>
      <c r="U21" s="84"/>
      <c r="V21" s="85">
        <f t="shared" si="1"/>
        <v>405689</v>
      </c>
    </row>
    <row r="22" spans="1:22" s="94" customFormat="1">
      <c r="A22" s="91" t="s">
        <v>448</v>
      </c>
      <c r="B22" s="92" t="s">
        <v>388</v>
      </c>
      <c r="C22" s="82"/>
      <c r="D22" s="82"/>
      <c r="E22" s="54"/>
      <c r="F22" s="54"/>
      <c r="G22" s="54"/>
      <c r="H22" s="54"/>
      <c r="I22" s="54">
        <v>45</v>
      </c>
      <c r="J22" s="54"/>
      <c r="K22" s="83">
        <f t="shared" si="2"/>
        <v>45</v>
      </c>
      <c r="M22" s="91" t="s">
        <v>448</v>
      </c>
      <c r="N22" s="92" t="s">
        <v>388</v>
      </c>
      <c r="O22" s="42"/>
      <c r="P22" s="84"/>
      <c r="Q22" s="84"/>
      <c r="R22" s="84"/>
      <c r="S22" s="84"/>
      <c r="T22" s="84"/>
      <c r="U22" s="84"/>
      <c r="V22" s="85"/>
    </row>
    <row r="23" spans="1:22" s="94" customFormat="1" ht="22.5">
      <c r="A23" s="91" t="s">
        <v>449</v>
      </c>
      <c r="B23" s="92" t="s">
        <v>366</v>
      </c>
      <c r="C23" s="82">
        <v>1920</v>
      </c>
      <c r="D23" s="82"/>
      <c r="E23" s="54"/>
      <c r="F23" s="54"/>
      <c r="G23" s="54"/>
      <c r="H23" s="54"/>
      <c r="I23" s="54"/>
      <c r="J23" s="54"/>
      <c r="K23" s="83">
        <f t="shared" si="0"/>
        <v>1920</v>
      </c>
      <c r="M23" s="91" t="s">
        <v>449</v>
      </c>
      <c r="N23" s="92" t="s">
        <v>366</v>
      </c>
      <c r="O23" s="42"/>
      <c r="P23" s="84"/>
      <c r="Q23" s="84">
        <v>1920</v>
      </c>
      <c r="R23" s="84"/>
      <c r="S23" s="84"/>
      <c r="T23" s="84"/>
      <c r="U23" s="84"/>
      <c r="V23" s="85">
        <f t="shared" si="1"/>
        <v>1920</v>
      </c>
    </row>
    <row r="24" spans="1:22" s="94" customFormat="1">
      <c r="A24" s="91" t="s">
        <v>450</v>
      </c>
      <c r="B24" s="92" t="s">
        <v>84</v>
      </c>
      <c r="C24" s="82">
        <v>9952</v>
      </c>
      <c r="D24" s="82"/>
      <c r="E24" s="54"/>
      <c r="F24" s="54"/>
      <c r="G24" s="54"/>
      <c r="H24" s="54"/>
      <c r="I24" s="54"/>
      <c r="J24" s="54"/>
      <c r="K24" s="83">
        <f t="shared" si="0"/>
        <v>9952</v>
      </c>
      <c r="M24" s="91" t="s">
        <v>450</v>
      </c>
      <c r="N24" s="92" t="s">
        <v>84</v>
      </c>
      <c r="O24" s="42"/>
      <c r="P24" s="84"/>
      <c r="Q24" s="84">
        <v>12578</v>
      </c>
      <c r="R24" s="84"/>
      <c r="S24" s="84"/>
      <c r="T24" s="84"/>
      <c r="U24" s="84"/>
      <c r="V24" s="85">
        <f t="shared" si="1"/>
        <v>12578</v>
      </c>
    </row>
    <row r="25" spans="1:22" s="93" customFormat="1" ht="22.5">
      <c r="A25" s="91" t="s">
        <v>451</v>
      </c>
      <c r="B25" s="92" t="s">
        <v>367</v>
      </c>
      <c r="C25" s="82"/>
      <c r="D25" s="82"/>
      <c r="E25" s="54"/>
      <c r="F25" s="54">
        <v>69</v>
      </c>
      <c r="G25" s="54"/>
      <c r="H25" s="54"/>
      <c r="I25" s="54"/>
      <c r="J25" s="54"/>
      <c r="K25" s="83">
        <f t="shared" si="0"/>
        <v>69</v>
      </c>
      <c r="M25" s="91" t="s">
        <v>451</v>
      </c>
      <c r="N25" s="92" t="s">
        <v>367</v>
      </c>
      <c r="O25" s="42">
        <v>8381</v>
      </c>
      <c r="P25" s="84">
        <v>2311</v>
      </c>
      <c r="Q25" s="84">
        <v>1928</v>
      </c>
      <c r="R25" s="84"/>
      <c r="S25" s="84"/>
      <c r="T25" s="84">
        <v>20095</v>
      </c>
      <c r="U25" s="84"/>
      <c r="V25" s="85">
        <f t="shared" si="1"/>
        <v>32715</v>
      </c>
    </row>
    <row r="26" spans="1:22" s="93" customFormat="1">
      <c r="A26" s="91" t="s">
        <v>452</v>
      </c>
      <c r="B26" s="92" t="s">
        <v>391</v>
      </c>
      <c r="C26" s="82">
        <v>144</v>
      </c>
      <c r="D26" s="82"/>
      <c r="E26" s="54"/>
      <c r="F26" s="54"/>
      <c r="G26" s="54"/>
      <c r="H26" s="54"/>
      <c r="I26" s="54"/>
      <c r="J26" s="54"/>
      <c r="K26" s="83"/>
      <c r="M26" s="91" t="s">
        <v>452</v>
      </c>
      <c r="N26" s="92" t="s">
        <v>391</v>
      </c>
      <c r="O26" s="42"/>
      <c r="P26" s="84"/>
      <c r="Q26" s="84"/>
      <c r="R26" s="84"/>
      <c r="S26" s="84"/>
      <c r="T26" s="84"/>
      <c r="U26" s="84"/>
      <c r="V26" s="85"/>
    </row>
    <row r="27" spans="1:22" s="93" customFormat="1" ht="22.5">
      <c r="A27" s="91" t="s">
        <v>453</v>
      </c>
      <c r="B27" s="92" t="s">
        <v>368</v>
      </c>
      <c r="C27" s="82">
        <v>0</v>
      </c>
      <c r="D27" s="82"/>
      <c r="E27" s="54"/>
      <c r="F27" s="54"/>
      <c r="G27" s="54"/>
      <c r="H27" s="54"/>
      <c r="I27" s="54"/>
      <c r="J27" s="54"/>
      <c r="K27" s="83">
        <f t="shared" si="0"/>
        <v>0</v>
      </c>
      <c r="M27" s="91" t="s">
        <v>453</v>
      </c>
      <c r="N27" s="92" t="s">
        <v>368</v>
      </c>
      <c r="O27" s="42">
        <v>35</v>
      </c>
      <c r="P27" s="84">
        <v>9</v>
      </c>
      <c r="Q27" s="84"/>
      <c r="R27" s="84"/>
      <c r="S27" s="84"/>
      <c r="T27" s="84"/>
      <c r="U27" s="84"/>
      <c r="V27" s="85">
        <f t="shared" si="1"/>
        <v>44</v>
      </c>
    </row>
    <row r="28" spans="1:22" s="93" customFormat="1">
      <c r="A28" s="91" t="s">
        <v>454</v>
      </c>
      <c r="B28" s="92" t="s">
        <v>389</v>
      </c>
      <c r="C28" s="82"/>
      <c r="D28" s="82"/>
      <c r="E28" s="54"/>
      <c r="F28" s="54">
        <v>412</v>
      </c>
      <c r="G28" s="54"/>
      <c r="H28" s="54"/>
      <c r="I28" s="54"/>
      <c r="J28" s="54"/>
      <c r="K28" s="83"/>
      <c r="M28" s="91" t="s">
        <v>454</v>
      </c>
      <c r="N28" s="92" t="s">
        <v>389</v>
      </c>
      <c r="O28" s="42"/>
      <c r="P28" s="84"/>
      <c r="Q28" s="84"/>
      <c r="R28" s="84"/>
      <c r="S28" s="84"/>
      <c r="T28" s="84"/>
      <c r="U28" s="84"/>
      <c r="V28" s="85"/>
    </row>
    <row r="29" spans="1:22" s="93" customFormat="1">
      <c r="A29" s="91" t="s">
        <v>455</v>
      </c>
      <c r="B29" s="92" t="s">
        <v>369</v>
      </c>
      <c r="C29" s="82"/>
      <c r="D29" s="82"/>
      <c r="E29" s="54"/>
      <c r="F29" s="54"/>
      <c r="G29" s="54"/>
      <c r="H29" s="54"/>
      <c r="I29" s="54"/>
      <c r="J29" s="54"/>
      <c r="K29" s="83">
        <f t="shared" si="0"/>
        <v>0</v>
      </c>
      <c r="M29" s="91" t="s">
        <v>455</v>
      </c>
      <c r="N29" s="92" t="s">
        <v>369</v>
      </c>
      <c r="O29" s="42">
        <v>1368</v>
      </c>
      <c r="P29" s="84">
        <v>369</v>
      </c>
      <c r="Q29" s="84"/>
      <c r="R29" s="84"/>
      <c r="S29" s="84"/>
      <c r="T29" s="84"/>
      <c r="U29" s="84"/>
      <c r="V29" s="85">
        <f t="shared" si="1"/>
        <v>1737</v>
      </c>
    </row>
    <row r="30" spans="1:22" s="93" customFormat="1" ht="24.75" customHeight="1">
      <c r="A30" s="91" t="s">
        <v>456</v>
      </c>
      <c r="B30" s="92" t="s">
        <v>370</v>
      </c>
      <c r="C30" s="82"/>
      <c r="D30" s="82"/>
      <c r="E30" s="54"/>
      <c r="F30" s="54"/>
      <c r="G30" s="54"/>
      <c r="H30" s="54"/>
      <c r="I30" s="54"/>
      <c r="J30" s="54"/>
      <c r="K30" s="83">
        <f t="shared" si="0"/>
        <v>0</v>
      </c>
      <c r="M30" s="91" t="s">
        <v>456</v>
      </c>
      <c r="N30" s="92" t="s">
        <v>370</v>
      </c>
      <c r="O30" s="42"/>
      <c r="P30" s="84"/>
      <c r="Q30" s="84"/>
      <c r="R30" s="84"/>
      <c r="S30" s="84">
        <v>61389</v>
      </c>
      <c r="T30" s="84"/>
      <c r="U30" s="84"/>
      <c r="V30" s="85">
        <f t="shared" si="1"/>
        <v>61389</v>
      </c>
    </row>
    <row r="31" spans="1:22" s="93" customFormat="1" ht="22.5">
      <c r="A31" s="91" t="s">
        <v>457</v>
      </c>
      <c r="B31" s="92" t="s">
        <v>371</v>
      </c>
      <c r="C31" s="82"/>
      <c r="D31" s="82"/>
      <c r="E31" s="54"/>
      <c r="F31" s="54"/>
      <c r="G31" s="54"/>
      <c r="H31" s="54"/>
      <c r="I31" s="54"/>
      <c r="J31" s="54"/>
      <c r="K31" s="83">
        <f t="shared" si="0"/>
        <v>0</v>
      </c>
      <c r="M31" s="91" t="s">
        <v>457</v>
      </c>
      <c r="N31" s="92" t="s">
        <v>371</v>
      </c>
      <c r="O31" s="42"/>
      <c r="P31" s="84"/>
      <c r="Q31" s="84"/>
      <c r="R31" s="84"/>
      <c r="S31" s="84">
        <v>331</v>
      </c>
      <c r="T31" s="84"/>
      <c r="U31" s="84"/>
      <c r="V31" s="85">
        <f t="shared" si="1"/>
        <v>331</v>
      </c>
    </row>
    <row r="32" spans="1:22" s="93" customFormat="1">
      <c r="A32" s="91" t="s">
        <v>458</v>
      </c>
      <c r="B32" s="92" t="s">
        <v>372</v>
      </c>
      <c r="C32" s="82"/>
      <c r="D32" s="82"/>
      <c r="E32" s="54"/>
      <c r="F32" s="54"/>
      <c r="G32" s="54"/>
      <c r="H32" s="54"/>
      <c r="I32" s="54"/>
      <c r="J32" s="54"/>
      <c r="K32" s="83">
        <f t="shared" si="0"/>
        <v>0</v>
      </c>
      <c r="M32" s="91" t="s">
        <v>458</v>
      </c>
      <c r="N32" s="92" t="s">
        <v>372</v>
      </c>
      <c r="O32" s="42"/>
      <c r="P32" s="84"/>
      <c r="Q32" s="84"/>
      <c r="R32" s="84"/>
      <c r="S32" s="84">
        <v>2756</v>
      </c>
      <c r="T32" s="84"/>
      <c r="U32" s="84"/>
      <c r="V32" s="85">
        <f t="shared" si="1"/>
        <v>2756</v>
      </c>
    </row>
    <row r="33" spans="1:22" s="93" customFormat="1" ht="22.5">
      <c r="A33" s="91" t="s">
        <v>459</v>
      </c>
      <c r="B33" s="92" t="s">
        <v>373</v>
      </c>
      <c r="C33" s="82"/>
      <c r="D33" s="82"/>
      <c r="E33" s="54"/>
      <c r="F33" s="54">
        <v>6412</v>
      </c>
      <c r="G33" s="54"/>
      <c r="H33" s="54"/>
      <c r="I33" s="54"/>
      <c r="J33" s="54"/>
      <c r="K33" s="83">
        <f t="shared" si="0"/>
        <v>6412</v>
      </c>
      <c r="M33" s="91" t="s">
        <v>459</v>
      </c>
      <c r="N33" s="92" t="s">
        <v>373</v>
      </c>
      <c r="O33" s="42"/>
      <c r="P33" s="84"/>
      <c r="Q33" s="84"/>
      <c r="R33" s="84"/>
      <c r="S33" s="84">
        <v>47362</v>
      </c>
      <c r="T33" s="84"/>
      <c r="U33" s="84"/>
      <c r="V33" s="85">
        <f t="shared" si="1"/>
        <v>47362</v>
      </c>
    </row>
    <row r="34" spans="1:22" s="93" customFormat="1">
      <c r="A34" s="91" t="s">
        <v>460</v>
      </c>
      <c r="B34" s="92" t="s">
        <v>374</v>
      </c>
      <c r="C34" s="82"/>
      <c r="D34" s="82"/>
      <c r="E34" s="54"/>
      <c r="F34" s="54"/>
      <c r="G34" s="54"/>
      <c r="H34" s="54"/>
      <c r="I34" s="54"/>
      <c r="J34" s="54"/>
      <c r="K34" s="83">
        <f t="shared" si="0"/>
        <v>0</v>
      </c>
      <c r="M34" s="91" t="s">
        <v>460</v>
      </c>
      <c r="N34" s="92" t="s">
        <v>374</v>
      </c>
      <c r="O34" s="42"/>
      <c r="P34" s="84"/>
      <c r="Q34" s="84"/>
      <c r="R34" s="84"/>
      <c r="S34" s="84">
        <v>22465</v>
      </c>
      <c r="T34" s="84"/>
      <c r="U34" s="84"/>
      <c r="V34" s="85">
        <f t="shared" si="1"/>
        <v>22465</v>
      </c>
    </row>
    <row r="35" spans="1:22" s="93" customFormat="1">
      <c r="A35" s="91" t="s">
        <v>461</v>
      </c>
      <c r="B35" s="92" t="s">
        <v>61</v>
      </c>
      <c r="C35" s="82"/>
      <c r="D35" s="82"/>
      <c r="E35" s="54"/>
      <c r="F35" s="54">
        <v>1585</v>
      </c>
      <c r="G35" s="54"/>
      <c r="H35" s="54"/>
      <c r="I35" s="54"/>
      <c r="J35" s="54"/>
      <c r="K35" s="83">
        <f t="shared" si="0"/>
        <v>1585</v>
      </c>
      <c r="M35" s="91" t="s">
        <v>461</v>
      </c>
      <c r="N35" s="92" t="s">
        <v>61</v>
      </c>
      <c r="O35" s="42"/>
      <c r="P35" s="84"/>
      <c r="Q35" s="84">
        <v>6317</v>
      </c>
      <c r="R35" s="84"/>
      <c r="S35" s="84">
        <v>16615</v>
      </c>
      <c r="T35" s="84"/>
      <c r="U35" s="84"/>
      <c r="V35" s="85">
        <f t="shared" si="1"/>
        <v>22932</v>
      </c>
    </row>
    <row r="36" spans="1:22" s="93" customFormat="1">
      <c r="A36" s="91" t="s">
        <v>462</v>
      </c>
      <c r="B36" s="92" t="s">
        <v>375</v>
      </c>
      <c r="C36" s="82"/>
      <c r="D36" s="82"/>
      <c r="E36" s="54"/>
      <c r="F36" s="54"/>
      <c r="G36" s="54"/>
      <c r="H36" s="54"/>
      <c r="I36" s="54"/>
      <c r="J36" s="54"/>
      <c r="K36" s="83">
        <f t="shared" si="0"/>
        <v>0</v>
      </c>
      <c r="M36" s="91" t="s">
        <v>462</v>
      </c>
      <c r="N36" s="92" t="s">
        <v>375</v>
      </c>
      <c r="O36" s="42"/>
      <c r="P36" s="84"/>
      <c r="Q36" s="84"/>
      <c r="R36" s="84"/>
      <c r="S36" s="84">
        <v>12055</v>
      </c>
      <c r="T36" s="84"/>
      <c r="U36" s="84"/>
      <c r="V36" s="85">
        <f t="shared" si="1"/>
        <v>12055</v>
      </c>
    </row>
    <row r="37" spans="1:22" s="93" customFormat="1" ht="22.5">
      <c r="A37" s="91" t="s">
        <v>463</v>
      </c>
      <c r="B37" s="92" t="s">
        <v>62</v>
      </c>
      <c r="C37" s="82"/>
      <c r="D37" s="82"/>
      <c r="E37" s="54"/>
      <c r="F37" s="54"/>
      <c r="G37" s="54"/>
      <c r="H37" s="54"/>
      <c r="I37" s="54"/>
      <c r="J37" s="54"/>
      <c r="K37" s="83">
        <f t="shared" si="0"/>
        <v>0</v>
      </c>
      <c r="M37" s="91" t="s">
        <v>463</v>
      </c>
      <c r="N37" s="92" t="s">
        <v>62</v>
      </c>
      <c r="O37" s="42"/>
      <c r="P37" s="84"/>
      <c r="Q37" s="84"/>
      <c r="R37" s="84">
        <v>299</v>
      </c>
      <c r="S37" s="84"/>
      <c r="T37" s="84"/>
      <c r="U37" s="84"/>
      <c r="V37" s="85">
        <f t="shared" si="1"/>
        <v>299</v>
      </c>
    </row>
    <row r="38" spans="1:22" s="93" customFormat="1" ht="22.5">
      <c r="A38" s="91" t="s">
        <v>464</v>
      </c>
      <c r="B38" s="92" t="s">
        <v>376</v>
      </c>
      <c r="C38" s="82"/>
      <c r="D38" s="82"/>
      <c r="E38" s="54"/>
      <c r="F38" s="54"/>
      <c r="G38" s="54"/>
      <c r="H38" s="54"/>
      <c r="I38" s="54"/>
      <c r="J38" s="54"/>
      <c r="K38" s="83">
        <f t="shared" si="0"/>
        <v>0</v>
      </c>
      <c r="M38" s="91" t="s">
        <v>464</v>
      </c>
      <c r="N38" s="92" t="s">
        <v>376</v>
      </c>
      <c r="O38" s="42"/>
      <c r="P38" s="84"/>
      <c r="Q38" s="84"/>
      <c r="R38" s="84">
        <v>1380</v>
      </c>
      <c r="S38" s="84"/>
      <c r="T38" s="84"/>
      <c r="U38" s="84"/>
      <c r="V38" s="85">
        <f t="shared" si="1"/>
        <v>1380</v>
      </c>
    </row>
    <row r="39" spans="1:22" s="93" customFormat="1" ht="22.5">
      <c r="A39" s="91" t="s">
        <v>465</v>
      </c>
      <c r="B39" s="92" t="s">
        <v>63</v>
      </c>
      <c r="C39" s="82"/>
      <c r="D39" s="82"/>
      <c r="E39" s="54"/>
      <c r="F39" s="54"/>
      <c r="G39" s="54"/>
      <c r="H39" s="54"/>
      <c r="I39" s="54"/>
      <c r="J39" s="54"/>
      <c r="K39" s="83">
        <f t="shared" si="0"/>
        <v>0</v>
      </c>
      <c r="M39" s="91" t="s">
        <v>465</v>
      </c>
      <c r="N39" s="92" t="s">
        <v>63</v>
      </c>
      <c r="O39" s="42"/>
      <c r="P39" s="84"/>
      <c r="Q39" s="84"/>
      <c r="R39" s="84">
        <v>4354</v>
      </c>
      <c r="S39" s="84"/>
      <c r="T39" s="84"/>
      <c r="U39" s="84"/>
      <c r="V39" s="85">
        <f t="shared" si="1"/>
        <v>4354</v>
      </c>
    </row>
    <row r="40" spans="1:22" s="93" customFormat="1">
      <c r="A40" s="91" t="s">
        <v>466</v>
      </c>
      <c r="B40" s="92" t="s">
        <v>377</v>
      </c>
      <c r="C40" s="82"/>
      <c r="D40" s="82"/>
      <c r="E40" s="54"/>
      <c r="F40" s="54"/>
      <c r="G40" s="54"/>
      <c r="H40" s="54"/>
      <c r="I40" s="54"/>
      <c r="J40" s="54"/>
      <c r="K40" s="83">
        <f t="shared" si="0"/>
        <v>0</v>
      </c>
      <c r="M40" s="91" t="s">
        <v>466</v>
      </c>
      <c r="N40" s="92" t="s">
        <v>377</v>
      </c>
      <c r="O40" s="42"/>
      <c r="P40" s="84"/>
      <c r="Q40" s="84"/>
      <c r="R40" s="84"/>
      <c r="S40" s="84">
        <v>34863</v>
      </c>
      <c r="T40" s="84"/>
      <c r="U40" s="84"/>
      <c r="V40" s="85">
        <f t="shared" si="1"/>
        <v>34863</v>
      </c>
    </row>
    <row r="41" spans="1:22" s="93" customFormat="1">
      <c r="A41" s="91" t="s">
        <v>467</v>
      </c>
      <c r="B41" s="92" t="s">
        <v>378</v>
      </c>
      <c r="C41" s="82"/>
      <c r="D41" s="82"/>
      <c r="E41" s="54"/>
      <c r="F41" s="54"/>
      <c r="G41" s="54"/>
      <c r="H41" s="54"/>
      <c r="I41" s="54"/>
      <c r="J41" s="54"/>
      <c r="K41" s="83">
        <f t="shared" si="0"/>
        <v>0</v>
      </c>
      <c r="M41" s="91" t="s">
        <v>467</v>
      </c>
      <c r="N41" s="92" t="s">
        <v>378</v>
      </c>
      <c r="O41" s="42"/>
      <c r="P41" s="84"/>
      <c r="Q41" s="84"/>
      <c r="R41" s="84"/>
      <c r="S41" s="84">
        <v>27240</v>
      </c>
      <c r="T41" s="84"/>
      <c r="U41" s="84"/>
      <c r="V41" s="85">
        <f t="shared" si="1"/>
        <v>27240</v>
      </c>
    </row>
    <row r="42" spans="1:22" s="93" customFormat="1" ht="16.5" customHeight="1">
      <c r="A42" s="91" t="s">
        <v>468</v>
      </c>
      <c r="B42" s="92" t="s">
        <v>379</v>
      </c>
      <c r="C42" s="82"/>
      <c r="D42" s="82"/>
      <c r="E42" s="54"/>
      <c r="F42" s="54"/>
      <c r="G42" s="54"/>
      <c r="H42" s="54"/>
      <c r="I42" s="54"/>
      <c r="J42" s="54"/>
      <c r="K42" s="83">
        <f t="shared" si="0"/>
        <v>0</v>
      </c>
      <c r="M42" s="91" t="s">
        <v>468</v>
      </c>
      <c r="N42" s="92" t="s">
        <v>379</v>
      </c>
      <c r="O42" s="42"/>
      <c r="P42" s="84"/>
      <c r="Q42" s="84"/>
      <c r="R42" s="84"/>
      <c r="S42" s="84">
        <v>5738</v>
      </c>
      <c r="T42" s="84"/>
      <c r="U42" s="84"/>
      <c r="V42" s="85">
        <f t="shared" si="1"/>
        <v>5738</v>
      </c>
    </row>
    <row r="43" spans="1:22" s="93" customFormat="1" ht="22.5">
      <c r="A43" s="91" t="s">
        <v>469</v>
      </c>
      <c r="B43" s="92" t="s">
        <v>380</v>
      </c>
      <c r="C43" s="82"/>
      <c r="D43" s="82"/>
      <c r="E43" s="54"/>
      <c r="F43" s="54"/>
      <c r="G43" s="54"/>
      <c r="H43" s="54"/>
      <c r="I43" s="54"/>
      <c r="J43" s="54"/>
      <c r="K43" s="83">
        <f t="shared" si="0"/>
        <v>0</v>
      </c>
      <c r="M43" s="91" t="s">
        <v>469</v>
      </c>
      <c r="N43" s="92" t="s">
        <v>380</v>
      </c>
      <c r="O43" s="42"/>
      <c r="P43" s="84"/>
      <c r="Q43" s="84"/>
      <c r="R43" s="84">
        <v>21370</v>
      </c>
      <c r="S43" s="84"/>
      <c r="T43" s="84"/>
      <c r="U43" s="84"/>
      <c r="V43" s="85">
        <f t="shared" si="1"/>
        <v>21370</v>
      </c>
    </row>
    <row r="44" spans="1:22" s="93" customFormat="1" ht="22.5">
      <c r="A44" s="91" t="s">
        <v>470</v>
      </c>
      <c r="B44" s="92" t="s">
        <v>390</v>
      </c>
      <c r="C44" s="82"/>
      <c r="D44" s="82"/>
      <c r="E44" s="54">
        <v>99353</v>
      </c>
      <c r="F44" s="54">
        <v>98</v>
      </c>
      <c r="G44" s="54">
        <v>95</v>
      </c>
      <c r="H44" s="54"/>
      <c r="I44" s="54"/>
      <c r="J44" s="54"/>
      <c r="K44" s="83">
        <f t="shared" si="0"/>
        <v>99546</v>
      </c>
      <c r="M44" s="91" t="s">
        <v>470</v>
      </c>
      <c r="N44" s="95" t="s">
        <v>390</v>
      </c>
      <c r="O44" s="42"/>
      <c r="P44" s="84"/>
      <c r="Q44" s="84"/>
      <c r="R44" s="84"/>
      <c r="S44" s="84"/>
      <c r="T44" s="84"/>
      <c r="U44" s="84"/>
      <c r="V44" s="85"/>
    </row>
    <row r="45" spans="1:22" s="87" customFormat="1" ht="21.75" customHeight="1">
      <c r="A45" s="323" t="s">
        <v>47</v>
      </c>
      <c r="B45" s="324"/>
      <c r="C45" s="102">
        <f>SUM(C6:C44)</f>
        <v>857384</v>
      </c>
      <c r="D45" s="102">
        <f t="shared" ref="D45:J45" si="3">SUM(D6:D44)</f>
        <v>176301</v>
      </c>
      <c r="E45" s="102">
        <f t="shared" si="3"/>
        <v>99353</v>
      </c>
      <c r="F45" s="102">
        <f>SUM(F6:F44)</f>
        <v>40768</v>
      </c>
      <c r="G45" s="102">
        <f t="shared" si="3"/>
        <v>536</v>
      </c>
      <c r="H45" s="102">
        <f t="shared" si="3"/>
        <v>115</v>
      </c>
      <c r="I45" s="102">
        <f t="shared" si="3"/>
        <v>324</v>
      </c>
      <c r="J45" s="102">
        <f t="shared" si="3"/>
        <v>490813</v>
      </c>
      <c r="K45" s="103">
        <f>SUM(C45:J45)</f>
        <v>1665594</v>
      </c>
      <c r="M45" s="325" t="s">
        <v>47</v>
      </c>
      <c r="N45" s="325"/>
      <c r="O45" s="104">
        <f>SUM(O6:O43)</f>
        <v>182791</v>
      </c>
      <c r="P45" s="104">
        <f t="shared" ref="P45:U45" si="4">SUM(P6:P43)</f>
        <v>29584</v>
      </c>
      <c r="Q45" s="104">
        <f t="shared" si="4"/>
        <v>83192</v>
      </c>
      <c r="R45" s="104">
        <f t="shared" si="4"/>
        <v>28003</v>
      </c>
      <c r="S45" s="104">
        <f t="shared" si="4"/>
        <v>241453</v>
      </c>
      <c r="T45" s="104">
        <f t="shared" si="4"/>
        <v>551767</v>
      </c>
      <c r="U45" s="104">
        <f t="shared" si="4"/>
        <v>103236</v>
      </c>
      <c r="V45" s="104">
        <f>SUM(V6:V43)</f>
        <v>1220026</v>
      </c>
    </row>
  </sheetData>
  <sheetProtection password="CFEF" sheet="1" objects="1" scenarios="1"/>
  <mergeCells count="3">
    <mergeCell ref="A3:V3"/>
    <mergeCell ref="A45:B45"/>
    <mergeCell ref="M45:N45"/>
  </mergeCells>
  <printOptions horizontalCentered="1"/>
  <pageMargins left="0.15748031496062992" right="0.15748031496062992" top="0.15748031496062992" bottom="0.15748031496062992" header="0.15748031496062992" footer="0.15748031496062992"/>
  <pageSetup paperSize="8" scale="80" orientation="landscape" r:id="rId1"/>
  <headerFooter>
    <oddFooter>&amp;C&amp;N/&amp;P.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21"/>
  <sheetViews>
    <sheetView workbookViewId="0"/>
  </sheetViews>
  <sheetFormatPr defaultRowHeight="12.75"/>
  <cols>
    <col min="1" max="1" width="7.140625" style="111" customWidth="1"/>
    <col min="2" max="2" width="46.7109375" style="111" customWidth="1"/>
    <col min="3" max="3" width="8" style="276" customWidth="1"/>
    <col min="4" max="4" width="11.5703125" style="111" customWidth="1"/>
    <col min="5" max="5" width="9.7109375" style="111" customWidth="1"/>
    <col min="6" max="16384" width="9.140625" style="111"/>
  </cols>
  <sheetData>
    <row r="1" spans="1:5">
      <c r="A1" s="110" t="s">
        <v>479</v>
      </c>
      <c r="C1" s="111"/>
      <c r="E1" s="276"/>
    </row>
    <row r="2" spans="1:5">
      <c r="B2" s="277"/>
      <c r="C2" s="277"/>
      <c r="D2" s="277"/>
      <c r="E2" s="276"/>
    </row>
    <row r="3" spans="1:5" ht="29.25" customHeight="1">
      <c r="A3" s="326" t="s">
        <v>395</v>
      </c>
      <c r="B3" s="326"/>
      <c r="C3" s="326"/>
      <c r="D3" s="326"/>
      <c r="E3" s="326"/>
    </row>
    <row r="4" spans="1:5" ht="22.5" customHeight="1">
      <c r="E4" s="278" t="s">
        <v>429</v>
      </c>
    </row>
    <row r="5" spans="1:5" s="282" customFormat="1" ht="38.25" customHeight="1">
      <c r="A5" s="279" t="s">
        <v>45</v>
      </c>
      <c r="B5" s="280" t="s">
        <v>0</v>
      </c>
      <c r="C5" s="281" t="s">
        <v>393</v>
      </c>
      <c r="D5" s="281" t="s">
        <v>394</v>
      </c>
      <c r="E5" s="281" t="s">
        <v>267</v>
      </c>
    </row>
    <row r="6" spans="1:5" s="284" customFormat="1" ht="21.95" customHeight="1">
      <c r="A6" s="66" t="s">
        <v>463</v>
      </c>
      <c r="B6" s="283" t="s">
        <v>291</v>
      </c>
      <c r="C6" s="55">
        <v>0</v>
      </c>
      <c r="D6" s="55">
        <v>299</v>
      </c>
      <c r="E6" s="55">
        <v>299</v>
      </c>
    </row>
    <row r="7" spans="1:5" s="284" customFormat="1" ht="21.95" customHeight="1">
      <c r="A7" s="285"/>
      <c r="B7" s="274" t="s">
        <v>292</v>
      </c>
      <c r="C7" s="54">
        <v>0</v>
      </c>
      <c r="D7" s="54">
        <v>120</v>
      </c>
      <c r="E7" s="54">
        <v>120</v>
      </c>
    </row>
    <row r="8" spans="1:5" s="284" customFormat="1" ht="21.95" customHeight="1">
      <c r="A8" s="285"/>
      <c r="B8" s="274" t="s">
        <v>293</v>
      </c>
      <c r="C8" s="54">
        <v>0</v>
      </c>
      <c r="D8" s="54">
        <v>179</v>
      </c>
      <c r="E8" s="54">
        <v>179</v>
      </c>
    </row>
    <row r="9" spans="1:5" s="284" customFormat="1" ht="25.5">
      <c r="A9" s="66" t="s">
        <v>464</v>
      </c>
      <c r="B9" s="283" t="s">
        <v>294</v>
      </c>
      <c r="C9" s="55">
        <f>SUM(C10)</f>
        <v>300</v>
      </c>
      <c r="D9" s="55">
        <f t="shared" ref="D9:E9" si="0">SUM(D10)</f>
        <v>1380</v>
      </c>
      <c r="E9" s="55">
        <f t="shared" si="0"/>
        <v>1380</v>
      </c>
    </row>
    <row r="10" spans="1:5" s="284" customFormat="1" ht="21.95" customHeight="1">
      <c r="A10" s="66"/>
      <c r="B10" s="274" t="s">
        <v>295</v>
      </c>
      <c r="C10" s="54">
        <v>300</v>
      </c>
      <c r="D10" s="54">
        <v>1380</v>
      </c>
      <c r="E10" s="54">
        <v>1380</v>
      </c>
    </row>
    <row r="11" spans="1:5" s="284" customFormat="1" ht="21.95" customHeight="1">
      <c r="A11" s="66" t="s">
        <v>465</v>
      </c>
      <c r="B11" s="283" t="s">
        <v>296</v>
      </c>
      <c r="C11" s="55">
        <f>SUM(C12)</f>
        <v>200</v>
      </c>
      <c r="D11" s="55">
        <f t="shared" ref="D11:E11" si="1">SUM(D12)</f>
        <v>4354</v>
      </c>
      <c r="E11" s="55">
        <f t="shared" si="1"/>
        <v>4354</v>
      </c>
    </row>
    <row r="12" spans="1:5" s="284" customFormat="1" ht="21.95" customHeight="1">
      <c r="A12" s="285"/>
      <c r="B12" s="274" t="s">
        <v>297</v>
      </c>
      <c r="C12" s="54">
        <v>200</v>
      </c>
      <c r="D12" s="54">
        <v>4354</v>
      </c>
      <c r="E12" s="54">
        <v>4354</v>
      </c>
    </row>
    <row r="13" spans="1:5" s="284" customFormat="1" ht="21.95" customHeight="1">
      <c r="A13" s="286" t="s">
        <v>432</v>
      </c>
      <c r="B13" s="283" t="s">
        <v>298</v>
      </c>
      <c r="C13" s="55">
        <f>SUM(C14)</f>
        <v>0</v>
      </c>
      <c r="D13" s="55">
        <f t="shared" ref="D13:E13" si="2">SUM(D14)</f>
        <v>600</v>
      </c>
      <c r="E13" s="55">
        <f t="shared" si="2"/>
        <v>600</v>
      </c>
    </row>
    <row r="14" spans="1:5" s="284" customFormat="1" ht="21.95" customHeight="1">
      <c r="A14" s="285"/>
      <c r="B14" s="274" t="s">
        <v>299</v>
      </c>
      <c r="C14" s="54">
        <v>0</v>
      </c>
      <c r="D14" s="54">
        <v>600</v>
      </c>
      <c r="E14" s="54">
        <v>600</v>
      </c>
    </row>
    <row r="15" spans="1:5" s="284" customFormat="1" ht="21.95" customHeight="1">
      <c r="A15" s="66" t="s">
        <v>469</v>
      </c>
      <c r="B15" s="283" t="s">
        <v>300</v>
      </c>
      <c r="C15" s="55">
        <v>17772</v>
      </c>
      <c r="D15" s="55">
        <f t="shared" ref="D15:E15" si="3">SUM(D16:D20)</f>
        <v>21370</v>
      </c>
      <c r="E15" s="55">
        <f t="shared" si="3"/>
        <v>21370</v>
      </c>
    </row>
    <row r="16" spans="1:5" s="284" customFormat="1" ht="21.95" customHeight="1">
      <c r="A16" s="285"/>
      <c r="B16" s="274" t="s">
        <v>301</v>
      </c>
      <c r="C16" s="54"/>
      <c r="D16" s="54">
        <v>1422</v>
      </c>
      <c r="E16" s="54">
        <v>1422</v>
      </c>
    </row>
    <row r="17" spans="1:5" s="284" customFormat="1" ht="25.5">
      <c r="A17" s="285"/>
      <c r="B17" s="274" t="s">
        <v>302</v>
      </c>
      <c r="C17" s="54"/>
      <c r="D17" s="54">
        <v>2191</v>
      </c>
      <c r="E17" s="54">
        <v>2191</v>
      </c>
    </row>
    <row r="18" spans="1:5" s="284" customFormat="1" ht="21.95" customHeight="1">
      <c r="A18" s="285"/>
      <c r="B18" s="274" t="s">
        <v>303</v>
      </c>
      <c r="C18" s="54"/>
      <c r="D18" s="54">
        <v>111</v>
      </c>
      <c r="E18" s="54">
        <v>111</v>
      </c>
    </row>
    <row r="19" spans="1:5" s="284" customFormat="1" ht="25.5">
      <c r="A19" s="285"/>
      <c r="B19" s="274" t="s">
        <v>471</v>
      </c>
      <c r="C19" s="54"/>
      <c r="D19" s="54">
        <v>3363</v>
      </c>
      <c r="E19" s="54">
        <v>3363</v>
      </c>
    </row>
    <row r="20" spans="1:5" s="284" customFormat="1" ht="25.5">
      <c r="A20" s="285"/>
      <c r="B20" s="274" t="s">
        <v>304</v>
      </c>
      <c r="C20" s="54"/>
      <c r="D20" s="54">
        <v>14283</v>
      </c>
      <c r="E20" s="54">
        <v>14283</v>
      </c>
    </row>
    <row r="21" spans="1:5" s="284" customFormat="1" ht="35.25" customHeight="1">
      <c r="A21" s="287"/>
      <c r="B21" s="288" t="s">
        <v>325</v>
      </c>
      <c r="C21" s="289">
        <f t="shared" ref="C21:D21" si="4">SUM(C6,C9,C11,C13,C15)</f>
        <v>18272</v>
      </c>
      <c r="D21" s="289">
        <f t="shared" si="4"/>
        <v>28003</v>
      </c>
      <c r="E21" s="289">
        <f>SUM(E6,E9,E11,E13,E15)</f>
        <v>28003</v>
      </c>
    </row>
  </sheetData>
  <sheetProtection password="C3CE" sheet="1" objects="1" scenarios="1"/>
  <mergeCells count="1"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&amp;C&amp;N/&amp;P. oldal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H8" sqref="H8"/>
    </sheetView>
  </sheetViews>
  <sheetFormatPr defaultRowHeight="12.75"/>
  <cols>
    <col min="1" max="1" width="4.5703125" style="111" bestFit="1" customWidth="1"/>
    <col min="2" max="2" width="46.42578125" style="111" customWidth="1"/>
    <col min="3" max="3" width="15.42578125" style="111" bestFit="1" customWidth="1"/>
    <col min="4" max="4" width="14.28515625" style="111" bestFit="1" customWidth="1"/>
    <col min="5" max="5" width="9.140625" style="111"/>
    <col min="6" max="6" width="11.85546875" style="111" bestFit="1" customWidth="1"/>
    <col min="7" max="16384" width="9.140625" style="111"/>
  </cols>
  <sheetData>
    <row r="1" spans="1:4">
      <c r="B1" s="110" t="s">
        <v>480</v>
      </c>
    </row>
    <row r="3" spans="1:4" ht="54.75" customHeight="1">
      <c r="B3" s="327" t="s">
        <v>356</v>
      </c>
      <c r="C3" s="327"/>
      <c r="D3" s="327"/>
    </row>
    <row r="4" spans="1:4">
      <c r="D4" s="140" t="s">
        <v>429</v>
      </c>
    </row>
    <row r="5" spans="1:4" ht="36" customHeight="1">
      <c r="A5" s="113" t="s">
        <v>431</v>
      </c>
      <c r="B5" s="113" t="s">
        <v>0</v>
      </c>
      <c r="C5" s="114" t="s">
        <v>351</v>
      </c>
      <c r="D5" s="114" t="s">
        <v>267</v>
      </c>
    </row>
    <row r="6" spans="1:4" ht="24.95" customHeight="1">
      <c r="A6" s="147"/>
      <c r="B6" s="105" t="s">
        <v>338</v>
      </c>
      <c r="C6" s="106"/>
      <c r="D6" s="106">
        <v>10</v>
      </c>
    </row>
    <row r="7" spans="1:4">
      <c r="A7" s="147"/>
      <c r="B7" s="105" t="s">
        <v>353</v>
      </c>
      <c r="C7" s="106"/>
      <c r="D7" s="106">
        <v>16</v>
      </c>
    </row>
    <row r="8" spans="1:4" ht="24.95" customHeight="1">
      <c r="A8" s="147"/>
      <c r="B8" s="108" t="s">
        <v>339</v>
      </c>
      <c r="C8" s="108"/>
      <c r="D8" s="30">
        <v>400</v>
      </c>
    </row>
    <row r="9" spans="1:4">
      <c r="A9" s="147"/>
      <c r="B9" s="108" t="s">
        <v>340</v>
      </c>
      <c r="C9" s="108"/>
      <c r="D9" s="30">
        <v>150</v>
      </c>
    </row>
    <row r="10" spans="1:4" ht="24.95" customHeight="1">
      <c r="A10" s="147"/>
      <c r="B10" s="108" t="s">
        <v>341</v>
      </c>
      <c r="C10" s="108"/>
      <c r="D10" s="30">
        <v>150</v>
      </c>
    </row>
    <row r="11" spans="1:4" ht="24.95" customHeight="1">
      <c r="A11" s="147"/>
      <c r="B11" s="107" t="s">
        <v>342</v>
      </c>
      <c r="C11" s="108"/>
      <c r="D11" s="30">
        <v>150</v>
      </c>
    </row>
    <row r="12" spans="1:4" ht="24.95" customHeight="1">
      <c r="A12" s="147"/>
      <c r="B12" s="107" t="s">
        <v>343</v>
      </c>
      <c r="C12" s="108"/>
      <c r="D12" s="30">
        <v>300</v>
      </c>
    </row>
    <row r="13" spans="1:4" ht="24.95" customHeight="1">
      <c r="A13" s="147"/>
      <c r="B13" s="108" t="s">
        <v>344</v>
      </c>
      <c r="C13" s="108"/>
      <c r="D13" s="30">
        <v>100</v>
      </c>
    </row>
    <row r="14" spans="1:4" ht="24.95" customHeight="1">
      <c r="A14" s="147"/>
      <c r="B14" s="108" t="s">
        <v>345</v>
      </c>
      <c r="C14" s="108"/>
      <c r="D14" s="30">
        <v>100</v>
      </c>
    </row>
    <row r="15" spans="1:4" ht="24.95" customHeight="1">
      <c r="A15" s="147"/>
      <c r="B15" s="108" t="s">
        <v>346</v>
      </c>
      <c r="C15" s="108"/>
      <c r="D15" s="30">
        <v>60</v>
      </c>
    </row>
    <row r="16" spans="1:4" ht="24.95" customHeight="1">
      <c r="A16" s="147"/>
      <c r="B16" s="108" t="s">
        <v>347</v>
      </c>
      <c r="C16" s="108"/>
      <c r="D16" s="30">
        <v>150</v>
      </c>
    </row>
    <row r="17" spans="1:6">
      <c r="A17" s="147"/>
      <c r="B17" s="109" t="s">
        <v>348</v>
      </c>
      <c r="C17" s="108"/>
      <c r="D17" s="30">
        <v>20</v>
      </c>
    </row>
    <row r="18" spans="1:6" ht="24.95" customHeight="1">
      <c r="A18" s="147"/>
      <c r="B18" s="109" t="s">
        <v>349</v>
      </c>
      <c r="C18" s="32"/>
      <c r="D18" s="30">
        <v>10</v>
      </c>
    </row>
    <row r="19" spans="1:6" ht="24.95" customHeight="1">
      <c r="A19" s="147"/>
      <c r="B19" s="109" t="s">
        <v>352</v>
      </c>
      <c r="C19" s="32"/>
      <c r="D19" s="30">
        <v>10</v>
      </c>
    </row>
    <row r="20" spans="1:6" ht="24.95" customHeight="1">
      <c r="A20" s="148"/>
      <c r="B20" s="115" t="s">
        <v>355</v>
      </c>
      <c r="C20" s="116">
        <v>1800</v>
      </c>
      <c r="D20" s="116">
        <f>SUM(D6:D19)</f>
        <v>1626</v>
      </c>
    </row>
    <row r="21" spans="1:6" ht="24.95" customHeight="1">
      <c r="A21" s="148"/>
      <c r="B21" s="117" t="s">
        <v>350</v>
      </c>
      <c r="C21" s="116">
        <v>2000</v>
      </c>
      <c r="D21" s="116">
        <v>2000</v>
      </c>
      <c r="E21" s="112"/>
      <c r="F21" s="112"/>
    </row>
    <row r="22" spans="1:6" ht="24.95" customHeight="1">
      <c r="A22" s="148" t="s">
        <v>469</v>
      </c>
      <c r="B22" s="118" t="s">
        <v>354</v>
      </c>
      <c r="C22" s="116">
        <f>SUM(C20:C21)</f>
        <v>3800</v>
      </c>
      <c r="D22" s="116">
        <f>SUM(D20:D21)</f>
        <v>3626</v>
      </c>
      <c r="E22" s="112"/>
      <c r="F22" s="112"/>
    </row>
  </sheetData>
  <sheetProtection password="C3AE" sheet="1" objects="1" scenarios="1"/>
  <mergeCells count="1">
    <mergeCell ref="B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Footer>&amp;C&amp;N/&amp;P.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I14"/>
  <sheetViews>
    <sheetView workbookViewId="0">
      <selection activeCell="K12" sqref="K12"/>
    </sheetView>
  </sheetViews>
  <sheetFormatPr defaultRowHeight="12.75"/>
  <cols>
    <col min="1" max="1" width="4.28515625" style="43" customWidth="1"/>
    <col min="2" max="2" width="31.140625" style="43" customWidth="1"/>
    <col min="3" max="3" width="10.140625" style="43" customWidth="1"/>
    <col min="4" max="4" width="11.5703125" style="43" customWidth="1"/>
    <col min="5" max="5" width="11.7109375" style="43" customWidth="1"/>
    <col min="6" max="6" width="40.28515625" style="43" bestFit="1" customWidth="1"/>
    <col min="7" max="7" width="13.140625" style="43" customWidth="1"/>
    <col min="8" max="8" width="12.5703125" style="43" customWidth="1"/>
    <col min="9" max="9" width="11.28515625" style="43" customWidth="1"/>
    <col min="10" max="16384" width="9.140625" style="43"/>
  </cols>
  <sheetData>
    <row r="1" spans="1:9">
      <c r="A1" s="43" t="s">
        <v>481</v>
      </c>
    </row>
    <row r="3" spans="1:9" ht="12.75" customHeight="1">
      <c r="A3" s="328" t="s">
        <v>396</v>
      </c>
      <c r="B3" s="328"/>
      <c r="C3" s="328"/>
      <c r="D3" s="328"/>
      <c r="E3" s="328"/>
      <c r="F3" s="328"/>
      <c r="G3" s="328"/>
      <c r="H3" s="328"/>
      <c r="I3" s="328"/>
    </row>
    <row r="4" spans="1:9">
      <c r="I4" s="163" t="s">
        <v>429</v>
      </c>
    </row>
    <row r="5" spans="1:9" s="46" customFormat="1" ht="24.95" customHeight="1">
      <c r="A5" s="332" t="s">
        <v>52</v>
      </c>
      <c r="B5" s="332" t="s">
        <v>53</v>
      </c>
      <c r="C5" s="329" t="s">
        <v>50</v>
      </c>
      <c r="D5" s="330"/>
      <c r="E5" s="331"/>
      <c r="F5" s="332" t="s">
        <v>51</v>
      </c>
      <c r="G5" s="329" t="s">
        <v>50</v>
      </c>
      <c r="H5" s="330"/>
      <c r="I5" s="331"/>
    </row>
    <row r="6" spans="1:9" s="46" customFormat="1" ht="24.95" customHeight="1">
      <c r="A6" s="333"/>
      <c r="B6" s="333"/>
      <c r="C6" s="164" t="s">
        <v>81</v>
      </c>
      <c r="D6" s="144" t="s">
        <v>79</v>
      </c>
      <c r="E6" s="164" t="s">
        <v>267</v>
      </c>
      <c r="F6" s="333"/>
      <c r="G6" s="164" t="s">
        <v>81</v>
      </c>
      <c r="H6" s="144" t="s">
        <v>79</v>
      </c>
      <c r="I6" s="164" t="s">
        <v>267</v>
      </c>
    </row>
    <row r="7" spans="1:9" s="46" customFormat="1" ht="27.75" customHeight="1">
      <c r="A7" s="270"/>
      <c r="B7" s="270"/>
      <c r="C7" s="271"/>
      <c r="D7" s="271"/>
      <c r="E7" s="271"/>
      <c r="F7" s="65" t="s">
        <v>328</v>
      </c>
      <c r="G7" s="272">
        <v>0</v>
      </c>
      <c r="H7" s="272">
        <v>272</v>
      </c>
      <c r="I7" s="272">
        <v>272</v>
      </c>
    </row>
    <row r="8" spans="1:9" ht="24.95" customHeight="1">
      <c r="A8" s="65"/>
      <c r="B8" s="76" t="s">
        <v>226</v>
      </c>
      <c r="C8" s="76">
        <v>0</v>
      </c>
      <c r="D8" s="166">
        <v>97</v>
      </c>
      <c r="E8" s="166">
        <v>95</v>
      </c>
      <c r="F8" s="65" t="s">
        <v>327</v>
      </c>
      <c r="G8" s="272">
        <v>0</v>
      </c>
      <c r="H8" s="272">
        <v>280</v>
      </c>
      <c r="I8" s="272">
        <v>280</v>
      </c>
    </row>
    <row r="9" spans="1:9" s="46" customFormat="1" ht="24.75" customHeight="1">
      <c r="A9" s="65"/>
      <c r="B9" s="76" t="s">
        <v>227</v>
      </c>
      <c r="C9" s="76">
        <v>0</v>
      </c>
      <c r="D9" s="166">
        <v>520</v>
      </c>
      <c r="E9" s="166">
        <v>441</v>
      </c>
      <c r="F9" s="65" t="s">
        <v>326</v>
      </c>
      <c r="G9" s="272">
        <v>0</v>
      </c>
      <c r="H9" s="272">
        <v>640359</v>
      </c>
      <c r="I9" s="272">
        <v>423638</v>
      </c>
    </row>
    <row r="10" spans="1:9" ht="24.95" customHeight="1">
      <c r="A10" s="65"/>
      <c r="B10" s="168"/>
      <c r="C10" s="168"/>
      <c r="D10" s="166"/>
      <c r="E10" s="166"/>
      <c r="F10" s="65" t="s">
        <v>329</v>
      </c>
      <c r="G10" s="272">
        <v>0</v>
      </c>
      <c r="H10" s="272">
        <v>161819</v>
      </c>
      <c r="I10" s="272">
        <v>103236</v>
      </c>
    </row>
    <row r="11" spans="1:9" ht="24.95" customHeight="1">
      <c r="A11" s="65"/>
      <c r="B11" s="168"/>
      <c r="C11" s="168"/>
      <c r="D11" s="166"/>
      <c r="E11" s="166"/>
      <c r="F11" s="76" t="s">
        <v>472</v>
      </c>
      <c r="G11" s="273">
        <v>0</v>
      </c>
      <c r="H11" s="272">
        <v>15823</v>
      </c>
      <c r="I11" s="272">
        <v>15823</v>
      </c>
    </row>
    <row r="12" spans="1:9" ht="24.95" customHeight="1">
      <c r="A12" s="65"/>
      <c r="B12" s="168"/>
      <c r="C12" s="168"/>
      <c r="D12" s="166"/>
      <c r="E12" s="166"/>
      <c r="F12" s="274" t="s">
        <v>330</v>
      </c>
      <c r="G12" s="273">
        <v>0</v>
      </c>
      <c r="H12" s="272">
        <v>4272</v>
      </c>
      <c r="I12" s="272">
        <v>4272</v>
      </c>
    </row>
    <row r="13" spans="1:9" s="46" customFormat="1" ht="24.95" customHeight="1">
      <c r="A13" s="329" t="s">
        <v>77</v>
      </c>
      <c r="B13" s="331"/>
      <c r="C13" s="275">
        <f>SUM(C8:C12)</f>
        <v>0</v>
      </c>
      <c r="D13" s="275">
        <f>SUM(D8:D12)</f>
        <v>617</v>
      </c>
      <c r="E13" s="275">
        <f>SUM(E8:E12)</f>
        <v>536</v>
      </c>
      <c r="F13" s="164" t="s">
        <v>397</v>
      </c>
      <c r="G13" s="275">
        <f>SUM(G8:G12)</f>
        <v>0</v>
      </c>
      <c r="H13" s="275">
        <f>SUM(H7:H12)</f>
        <v>822825</v>
      </c>
      <c r="I13" s="275">
        <f>SUM(I7:I12)</f>
        <v>547521</v>
      </c>
    </row>
    <row r="14" spans="1:9">
      <c r="A14" s="61"/>
    </row>
  </sheetData>
  <sheetProtection password="C38E" sheet="1" objects="1" scenarios="1"/>
  <mergeCells count="7">
    <mergeCell ref="A3:I3"/>
    <mergeCell ref="G5:I5"/>
    <mergeCell ref="F5:F6"/>
    <mergeCell ref="A13:B13"/>
    <mergeCell ref="A5:A6"/>
    <mergeCell ref="B5:B6"/>
    <mergeCell ref="C5:E5"/>
  </mergeCells>
  <printOptions horizontalCentered="1"/>
  <pageMargins left="0.74803149606299213" right="0.15748031496062992" top="0.98425196850393704" bottom="0.98425196850393704" header="0.51181102362204722" footer="0.51181102362204722"/>
  <pageSetup paperSize="9" scale="94" orientation="landscape" r:id="rId1"/>
  <headerFooter alignWithMargins="0">
    <oddFooter>&amp;C&amp;N/&amp;P. oldal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T14"/>
  <sheetViews>
    <sheetView workbookViewId="0">
      <selection activeCell="U6" sqref="U6"/>
    </sheetView>
  </sheetViews>
  <sheetFormatPr defaultRowHeight="12.75"/>
  <cols>
    <col min="1" max="1" width="3" style="256" customWidth="1"/>
    <col min="2" max="2" width="15.5703125" style="256" customWidth="1"/>
    <col min="3" max="3" width="7.42578125" style="256" customWidth="1"/>
    <col min="4" max="4" width="8.42578125" style="256" customWidth="1"/>
    <col min="5" max="5" width="7.140625" style="256" customWidth="1"/>
    <col min="6" max="6" width="7" style="256" customWidth="1"/>
    <col min="7" max="7" width="9.42578125" style="256" customWidth="1"/>
    <col min="8" max="8" width="7.28515625" style="256" customWidth="1"/>
    <col min="9" max="9" width="6.5703125" style="256" customWidth="1"/>
    <col min="10" max="10" width="8.85546875" style="256" customWidth="1"/>
    <col min="11" max="11" width="7" style="256" customWidth="1"/>
    <col min="12" max="12" width="6.28515625" style="269" customWidth="1"/>
    <col min="13" max="13" width="7.140625" style="269" customWidth="1"/>
    <col min="14" max="14" width="6" style="256" customWidth="1"/>
    <col min="15" max="16" width="7.85546875" style="256" bestFit="1" customWidth="1"/>
    <col min="17" max="17" width="6.5703125" style="256" customWidth="1"/>
    <col min="18" max="19" width="7.85546875" style="256" bestFit="1" customWidth="1"/>
    <col min="20" max="20" width="6.85546875" style="256" customWidth="1"/>
    <col min="21" max="16384" width="9.140625" style="256"/>
  </cols>
  <sheetData>
    <row r="1" spans="1:20" ht="13.5" customHeight="1">
      <c r="A1" s="256" t="s">
        <v>482</v>
      </c>
      <c r="D1" s="257"/>
      <c r="E1" s="257"/>
      <c r="F1" s="257"/>
      <c r="G1" s="257"/>
      <c r="H1" s="257"/>
      <c r="I1" s="257"/>
      <c r="J1" s="258"/>
      <c r="K1" s="258"/>
      <c r="L1" s="257"/>
      <c r="M1" s="257"/>
    </row>
    <row r="2" spans="1:20" ht="13.5" customHeight="1">
      <c r="D2" s="257"/>
      <c r="E2" s="257"/>
      <c r="F2" s="257"/>
      <c r="G2" s="257"/>
      <c r="H2" s="257"/>
      <c r="I2" s="257"/>
      <c r="J2" s="258"/>
      <c r="K2" s="258"/>
      <c r="L2" s="257"/>
      <c r="M2" s="257"/>
    </row>
    <row r="3" spans="1:20" ht="27.75" customHeight="1">
      <c r="A3" s="336" t="s">
        <v>240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</row>
    <row r="4" spans="1:20" ht="27.75" customHeight="1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356" t="s">
        <v>429</v>
      </c>
      <c r="T4" s="356"/>
    </row>
    <row r="5" spans="1:20" s="260" customFormat="1" ht="34.5" customHeight="1">
      <c r="A5" s="349" t="s">
        <v>431</v>
      </c>
      <c r="B5" s="346" t="s">
        <v>0</v>
      </c>
      <c r="C5" s="352" t="s">
        <v>75</v>
      </c>
      <c r="D5" s="352"/>
      <c r="E5" s="352"/>
      <c r="F5" s="352"/>
      <c r="G5" s="352"/>
      <c r="H5" s="352"/>
      <c r="I5" s="352" t="s">
        <v>243</v>
      </c>
      <c r="J5" s="352"/>
      <c r="K5" s="352"/>
      <c r="L5" s="352"/>
      <c r="M5" s="352"/>
      <c r="N5" s="352"/>
      <c r="O5" s="352"/>
      <c r="P5" s="352"/>
      <c r="Q5" s="352"/>
      <c r="R5" s="340" t="s">
        <v>6</v>
      </c>
      <c r="S5" s="341"/>
      <c r="T5" s="342"/>
    </row>
    <row r="6" spans="1:20" s="260" customFormat="1" ht="45.75" customHeight="1">
      <c r="A6" s="350"/>
      <c r="B6" s="347"/>
      <c r="C6" s="335" t="s">
        <v>242</v>
      </c>
      <c r="D6" s="335"/>
      <c r="E6" s="335"/>
      <c r="F6" s="335" t="s">
        <v>241</v>
      </c>
      <c r="G6" s="335"/>
      <c r="H6" s="335"/>
      <c r="I6" s="335" t="s">
        <v>244</v>
      </c>
      <c r="J6" s="335"/>
      <c r="K6" s="335"/>
      <c r="L6" s="337" t="s">
        <v>55</v>
      </c>
      <c r="M6" s="338"/>
      <c r="N6" s="339"/>
      <c r="O6" s="335" t="s">
        <v>245</v>
      </c>
      <c r="P6" s="335"/>
      <c r="Q6" s="335"/>
      <c r="R6" s="343"/>
      <c r="S6" s="344"/>
      <c r="T6" s="345"/>
    </row>
    <row r="7" spans="1:20" s="260" customFormat="1" ht="22.5">
      <c r="A7" s="351"/>
      <c r="B7" s="348"/>
      <c r="C7" s="261" t="s">
        <v>81</v>
      </c>
      <c r="D7" s="261" t="s">
        <v>79</v>
      </c>
      <c r="E7" s="261" t="s">
        <v>80</v>
      </c>
      <c r="F7" s="261" t="s">
        <v>81</v>
      </c>
      <c r="G7" s="261" t="s">
        <v>79</v>
      </c>
      <c r="H7" s="261" t="s">
        <v>80</v>
      </c>
      <c r="I7" s="261" t="s">
        <v>81</v>
      </c>
      <c r="J7" s="261" t="s">
        <v>79</v>
      </c>
      <c r="K7" s="261" t="s">
        <v>80</v>
      </c>
      <c r="L7" s="261" t="s">
        <v>81</v>
      </c>
      <c r="M7" s="261" t="s">
        <v>79</v>
      </c>
      <c r="N7" s="261" t="s">
        <v>80</v>
      </c>
      <c r="O7" s="261" t="s">
        <v>81</v>
      </c>
      <c r="P7" s="261" t="s">
        <v>79</v>
      </c>
      <c r="Q7" s="261" t="s">
        <v>80</v>
      </c>
      <c r="R7" s="261" t="s">
        <v>81</v>
      </c>
      <c r="S7" s="261" t="s">
        <v>79</v>
      </c>
      <c r="T7" s="261" t="s">
        <v>80</v>
      </c>
    </row>
    <row r="8" spans="1:20" s="266" customFormat="1" ht="53.25" customHeight="1">
      <c r="A8" s="262" t="s">
        <v>16</v>
      </c>
      <c r="B8" s="263" t="s">
        <v>48</v>
      </c>
      <c r="C8" s="264">
        <v>89951</v>
      </c>
      <c r="D8" s="264">
        <v>89951</v>
      </c>
      <c r="E8" s="264">
        <v>83886</v>
      </c>
      <c r="F8" s="265">
        <v>0</v>
      </c>
      <c r="G8" s="265">
        <v>2948</v>
      </c>
      <c r="H8" s="265">
        <v>2948</v>
      </c>
      <c r="I8" s="264">
        <v>1400</v>
      </c>
      <c r="J8" s="265">
        <v>1474</v>
      </c>
      <c r="K8" s="265">
        <v>2319</v>
      </c>
      <c r="L8" s="264">
        <v>9570</v>
      </c>
      <c r="M8" s="264">
        <v>7565</v>
      </c>
      <c r="N8" s="264">
        <v>0</v>
      </c>
      <c r="O8" s="265">
        <v>0</v>
      </c>
      <c r="P8" s="265">
        <v>5</v>
      </c>
      <c r="Q8" s="265">
        <v>5</v>
      </c>
      <c r="R8" s="265">
        <f>SUM(C8,F8,I8,L8,O8)</f>
        <v>100921</v>
      </c>
      <c r="S8" s="265">
        <f t="shared" ref="S8:T8" si="0">SUM(D8,G8,J8,M8,P8)</f>
        <v>101943</v>
      </c>
      <c r="T8" s="265">
        <f t="shared" si="0"/>
        <v>89158</v>
      </c>
    </row>
    <row r="11" spans="1:20" s="111" customFormat="1" ht="20.25" customHeight="1">
      <c r="A11" s="334" t="s">
        <v>431</v>
      </c>
      <c r="B11" s="355" t="s">
        <v>0</v>
      </c>
      <c r="C11" s="352" t="s">
        <v>10</v>
      </c>
      <c r="D11" s="352"/>
      <c r="E11" s="352"/>
      <c r="F11" s="352"/>
      <c r="G11" s="352"/>
      <c r="H11" s="352"/>
      <c r="I11" s="352"/>
      <c r="J11" s="352"/>
      <c r="K11" s="352"/>
      <c r="L11" s="352"/>
      <c r="M11" s="352"/>
      <c r="N11" s="352"/>
      <c r="O11" s="353" t="s">
        <v>248</v>
      </c>
      <c r="P11" s="353"/>
      <c r="Q11" s="353"/>
      <c r="R11" s="354" t="s">
        <v>2</v>
      </c>
      <c r="S11" s="354"/>
      <c r="T11" s="354"/>
    </row>
    <row r="12" spans="1:20" s="111" customFormat="1" ht="24.75" customHeight="1">
      <c r="A12" s="334"/>
      <c r="B12" s="355"/>
      <c r="C12" s="335" t="s">
        <v>246</v>
      </c>
      <c r="D12" s="335"/>
      <c r="E12" s="335"/>
      <c r="F12" s="335" t="s">
        <v>247</v>
      </c>
      <c r="G12" s="335"/>
      <c r="H12" s="335"/>
      <c r="I12" s="335" t="s">
        <v>7</v>
      </c>
      <c r="J12" s="335"/>
      <c r="K12" s="335"/>
      <c r="L12" s="335" t="s">
        <v>55</v>
      </c>
      <c r="M12" s="335"/>
      <c r="N12" s="335"/>
      <c r="O12" s="335" t="s">
        <v>54</v>
      </c>
      <c r="P12" s="335"/>
      <c r="Q12" s="335"/>
      <c r="R12" s="354"/>
      <c r="S12" s="354"/>
      <c r="T12" s="354"/>
    </row>
    <row r="13" spans="1:20" ht="54.75" customHeight="1">
      <c r="A13" s="334"/>
      <c r="B13" s="355"/>
      <c r="C13" s="267" t="s">
        <v>81</v>
      </c>
      <c r="D13" s="267" t="s">
        <v>79</v>
      </c>
      <c r="E13" s="267" t="s">
        <v>80</v>
      </c>
      <c r="F13" s="267" t="s">
        <v>81</v>
      </c>
      <c r="G13" s="267" t="s">
        <v>79</v>
      </c>
      <c r="H13" s="267" t="s">
        <v>80</v>
      </c>
      <c r="I13" s="267" t="s">
        <v>81</v>
      </c>
      <c r="J13" s="267" t="s">
        <v>79</v>
      </c>
      <c r="K13" s="267" t="s">
        <v>80</v>
      </c>
      <c r="L13" s="267" t="s">
        <v>81</v>
      </c>
      <c r="M13" s="267" t="s">
        <v>79</v>
      </c>
      <c r="N13" s="267" t="s">
        <v>80</v>
      </c>
      <c r="O13" s="267" t="s">
        <v>81</v>
      </c>
      <c r="P13" s="267" t="s">
        <v>79</v>
      </c>
      <c r="Q13" s="267" t="s">
        <v>80</v>
      </c>
      <c r="R13" s="267" t="s">
        <v>81</v>
      </c>
      <c r="S13" s="267" t="s">
        <v>79</v>
      </c>
      <c r="T13" s="267" t="s">
        <v>80</v>
      </c>
    </row>
    <row r="14" spans="1:20" s="268" customFormat="1" ht="51.75" customHeight="1">
      <c r="A14" s="262" t="s">
        <v>16</v>
      </c>
      <c r="B14" s="263" t="s">
        <v>48</v>
      </c>
      <c r="C14" s="264">
        <v>57040</v>
      </c>
      <c r="D14" s="264">
        <v>57040</v>
      </c>
      <c r="E14" s="264">
        <v>56251</v>
      </c>
      <c r="F14" s="264">
        <v>13381</v>
      </c>
      <c r="G14" s="264">
        <v>15670</v>
      </c>
      <c r="H14" s="264">
        <v>15669</v>
      </c>
      <c r="I14" s="264">
        <v>27158</v>
      </c>
      <c r="J14" s="264">
        <v>24766</v>
      </c>
      <c r="K14" s="264">
        <v>16103</v>
      </c>
      <c r="L14" s="264">
        <v>3342</v>
      </c>
      <c r="M14" s="264">
        <v>2794</v>
      </c>
      <c r="N14" s="264">
        <v>0</v>
      </c>
      <c r="O14" s="264">
        <v>0</v>
      </c>
      <c r="P14" s="264">
        <v>1668</v>
      </c>
      <c r="Q14" s="264">
        <v>1047</v>
      </c>
      <c r="R14" s="265">
        <f>SUM(C14,F14,I14,L14, O14)</f>
        <v>100921</v>
      </c>
      <c r="S14" s="265">
        <f t="shared" ref="S14:T14" si="1">SUM(D14,G14,J14,M14, P14)</f>
        <v>101938</v>
      </c>
      <c r="T14" s="265">
        <f t="shared" si="1"/>
        <v>89070</v>
      </c>
    </row>
  </sheetData>
  <sheetProtection password="CFFF" sheet="1" objects="1" scenarios="1"/>
  <mergeCells count="22">
    <mergeCell ref="S4:T4"/>
    <mergeCell ref="F6:H6"/>
    <mergeCell ref="O6:Q6"/>
    <mergeCell ref="I12:K12"/>
    <mergeCell ref="L12:N12"/>
    <mergeCell ref="C11:N11"/>
    <mergeCell ref="A11:A13"/>
    <mergeCell ref="C12:E12"/>
    <mergeCell ref="F12:H12"/>
    <mergeCell ref="A3:S3"/>
    <mergeCell ref="C6:E6"/>
    <mergeCell ref="L6:N6"/>
    <mergeCell ref="I6:K6"/>
    <mergeCell ref="R5:T6"/>
    <mergeCell ref="B5:B7"/>
    <mergeCell ref="A5:A7"/>
    <mergeCell ref="C5:H5"/>
    <mergeCell ref="I5:Q5"/>
    <mergeCell ref="O11:Q11"/>
    <mergeCell ref="O12:Q12"/>
    <mergeCell ref="R11:T12"/>
    <mergeCell ref="B11:B13"/>
  </mergeCells>
  <pageMargins left="0.19685039370078741" right="0.15748031496062992" top="0.74803149606299213" bottom="0.74803149606299213" header="0.31496062992125984" footer="0.31496062992125984"/>
  <pageSetup paperSize="9" scale="97" orientation="landscape" r:id="rId1"/>
  <headerFooter>
    <oddFooter>&amp;C&amp;N/&amp;P. oldal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Q19"/>
  <sheetViews>
    <sheetView workbookViewId="0">
      <selection activeCell="T9" sqref="T9"/>
    </sheetView>
  </sheetViews>
  <sheetFormatPr defaultRowHeight="11.25"/>
  <cols>
    <col min="1" max="1" width="5.5703125" style="241" customWidth="1"/>
    <col min="2" max="2" width="27.28515625" style="241" customWidth="1"/>
    <col min="3" max="3" width="6.140625" style="241" customWidth="1"/>
    <col min="4" max="4" width="6.7109375" style="241" customWidth="1"/>
    <col min="5" max="5" width="6.140625" style="241" customWidth="1"/>
    <col min="6" max="6" width="6.7109375" style="241" customWidth="1"/>
    <col min="7" max="7" width="6.140625" style="241" customWidth="1"/>
    <col min="8" max="8" width="6.28515625" style="241" customWidth="1"/>
    <col min="9" max="9" width="7" style="241" customWidth="1"/>
    <col min="10" max="10" width="6.7109375" style="241" customWidth="1"/>
    <col min="11" max="11" width="7.140625" style="241" customWidth="1"/>
    <col min="12" max="13" width="7.85546875" style="241" customWidth="1"/>
    <col min="14" max="14" width="9.140625" style="241" customWidth="1"/>
    <col min="15" max="16384" width="9.140625" style="241"/>
  </cols>
  <sheetData>
    <row r="1" spans="1:17" s="237" customFormat="1" ht="15">
      <c r="A1" s="236" t="s">
        <v>483</v>
      </c>
      <c r="F1" s="238"/>
      <c r="G1" s="238"/>
      <c r="H1" s="238"/>
      <c r="I1" s="238"/>
      <c r="J1" s="238"/>
      <c r="K1" s="238"/>
      <c r="L1" s="238"/>
      <c r="M1" s="238"/>
      <c r="N1" s="238"/>
    </row>
    <row r="2" spans="1:17" s="237" customFormat="1" ht="15">
      <c r="A2" s="236"/>
      <c r="F2" s="239"/>
      <c r="G2" s="239"/>
      <c r="H2" s="239"/>
      <c r="I2" s="239"/>
      <c r="J2" s="239"/>
      <c r="K2" s="239"/>
      <c r="L2" s="239"/>
      <c r="M2" s="239"/>
      <c r="N2" s="239"/>
    </row>
    <row r="3" spans="1:17" s="237" customFormat="1" ht="24.75" customHeight="1">
      <c r="A3" s="372" t="s">
        <v>398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</row>
    <row r="4" spans="1:17" s="237" customFormat="1" ht="15.75" customHeight="1" thickBot="1">
      <c r="A4" s="240"/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Q4" s="170" t="s">
        <v>429</v>
      </c>
    </row>
    <row r="5" spans="1:17" ht="25.5" customHeight="1">
      <c r="A5" s="358" t="s">
        <v>45</v>
      </c>
      <c r="B5" s="357" t="s">
        <v>1</v>
      </c>
      <c r="C5" s="373" t="s">
        <v>75</v>
      </c>
      <c r="D5" s="373"/>
      <c r="E5" s="373"/>
      <c r="F5" s="373"/>
      <c r="G5" s="373"/>
      <c r="H5" s="373"/>
      <c r="I5" s="373" t="s">
        <v>243</v>
      </c>
      <c r="J5" s="373"/>
      <c r="K5" s="373"/>
      <c r="L5" s="373"/>
      <c r="M5" s="373"/>
      <c r="N5" s="373"/>
      <c r="O5" s="374" t="s">
        <v>6</v>
      </c>
      <c r="P5" s="375"/>
      <c r="Q5" s="376"/>
    </row>
    <row r="6" spans="1:17" ht="39" customHeight="1">
      <c r="A6" s="359"/>
      <c r="B6" s="319"/>
      <c r="C6" s="335" t="s">
        <v>242</v>
      </c>
      <c r="D6" s="335"/>
      <c r="E6" s="335"/>
      <c r="F6" s="335" t="s">
        <v>241</v>
      </c>
      <c r="G6" s="335"/>
      <c r="H6" s="335"/>
      <c r="I6" s="335" t="s">
        <v>244</v>
      </c>
      <c r="J6" s="335"/>
      <c r="K6" s="335"/>
      <c r="L6" s="337" t="s">
        <v>249</v>
      </c>
      <c r="M6" s="338"/>
      <c r="N6" s="339"/>
      <c r="O6" s="343"/>
      <c r="P6" s="344"/>
      <c r="Q6" s="377"/>
    </row>
    <row r="7" spans="1:17" ht="52.5">
      <c r="A7" s="359"/>
      <c r="B7" s="319"/>
      <c r="C7" s="242" t="s">
        <v>81</v>
      </c>
      <c r="D7" s="242" t="s">
        <v>79</v>
      </c>
      <c r="E7" s="242" t="s">
        <v>80</v>
      </c>
      <c r="F7" s="242" t="s">
        <v>81</v>
      </c>
      <c r="G7" s="242" t="s">
        <v>79</v>
      </c>
      <c r="H7" s="242" t="s">
        <v>80</v>
      </c>
      <c r="I7" s="242" t="s">
        <v>81</v>
      </c>
      <c r="J7" s="242" t="s">
        <v>79</v>
      </c>
      <c r="K7" s="242" t="s">
        <v>80</v>
      </c>
      <c r="L7" s="242" t="s">
        <v>81</v>
      </c>
      <c r="M7" s="242" t="s">
        <v>79</v>
      </c>
      <c r="N7" s="242" t="s">
        <v>80</v>
      </c>
      <c r="O7" s="242" t="s">
        <v>81</v>
      </c>
      <c r="P7" s="242" t="s">
        <v>79</v>
      </c>
      <c r="Q7" s="243" t="s">
        <v>80</v>
      </c>
    </row>
    <row r="8" spans="1:17" s="249" customFormat="1" ht="30.75" customHeight="1">
      <c r="A8" s="244" t="s">
        <v>14</v>
      </c>
      <c r="B8" s="65" t="s">
        <v>4</v>
      </c>
      <c r="C8" s="245">
        <v>7694</v>
      </c>
      <c r="D8" s="245">
        <v>7667</v>
      </c>
      <c r="E8" s="245">
        <v>7080</v>
      </c>
      <c r="F8" s="245">
        <v>0</v>
      </c>
      <c r="G8" s="245">
        <v>17</v>
      </c>
      <c r="H8" s="245">
        <v>17</v>
      </c>
      <c r="I8" s="245">
        <v>156</v>
      </c>
      <c r="J8" s="245">
        <v>156</v>
      </c>
      <c r="K8" s="245">
        <v>194</v>
      </c>
      <c r="L8" s="246">
        <v>0</v>
      </c>
      <c r="M8" s="246">
        <v>70</v>
      </c>
      <c r="N8" s="246">
        <v>1</v>
      </c>
      <c r="O8" s="247">
        <f>SUM(C8,F8,I8,L8)</f>
        <v>7850</v>
      </c>
      <c r="P8" s="247">
        <f t="shared" ref="P8:Q9" si="0">SUM(D8,G8,J8,M8)</f>
        <v>7910</v>
      </c>
      <c r="Q8" s="248">
        <f t="shared" si="0"/>
        <v>7292</v>
      </c>
    </row>
    <row r="9" spans="1:17" s="249" customFormat="1" ht="27" customHeight="1">
      <c r="A9" s="244" t="s">
        <v>13</v>
      </c>
      <c r="B9" s="65" t="s">
        <v>3</v>
      </c>
      <c r="C9" s="245">
        <v>13943</v>
      </c>
      <c r="D9" s="245">
        <v>13866</v>
      </c>
      <c r="E9" s="245">
        <v>12270</v>
      </c>
      <c r="F9" s="245">
        <v>0</v>
      </c>
      <c r="G9" s="245">
        <v>75</v>
      </c>
      <c r="H9" s="245">
        <v>75</v>
      </c>
      <c r="I9" s="245">
        <v>795</v>
      </c>
      <c r="J9" s="245">
        <v>1168</v>
      </c>
      <c r="K9" s="245">
        <v>1406</v>
      </c>
      <c r="L9" s="246">
        <v>0</v>
      </c>
      <c r="M9" s="246">
        <v>0</v>
      </c>
      <c r="N9" s="246">
        <v>0</v>
      </c>
      <c r="O9" s="247">
        <f>SUM(C9,F9,I9,L9)</f>
        <v>14738</v>
      </c>
      <c r="P9" s="247">
        <f t="shared" si="0"/>
        <v>15109</v>
      </c>
      <c r="Q9" s="248">
        <f t="shared" si="0"/>
        <v>13751</v>
      </c>
    </row>
    <row r="10" spans="1:17" s="252" customFormat="1" ht="39.75" customHeight="1" thickBot="1">
      <c r="A10" s="364" t="s">
        <v>46</v>
      </c>
      <c r="B10" s="365"/>
      <c r="C10" s="250">
        <f>SUM(C8:C9)</f>
        <v>21637</v>
      </c>
      <c r="D10" s="250">
        <f t="shared" ref="D10:Q10" si="1">SUM(D8:D9)</f>
        <v>21533</v>
      </c>
      <c r="E10" s="250">
        <f t="shared" si="1"/>
        <v>19350</v>
      </c>
      <c r="F10" s="250">
        <f t="shared" si="1"/>
        <v>0</v>
      </c>
      <c r="G10" s="250">
        <f t="shared" si="1"/>
        <v>92</v>
      </c>
      <c r="H10" s="250">
        <f t="shared" si="1"/>
        <v>92</v>
      </c>
      <c r="I10" s="250">
        <f t="shared" si="1"/>
        <v>951</v>
      </c>
      <c r="J10" s="250">
        <f t="shared" si="1"/>
        <v>1324</v>
      </c>
      <c r="K10" s="250">
        <f t="shared" si="1"/>
        <v>1600</v>
      </c>
      <c r="L10" s="250">
        <f t="shared" si="1"/>
        <v>0</v>
      </c>
      <c r="M10" s="250">
        <f t="shared" si="1"/>
        <v>70</v>
      </c>
      <c r="N10" s="250">
        <f t="shared" si="1"/>
        <v>1</v>
      </c>
      <c r="O10" s="250">
        <f t="shared" si="1"/>
        <v>22588</v>
      </c>
      <c r="P10" s="250">
        <f t="shared" si="1"/>
        <v>23019</v>
      </c>
      <c r="Q10" s="251">
        <f t="shared" si="1"/>
        <v>21043</v>
      </c>
    </row>
    <row r="13" spans="1:17" ht="12" thickBot="1"/>
    <row r="14" spans="1:17" ht="36" customHeight="1">
      <c r="A14" s="358" t="s">
        <v>45</v>
      </c>
      <c r="B14" s="357" t="s">
        <v>1</v>
      </c>
      <c r="C14" s="361" t="s">
        <v>10</v>
      </c>
      <c r="D14" s="362"/>
      <c r="E14" s="362"/>
      <c r="F14" s="362"/>
      <c r="G14" s="362"/>
      <c r="H14" s="362"/>
      <c r="I14" s="362"/>
      <c r="J14" s="362"/>
      <c r="K14" s="363"/>
      <c r="L14" s="369" t="s">
        <v>254</v>
      </c>
      <c r="M14" s="370"/>
      <c r="N14" s="371"/>
      <c r="O14" s="374" t="s">
        <v>253</v>
      </c>
      <c r="P14" s="375"/>
      <c r="Q14" s="376"/>
    </row>
    <row r="15" spans="1:17" ht="24.75" customHeight="1">
      <c r="A15" s="359"/>
      <c r="B15" s="319"/>
      <c r="C15" s="323" t="s">
        <v>250</v>
      </c>
      <c r="D15" s="378"/>
      <c r="E15" s="324"/>
      <c r="F15" s="323" t="s">
        <v>251</v>
      </c>
      <c r="G15" s="378"/>
      <c r="H15" s="324"/>
      <c r="I15" s="323" t="s">
        <v>252</v>
      </c>
      <c r="J15" s="378"/>
      <c r="K15" s="324"/>
      <c r="L15" s="366" t="s">
        <v>255</v>
      </c>
      <c r="M15" s="367"/>
      <c r="N15" s="368"/>
      <c r="O15" s="343"/>
      <c r="P15" s="344"/>
      <c r="Q15" s="377"/>
    </row>
    <row r="16" spans="1:17" ht="57.75" customHeight="1">
      <c r="A16" s="360"/>
      <c r="B16" s="320"/>
      <c r="C16" s="253" t="s">
        <v>81</v>
      </c>
      <c r="D16" s="253" t="s">
        <v>79</v>
      </c>
      <c r="E16" s="253" t="s">
        <v>80</v>
      </c>
      <c r="F16" s="253" t="s">
        <v>81</v>
      </c>
      <c r="G16" s="253" t="s">
        <v>79</v>
      </c>
      <c r="H16" s="253" t="s">
        <v>80</v>
      </c>
      <c r="I16" s="253" t="s">
        <v>81</v>
      </c>
      <c r="J16" s="253" t="s">
        <v>79</v>
      </c>
      <c r="K16" s="253" t="s">
        <v>80</v>
      </c>
      <c r="L16" s="253" t="s">
        <v>81</v>
      </c>
      <c r="M16" s="253" t="s">
        <v>79</v>
      </c>
      <c r="N16" s="253" t="s">
        <v>80</v>
      </c>
      <c r="O16" s="253" t="s">
        <v>81</v>
      </c>
      <c r="P16" s="253" t="s">
        <v>79</v>
      </c>
      <c r="Q16" s="254" t="s">
        <v>80</v>
      </c>
    </row>
    <row r="17" spans="1:17" s="249" customFormat="1" ht="30.75" customHeight="1">
      <c r="A17" s="244" t="s">
        <v>14</v>
      </c>
      <c r="B17" s="65" t="s">
        <v>4</v>
      </c>
      <c r="C17" s="245">
        <v>4527</v>
      </c>
      <c r="D17" s="245">
        <v>4527</v>
      </c>
      <c r="E17" s="245">
        <v>4443</v>
      </c>
      <c r="F17" s="245">
        <v>1273</v>
      </c>
      <c r="G17" s="245">
        <v>1273</v>
      </c>
      <c r="H17" s="245">
        <v>1256</v>
      </c>
      <c r="I17" s="245">
        <v>2050</v>
      </c>
      <c r="J17" s="245">
        <v>2120</v>
      </c>
      <c r="K17" s="245">
        <v>1584</v>
      </c>
      <c r="L17" s="245">
        <v>0</v>
      </c>
      <c r="M17" s="245">
        <v>0</v>
      </c>
      <c r="N17" s="245">
        <v>0</v>
      </c>
      <c r="O17" s="246">
        <f>SUM(C17,F17,I17)</f>
        <v>7850</v>
      </c>
      <c r="P17" s="246">
        <f t="shared" ref="P17:Q17" si="2">SUM(D17,G17,J17)</f>
        <v>7920</v>
      </c>
      <c r="Q17" s="255">
        <f t="shared" si="2"/>
        <v>7283</v>
      </c>
    </row>
    <row r="18" spans="1:17" s="249" customFormat="1" ht="35.25" customHeight="1">
      <c r="A18" s="244" t="s">
        <v>13</v>
      </c>
      <c r="B18" s="65" t="s">
        <v>3</v>
      </c>
      <c r="C18" s="245">
        <v>5556</v>
      </c>
      <c r="D18" s="245">
        <v>5835</v>
      </c>
      <c r="E18" s="245">
        <v>5834</v>
      </c>
      <c r="F18" s="245">
        <v>1522</v>
      </c>
      <c r="G18" s="245">
        <v>1595</v>
      </c>
      <c r="H18" s="245">
        <v>1595</v>
      </c>
      <c r="I18" s="245">
        <v>7660</v>
      </c>
      <c r="J18" s="245">
        <v>7667</v>
      </c>
      <c r="K18" s="245">
        <v>6285</v>
      </c>
      <c r="L18" s="245">
        <v>0</v>
      </c>
      <c r="M18" s="245">
        <v>12</v>
      </c>
      <c r="N18" s="245">
        <v>12</v>
      </c>
      <c r="O18" s="246">
        <f>SUM(C18,F18,I18,L18)</f>
        <v>14738</v>
      </c>
      <c r="P18" s="246">
        <f t="shared" ref="P18:Q18" si="3">SUM(D18,G18,J18,M18)</f>
        <v>15109</v>
      </c>
      <c r="Q18" s="255">
        <f t="shared" si="3"/>
        <v>13726</v>
      </c>
    </row>
    <row r="19" spans="1:17" s="252" customFormat="1" ht="30.75" customHeight="1" thickBot="1">
      <c r="A19" s="364" t="s">
        <v>46</v>
      </c>
      <c r="B19" s="365"/>
      <c r="C19" s="250">
        <f>SUM(C17:C18)</f>
        <v>10083</v>
      </c>
      <c r="D19" s="250">
        <f t="shared" ref="D19" si="4">SUM(D17:D18)</f>
        <v>10362</v>
      </c>
      <c r="E19" s="250">
        <f t="shared" ref="E19" si="5">SUM(E17:E18)</f>
        <v>10277</v>
      </c>
      <c r="F19" s="250">
        <f t="shared" ref="F19" si="6">SUM(F17:F18)</f>
        <v>2795</v>
      </c>
      <c r="G19" s="250">
        <f t="shared" ref="G19" si="7">SUM(G17:G18)</f>
        <v>2868</v>
      </c>
      <c r="H19" s="250">
        <f t="shared" ref="H19" si="8">SUM(H17:H18)</f>
        <v>2851</v>
      </c>
      <c r="I19" s="250">
        <f t="shared" ref="I19" si="9">SUM(I17:I18)</f>
        <v>9710</v>
      </c>
      <c r="J19" s="250">
        <f t="shared" ref="J19" si="10">SUM(J17:J18)</f>
        <v>9787</v>
      </c>
      <c r="K19" s="250">
        <f t="shared" ref="K19" si="11">SUM(K17:K18)</f>
        <v>7869</v>
      </c>
      <c r="L19" s="250">
        <f>SUM(L17:L18)</f>
        <v>0</v>
      </c>
      <c r="M19" s="250">
        <f t="shared" ref="M19:N19" si="12">SUM(M17:M18)</f>
        <v>12</v>
      </c>
      <c r="N19" s="250">
        <f t="shared" si="12"/>
        <v>12</v>
      </c>
      <c r="O19" s="250">
        <f>SUM(O17:O18)</f>
        <v>22588</v>
      </c>
      <c r="P19" s="250">
        <f>SUM(P17:P18)</f>
        <v>23029</v>
      </c>
      <c r="Q19" s="251">
        <f>SUM(Q17:Q18)</f>
        <v>21009</v>
      </c>
    </row>
  </sheetData>
  <sheetProtection password="CFCF" sheet="1" objects="1" scenarios="1"/>
  <mergeCells count="21">
    <mergeCell ref="A19:B19"/>
    <mergeCell ref="L15:N15"/>
    <mergeCell ref="L14:N14"/>
    <mergeCell ref="A3:Q3"/>
    <mergeCell ref="C5:H5"/>
    <mergeCell ref="I5:N5"/>
    <mergeCell ref="O5:Q6"/>
    <mergeCell ref="C6:E6"/>
    <mergeCell ref="F6:H6"/>
    <mergeCell ref="I6:K6"/>
    <mergeCell ref="L6:N6"/>
    <mergeCell ref="O14:Q15"/>
    <mergeCell ref="A10:B10"/>
    <mergeCell ref="C15:E15"/>
    <mergeCell ref="F15:H15"/>
    <mergeCell ref="I15:K15"/>
    <mergeCell ref="B14:B16"/>
    <mergeCell ref="A14:A16"/>
    <mergeCell ref="B5:B7"/>
    <mergeCell ref="A5:A7"/>
    <mergeCell ref="C14:K14"/>
  </mergeCells>
  <printOptions horizontalCentered="1"/>
  <pageMargins left="0.15748031496062992" right="0.15748031496062992" top="0.27559055118110237" bottom="0.27559055118110237" header="0.15748031496062992" footer="0.15748031496062992"/>
  <pageSetup paperSize="9" scale="98" orientation="landscape" r:id="rId1"/>
  <headerFooter>
    <oddFooter>&amp;C&amp;N/&amp;P.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3</vt:i4>
      </vt:variant>
    </vt:vector>
  </HeadingPairs>
  <TitlesOfParts>
    <vt:vector size="18" baseType="lpstr">
      <vt:lpstr> címrend</vt:lpstr>
      <vt:lpstr>bevételek kiadások  ÖSSZ</vt:lpstr>
      <vt:lpstr>kiadások összesítése</vt:lpstr>
      <vt:lpstr>önk</vt:lpstr>
      <vt:lpstr>segélyek</vt:lpstr>
      <vt:lpstr>társ szervek tám.</vt:lpstr>
      <vt:lpstr>FELHALMOZÁSI</vt:lpstr>
      <vt:lpstr>hivatal</vt:lpstr>
      <vt:lpstr>könyvtár, mh</vt:lpstr>
      <vt:lpstr>KÖTELEZETTSÉGEK</vt:lpstr>
      <vt:lpstr>adósságk</vt:lpstr>
      <vt:lpstr>KÖZVETETT TÁMOG.</vt:lpstr>
      <vt:lpstr>MÉRLEG</vt:lpstr>
      <vt:lpstr>pénzmaradvány</vt:lpstr>
      <vt:lpstr>vagyonalakulás</vt:lpstr>
      <vt:lpstr>'bevételek kiadások  ÖSSZ'!Nyomtatási_terület</vt:lpstr>
      <vt:lpstr>pénzmaradvány!Nyomtatási_terület</vt:lpstr>
      <vt:lpstr>'társ szervek tám.'!Nyomtatási_terület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,</dc:creator>
  <cp:lastModifiedBy>Hivatal17</cp:lastModifiedBy>
  <cp:lastPrinted>2016-05-30T06:33:28Z</cp:lastPrinted>
  <dcterms:created xsi:type="dcterms:W3CDTF">2000-02-01T14:49:25Z</dcterms:created>
  <dcterms:modified xsi:type="dcterms:W3CDTF">2016-05-30T06:39:14Z</dcterms:modified>
</cp:coreProperties>
</file>