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firstSheet="14" activeTab="16"/>
  </bookViews>
  <sheets>
    <sheet name="címrend" sheetId="1" r:id="rId1"/>
    <sheet name="1.Bev-kiad." sheetId="2" r:id="rId2"/>
    <sheet name="2.Műk." sheetId="3" r:id="rId3"/>
    <sheet name="3.Felh." sheetId="4" r:id="rId4"/>
    <sheet name="KÖH" sheetId="5" r:id="rId5"/>
    <sheet name="Köh bev" sheetId="6" r:id="rId6"/>
    <sheet name="4. Átadott p.eszk." sheetId="7" r:id="rId7"/>
    <sheet name="Cofog " sheetId="8" r:id="rId8"/>
    <sheet name="céltartalék" sheetId="9" r:id="rId9"/>
    <sheet name="beruházások" sheetId="10" r:id="rId10"/>
    <sheet name="felújítások" sheetId="11" r:id="rId11"/>
    <sheet name="létszám adatok" sheetId="12" r:id="rId12"/>
    <sheet name="EU-s projekt" sheetId="13" r:id="rId13"/>
    <sheet name="szociális " sheetId="14" r:id="rId14"/>
    <sheet name="kötelező feladazok" sheetId="15" r:id="rId15"/>
    <sheet name="gördülő tervezés" sheetId="16" r:id="rId16"/>
    <sheet name="költségvetési  hiány terv" sheetId="17" r:id="rId17"/>
  </sheets>
  <externalReferences>
    <externalReference r:id="rId20"/>
    <externalReference r:id="rId21"/>
  </externalReferences>
  <definedNames>
    <definedName name="beruh">'[1]4.1. táj.'!#REF!</definedName>
    <definedName name="Excel_BuiltIn__FilterDatabase" localSheetId="1">'1.Bev-kiad.'!$A$1:$A$24</definedName>
    <definedName name="Excel_BuiltIn__FilterDatabase" localSheetId="2">'2.Műk.'!$A$2:$A$90</definedName>
    <definedName name="Excel_BuiltIn_Print_Area" localSheetId="1">'1.Bev-kiad.'!$A$1:$A$53</definedName>
    <definedName name="Excel_BuiltIn_Print_Area" localSheetId="2">'2.Műk.'!$A$2:$I$98</definedName>
    <definedName name="Excel_BuiltIn_Print_Area" localSheetId="2">'2.Műk.'!$A$2:$C$98</definedName>
    <definedName name="Excel_BuiltIn_Print_Area" localSheetId="3">'3.Felh.'!$A$2:$B$60</definedName>
    <definedName name="Excel_BuiltIn_Print_Area" localSheetId="6">'4. Átadott p.eszk.'!$B$1:$C$22</definedName>
    <definedName name="Excel_BuiltIn_Print_Area" localSheetId="6">'4. Átadott p.eszk.'!$B$1:$C$19</definedName>
    <definedName name="intézmények">'[2]4.1. táj.'!#REF!</definedName>
    <definedName name="_xlnm.Print_Area" localSheetId="1">'1.Bev-kiad.'!$A$1:$H$51</definedName>
    <definedName name="_xlnm.Print_Area" localSheetId="2">'2.Műk.'!$A$1:$N$98</definedName>
    <definedName name="_xlnm.Print_Area" localSheetId="3">'3.Felh.'!$A$2:$G$82</definedName>
    <definedName name="_xlnm.Print_Area" localSheetId="6">'4. Átadott p.eszk.'!$A$1:$C$29</definedName>
    <definedName name="qewrqewr">'[1]4.1. táj.'!#REF!</definedName>
    <definedName name="Z_ABF21C5C_6078_4D03_96DF_78390D4F8F84_.wvu.Cols" localSheetId="6">('4. Átadott p.eszk.'!#REF!,'4. Átadott p.eszk.'!$A$1:$HP$65480)</definedName>
    <definedName name="Z_ABF21C5C_6078_4D03_96DF_78390D4F8F84_.wvu.FilterData" localSheetId="1">'1.Bev-kiad.'!$A$1:$A$24</definedName>
    <definedName name="Z_ABF21C5C_6078_4D03_96DF_78390D4F8F84_.wvu.FilterData" localSheetId="2">'2.Műk.'!$A$2:$A$90</definedName>
    <definedName name="Z_ABF21C5C_6078_4D03_96DF_78390D4F8F84_.wvu.PrintArea" localSheetId="1">'1.Bev-kiad.'!$A$1:$A$51</definedName>
    <definedName name="Z_ABF21C5C_6078_4D03_96DF_78390D4F8F84_.wvu.PrintArea" localSheetId="2">'2.Műk.'!$A$2:$A$90</definedName>
    <definedName name="Z_ABF21C5C_6078_4D03_96DF_78390D4F8F84_.wvu.PrintArea" localSheetId="3">'3.Felh.'!$A$2:$A$48</definedName>
    <definedName name="Z_ABF21C5C_6078_4D03_96DF_78390D4F8F84_.wvu.PrintArea" localSheetId="6">'4. Átadott p.eszk.'!$B$1:$B$5</definedName>
    <definedName name="Z_ABF21C5C_6078_4D03_96DF_78390D4F8F84_.wvu.Rows" localSheetId="1">'1.Bev-kiad.'!#REF!</definedName>
    <definedName name="Z_ABF21C5C_6078_4D03_96DF_78390D4F8F84_.wvu.Rows" localSheetId="2">('2.Műk.'!$3:$3,'2.Műk.'!$33:$37,'2.Műk.'!#REF!,'2.Műk.'!#REF!,'2.Műk.'!#REF!,'2.Műk.'!#REF!,'2.Műk.'!#REF!,'2.Műk.'!#REF!,'2.Műk.'!#REF!)</definedName>
    <definedName name="Z_ABF21C5C_6078_4D03_96DF_78390D4F8F84_.wvu.Rows" localSheetId="3">('3.Felh.'!#REF!,'3.Felh.'!#REF!,'3.Felh.'!#REF!,'3.Felh.'!#REF!)</definedName>
    <definedName name="Z_ABF21C5C_6078_4D03_96DF_78390D4F8F84_.wvu.Rows" localSheetId="6">('4. Átadott p.eszk.'!#REF!,'4. Átadott p.eszk.'!#REF!,'4. Átadott p.eszk.'!#REF!,'4. Átadott p.eszk.'!#REF!,'4. Átadott p.eszk.'!#REF!)</definedName>
  </definedNames>
  <calcPr fullCalcOnLoad="1"/>
</workbook>
</file>

<file path=xl/sharedStrings.xml><?xml version="1.0" encoding="utf-8"?>
<sst xmlns="http://schemas.openxmlformats.org/spreadsheetml/2006/main" count="1008" uniqueCount="551">
  <si>
    <t>ezer Ft-ban</t>
  </si>
  <si>
    <t>2015. évi eredeti előirányzat</t>
  </si>
  <si>
    <t>2016.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</si>
  <si>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</si>
  <si>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</si>
  <si>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</si>
  <si>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</si>
  <si>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</si>
  <si>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</si>
  <si>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</si>
  <si>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</si>
  <si>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</si>
  <si>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</si>
  <si>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</si>
  <si>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</si>
  <si>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</si>
  <si>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</si>
  <si>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</si>
  <si>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</si>
  <si>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</si>
  <si>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</si>
  <si>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</si>
  <si>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</si>
  <si>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</si>
  <si>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</si>
  <si>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</si>
  <si>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</si>
  <si>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</si>
  <si>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</si>
  <si>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</si>
  <si>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</si>
  <si>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</si>
  <si>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</si>
  <si>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</si>
  <si>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</si>
  <si>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</si>
  <si>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</si>
  <si>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</si>
  <si>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</si>
  <si>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</si>
  <si>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</si>
  <si>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</si>
  <si>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</si>
  <si>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</si>
  <si>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</si>
  <si>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</si>
  <si>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</si>
  <si>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</si>
  <si>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</si>
  <si>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</si>
  <si>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</si>
  <si>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</si>
  <si>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</si>
  <si>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</si>
  <si>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</si>
  <si>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</si>
  <si>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</si>
  <si>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</si>
  <si>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</si>
  <si>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</si>
  <si>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</si>
  <si>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</si>
  <si>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</si>
  <si>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</si>
  <si>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</si>
  <si>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</si>
  <si>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</si>
  <si>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</si>
  <si>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</si>
  <si>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</si>
  <si>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</si>
  <si>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</si>
  <si>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</si>
  <si>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</si>
  <si>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</si>
  <si>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</si>
  <si>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</si>
  <si>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</si>
  <si>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</si>
  <si>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</si>
  <si>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</si>
  <si>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</si>
  <si>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</si>
  <si>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</si>
  <si>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</si>
  <si>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</si>
  <si>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</si>
  <si>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</si>
  <si>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</si>
  <si>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</si>
  <si>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</si>
  <si>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</si>
  <si>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</si>
  <si>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</si>
  <si>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</si>
  <si>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</si>
  <si>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</si>
  <si>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</si>
  <si>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</si>
  <si>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</si>
  <si>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</si>
  <si>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</si>
  <si>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</si>
  <si>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</si>
  <si>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</si>
  <si>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</si>
  <si>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</si>
  <si>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</si>
  <si>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</si>
  <si>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</si>
  <si>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</si>
  <si>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</si>
  <si>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</si>
  <si>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</si>
  <si>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</si>
  <si>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</si>
  <si>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</si>
  <si>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</si>
  <si>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</si>
  <si>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</si>
  <si>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</si>
  <si>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</si>
  <si>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</si>
  <si>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</si>
  <si>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</si>
  <si>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</si>
  <si>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</si>
  <si>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</si>
  <si>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</si>
  <si>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</si>
  <si>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</si>
  <si>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</si>
  <si>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</si>
  <si>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</si>
  <si>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</si>
  <si>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</si>
  <si>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</si>
  <si>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</si>
  <si>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</si>
  <si>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</si>
  <si>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</si>
  <si>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</si>
  <si>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</si>
  <si>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</si>
  <si>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</si>
  <si>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</si>
  <si>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</si>
  <si>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Beruházások</t>
  </si>
  <si>
    <t>Felújítások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</si>
  <si>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</si>
  <si>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</si>
  <si>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</si>
  <si>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</si>
  <si>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</si>
  <si>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</si>
  <si>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</si>
  <si>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</si>
  <si>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</si>
  <si>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</si>
  <si>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</si>
  <si>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</si>
  <si>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</si>
  <si>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</si>
  <si>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</si>
  <si>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</si>
  <si>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</si>
  <si>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</si>
  <si>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</si>
  <si>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</si>
  <si>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</si>
  <si>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</si>
  <si>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</si>
  <si>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</si>
  <si>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</si>
  <si>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</si>
  <si>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</si>
  <si>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</si>
  <si>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</si>
  <si>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</si>
  <si>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</si>
  <si>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</si>
  <si>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</si>
  <si>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</si>
  <si>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</si>
  <si>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bozótvágó</t>
  </si>
  <si>
    <t>motorfűrész</t>
  </si>
  <si>
    <t>betonkeverő, térkősablon</t>
  </si>
  <si>
    <t>rázóasztal</t>
  </si>
  <si>
    <t>teherautó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</si>
  <si>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</si>
  <si>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</si>
  <si>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 xml:space="preserve">Böhönye Község Önkormányzatának </t>
  </si>
  <si>
    <t xml:space="preserve">Böhönye Község Önkormányzata </t>
  </si>
  <si>
    <t>Böhönye és Környéke Önkormányzati Társulása</t>
  </si>
  <si>
    <t>Marcali Többcélú Kistérségi Társulás</t>
  </si>
  <si>
    <t>5.5 Céltartalék</t>
  </si>
  <si>
    <t>5. Céltartalék</t>
  </si>
  <si>
    <t>Ssz.</t>
  </si>
  <si>
    <t>A;</t>
  </si>
  <si>
    <t>kormányzati funkció</t>
  </si>
  <si>
    <t>Intézmény/kormányzati funkció</t>
  </si>
  <si>
    <t>Ebből</t>
  </si>
  <si>
    <t>Személyi juttatás</t>
  </si>
  <si>
    <t>Munkaadókat terhelő jár.</t>
  </si>
  <si>
    <t>Dologi jellegű kiadások</t>
  </si>
  <si>
    <t>Ellátottak pénzbeli jutt.</t>
  </si>
  <si>
    <t>Egyéb műk.célú tám.</t>
  </si>
  <si>
    <t>Tervezett előirányzatai</t>
  </si>
  <si>
    <t>Önkormányzati igazgatás</t>
  </si>
  <si>
    <t>32.799</t>
  </si>
  <si>
    <t>9.505</t>
  </si>
  <si>
    <t>2.362</t>
  </si>
  <si>
    <t>7.350</t>
  </si>
  <si>
    <t>Köztemető fennt.</t>
  </si>
  <si>
    <t>1.999</t>
  </si>
  <si>
    <t>Önk. vagyon gazd.</t>
  </si>
  <si>
    <t>2.921</t>
  </si>
  <si>
    <t>Tűz. és hat.</t>
  </si>
  <si>
    <t>61.174</t>
  </si>
  <si>
    <t>50.800</t>
  </si>
  <si>
    <t>6.437</t>
  </si>
  <si>
    <t>Közutak</t>
  </si>
  <si>
    <t>3.196</t>
  </si>
  <si>
    <t>Nem v. hull.</t>
  </si>
  <si>
    <t>Víztermelés</t>
  </si>
  <si>
    <t>1.158</t>
  </si>
  <si>
    <t>7.936</t>
  </si>
  <si>
    <t>Zöldterület</t>
  </si>
  <si>
    <t>7.397</t>
  </si>
  <si>
    <t>Község városgazd(komm.csoport)</t>
  </si>
  <si>
    <t>20.116</t>
  </si>
  <si>
    <t>8.880</t>
  </si>
  <si>
    <t>2.348</t>
  </si>
  <si>
    <t>Háziorvosi alapell.</t>
  </si>
  <si>
    <t>1.270</t>
  </si>
  <si>
    <t>Fogorvosi alapell.</t>
  </si>
  <si>
    <t>Család és nővéd.</t>
  </si>
  <si>
    <t>Település eü.</t>
  </si>
  <si>
    <t>Sport műk.</t>
  </si>
  <si>
    <t>Könyvtár</t>
  </si>
  <si>
    <t>6.586</t>
  </si>
  <si>
    <t>2.235</t>
  </si>
  <si>
    <t>Közművelődés</t>
  </si>
  <si>
    <t>5.982</t>
  </si>
  <si>
    <t>Gyermekétk., óvoda</t>
  </si>
  <si>
    <t>157.578</t>
  </si>
  <si>
    <t>Idősek nepp.ell.</t>
  </si>
  <si>
    <t>2.413</t>
  </si>
  <si>
    <t>Gyermekjóléti</t>
  </si>
  <si>
    <t>Szociális étk.</t>
  </si>
  <si>
    <t>Egyes szoc.ell.</t>
  </si>
  <si>
    <t>28.376</t>
  </si>
  <si>
    <t>Működési kiadás összesen</t>
  </si>
  <si>
    <t>344.211</t>
  </si>
  <si>
    <t>73.655</t>
  </si>
  <si>
    <t>Szakfeladat</t>
  </si>
  <si>
    <t>Intézmény/szakfeladat</t>
  </si>
  <si>
    <t>Egyéb felhalmozási kiadás</t>
  </si>
  <si>
    <t>Lakásépítések</t>
  </si>
  <si>
    <t>Áht. kívülre irányuló fejl.ber.</t>
  </si>
  <si>
    <t>2.070</t>
  </si>
  <si>
    <t>Község városgazd</t>
  </si>
  <si>
    <t>6.500</t>
  </si>
  <si>
    <t>Gyermekétk.</t>
  </si>
  <si>
    <t>Felhalmozási kiadás</t>
  </si>
  <si>
    <t>8.570</t>
  </si>
  <si>
    <t>A</t>
  </si>
  <si>
    <t>B</t>
  </si>
  <si>
    <t>C</t>
  </si>
  <si>
    <t>Sor-szám</t>
  </si>
  <si>
    <t>Megnevezés</t>
  </si>
  <si>
    <t>Eredeti előirányzat</t>
  </si>
  <si>
    <t>Módosított előirányzat</t>
  </si>
  <si>
    <t>I. Működési költségvetés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</si>
  <si>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</si>
  <si>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</si>
  <si>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</si>
  <si>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</si>
  <si>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Működési tartalék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</si>
  <si>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</si>
  <si>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</si>
  <si>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</si>
  <si>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</si>
  <si>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</si>
  <si>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</si>
  <si>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</si>
  <si>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</si>
  <si>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</si>
  <si>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</si>
  <si>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</si>
  <si>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</si>
  <si>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</si>
  <si>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</si>
  <si>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</si>
  <si>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</si>
  <si>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</si>
  <si>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</si>
  <si>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</si>
  <si>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</si>
  <si>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</si>
  <si>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</si>
  <si>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</si>
  <si>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</si>
  <si>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Tulajdonosi bevételek</t>
  </si>
  <si>
    <t>Kiszámlázott általános forg.adó</t>
  </si>
  <si>
    <t>Kamatbevételek</t>
  </si>
  <si>
    <t>Egyéb működési bveételek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</si>
  <si>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</si>
  <si>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</si>
  <si>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</si>
  <si>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</si>
  <si>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</si>
  <si>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</si>
  <si>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</si>
  <si>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</si>
  <si>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</si>
  <si>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</si>
  <si>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</si>
  <si>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</si>
  <si>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</si>
  <si>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</si>
  <si>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</si>
  <si>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</si>
  <si>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Tárgyi eszközök, immateriális javak értékesítése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</si>
  <si>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</si>
  <si>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</si>
  <si>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</si>
  <si>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</si>
  <si>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</si>
  <si>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</si>
  <si>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</si>
  <si>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</si>
  <si>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</si>
  <si>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</si>
  <si>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</si>
  <si>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</si>
  <si>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</si>
  <si>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</si>
  <si>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Visszafiz.</t>
  </si>
  <si>
    <t>1.6. Elszámolásból származó bevétel</t>
  </si>
  <si>
    <t>Közvetített szolgáltatások bevételei</t>
  </si>
  <si>
    <t>Szolgálati lakás felújítás ( Vásártér)</t>
  </si>
  <si>
    <t>információs tábla</t>
  </si>
  <si>
    <t>Módosított előirányzat 2016.06.30.</t>
  </si>
  <si>
    <t>Beruházási cél megnevezés</t>
  </si>
  <si>
    <t>2016. évi módosított előirányzat 2016.06.30.</t>
  </si>
  <si>
    <t>Szennyvíz beruházás</t>
  </si>
  <si>
    <t xml:space="preserve">3. </t>
  </si>
  <si>
    <t>Bem utca</t>
  </si>
  <si>
    <t>Illés utca</t>
  </si>
  <si>
    <t>Buszmegállók</t>
  </si>
  <si>
    <t>Összesen:</t>
  </si>
  <si>
    <t>Jövőbeni fejlesztések önereje pl. vízműfejl, buszváró építés, útfelújítás</t>
  </si>
  <si>
    <t>Ebből: burgonya kiszedőgép</t>
  </si>
  <si>
    <t>labvibrátor</t>
  </si>
  <si>
    <t>Község városgazd.</t>
  </si>
  <si>
    <t>Ebből: kis traktor</t>
  </si>
  <si>
    <t>térkőgyártás egyéb</t>
  </si>
  <si>
    <t>egyéb eszközök (számtech., bútor, kerékpár)</t>
  </si>
  <si>
    <t>labdafogó háló (iskola)</t>
  </si>
  <si>
    <t>gázbevezetés (sport)</t>
  </si>
  <si>
    <t xml:space="preserve">légkondicionáló </t>
  </si>
  <si>
    <t>Egyéb beruházások</t>
  </si>
  <si>
    <t>rendezési terv</t>
  </si>
  <si>
    <t>kerítés (sport)</t>
  </si>
  <si>
    <t>gázkazán csere (lakás)</t>
  </si>
  <si>
    <t>hivatal felújítás</t>
  </si>
  <si>
    <t>árok tisztítás</t>
  </si>
  <si>
    <t>buszmegálló</t>
  </si>
  <si>
    <t>Felújítási cél megnevezés</t>
  </si>
  <si>
    <t>bérlakás felújítás</t>
  </si>
  <si>
    <t>Bem utca felújítás</t>
  </si>
  <si>
    <t>Összesen</t>
  </si>
  <si>
    <t>15534+683</t>
  </si>
  <si>
    <t>ingatlan vásárlás</t>
  </si>
  <si>
    <t>15534+683+26389</t>
  </si>
  <si>
    <t>15534+660</t>
  </si>
  <si>
    <t xml:space="preserve">szívattyú beszerzés </t>
  </si>
  <si>
    <t>42583-7378-17096</t>
  </si>
  <si>
    <t xml:space="preserve">26. </t>
  </si>
  <si>
    <t>Hivatal felújítás</t>
  </si>
  <si>
    <t xml:space="preserve">ezer Ft-ban </t>
  </si>
  <si>
    <t>5.6 Vizi közmű fejl.</t>
  </si>
  <si>
    <t>6. Vízi közmű fejl önerő</t>
  </si>
  <si>
    <t>E</t>
  </si>
  <si>
    <t xml:space="preserve">F </t>
  </si>
  <si>
    <t>G</t>
  </si>
  <si>
    <t>2016. évi tervezett módosítás 2016.12.31.</t>
  </si>
  <si>
    <t>2016. évi várható teljesítés</t>
  </si>
  <si>
    <t>2017. évi tervezett eredeti előirányzat</t>
  </si>
  <si>
    <t>BÖHÖNYEI KÖZÖS ÖNKORMÁNYZATI HIVATAL 2017. ÉVI KIADÁSAINAK ELŐIRÁNYZATA</t>
  </si>
  <si>
    <t>szabadság megváltás</t>
  </si>
  <si>
    <t>cafetéria</t>
  </si>
  <si>
    <t>közlekedési költség</t>
  </si>
  <si>
    <t>jubileumi jutalom</t>
  </si>
  <si>
    <t>foglalkoztatott egyéb szem.jutt. (pl szemüveg biztosítás, betegszabadság, helyettesítés, valamint 4/2013. Korm.rend. 15. mellékelete szerint)</t>
  </si>
  <si>
    <t>jutalom</t>
  </si>
  <si>
    <t>külső személyi juttatás</t>
  </si>
  <si>
    <t>törvény szerinti illetmény</t>
  </si>
  <si>
    <t>készletbeszerzés</t>
  </si>
  <si>
    <t>kommunikációs szolgáltatás</t>
  </si>
  <si>
    <t>szolgáltatatás kiadás</t>
  </si>
  <si>
    <t>különféle befizetés , egyéb dolodi kiadás (ÁFA)</t>
  </si>
  <si>
    <t>2017/2016.  évi módoított ei/ tervezett ei %-a</t>
  </si>
  <si>
    <t>BÖHÖNYEI KÖZÖS  ÖNKORMÁNYZAT HIVATAL 2017. ÉVI BEVÉTELEINEK ELŐIRÁNYZATA</t>
  </si>
  <si>
    <t>6. Termőföld bérbeadás</t>
  </si>
  <si>
    <t xml:space="preserve">Az önkormányzat felújítási tervei, melyekre céltartalékot képzett ezek  </t>
  </si>
  <si>
    <t xml:space="preserve">2017. évi működési célú támogatásai, pénzeszközátadásainak </t>
  </si>
  <si>
    <t>hűtőkamra</t>
  </si>
  <si>
    <t>27.</t>
  </si>
  <si>
    <t>buszforduló</t>
  </si>
  <si>
    <t>kamera rendszer</t>
  </si>
  <si>
    <t>térvilágítás (temető)</t>
  </si>
  <si>
    <t>téli gumi beszerzés</t>
  </si>
  <si>
    <t>emléktábla elhelyezés</t>
  </si>
  <si>
    <t>egyéb gépek (fűnyíró)</t>
  </si>
  <si>
    <t>posta láda (Szőlőhegy)</t>
  </si>
  <si>
    <t>Danai dülő</t>
  </si>
  <si>
    <t>28.</t>
  </si>
  <si>
    <t>29.</t>
  </si>
  <si>
    <t>30.</t>
  </si>
  <si>
    <t>31.</t>
  </si>
  <si>
    <t>32.</t>
  </si>
  <si>
    <t>33.</t>
  </si>
  <si>
    <t>34.</t>
  </si>
  <si>
    <t>talajmaró, bozótvágó, térkő</t>
  </si>
  <si>
    <t>pótkocsi traktorhoz</t>
  </si>
  <si>
    <t>Irattár kialakítás</t>
  </si>
  <si>
    <t>2016. évi eredeti ei</t>
  </si>
  <si>
    <t>2016. évi módosított ei 2016.06.30.</t>
  </si>
  <si>
    <t>Az önkormányzat 2017. évi  beruházási céljainak meghatározása</t>
  </si>
  <si>
    <t>Önkormányzat</t>
  </si>
  <si>
    <t>Az önkormányzat 2017 . évi létszám adatainak meghatározása</t>
  </si>
  <si>
    <t>Böhönye Község Önkormányzatának 2017. évi kiadásainak kormányzati funkció szeinti megbontása</t>
  </si>
  <si>
    <t>2016. évi módosított ei</t>
  </si>
  <si>
    <t>2016. évi tervezett mód.ei.</t>
  </si>
  <si>
    <t xml:space="preserve">2017. évi eredeti ei </t>
  </si>
  <si>
    <t>DRV ZRT</t>
  </si>
  <si>
    <t>Kaposmenti Társulás, Katasztrófa véd.</t>
  </si>
  <si>
    <t>EÜ Központ fűtéskorszerűsítés</t>
  </si>
  <si>
    <t>könyvtár ( székek, légkond.)</t>
  </si>
  <si>
    <t>hivatal ( számítógép ASP, légkond.)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</si>
  <si>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</si>
  <si>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</si>
  <si>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</si>
  <si>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</si>
  <si>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</si>
  <si>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</si>
  <si>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</si>
  <si>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</si>
  <si>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</si>
  <si>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</si>
  <si>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</si>
  <si>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</si>
  <si>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2017. évi összevont bevételei és kiadásai</t>
  </si>
  <si>
    <t>Böhönye Község Önkormányzatának összevont bevételei  és kiadásai</t>
  </si>
  <si>
    <t>EÜ fűtéskor.</t>
  </si>
  <si>
    <t>2017. évi kötelező feladat</t>
  </si>
  <si>
    <t>2017. évi önként vállalt feladatok</t>
  </si>
  <si>
    <t>Böhönye Község Önkormányzatának 2017. évi kötelező és önként vállalt feladatatok megoszlása</t>
  </si>
  <si>
    <t>Böhönye Község Önkormányzatának 2018-2019-2020  évek gördülő tervezése</t>
  </si>
  <si>
    <t xml:space="preserve">2018. év eredeti előirányzata </t>
  </si>
  <si>
    <t xml:space="preserve">2019. év eredeti előirányzata </t>
  </si>
  <si>
    <t>2020. év eredeti előirányzata</t>
  </si>
  <si>
    <t>Böhönye Község Önkormányzata Képviselő-testületének</t>
  </si>
  <si>
    <t>Az önkormányzat Címrendje</t>
  </si>
  <si>
    <t>1. Böhönye Község Önkormányzata</t>
  </si>
  <si>
    <t>2. Az Önkormányzat költségvetési szerve</t>
  </si>
  <si>
    <t>Böhönyei Közös Önkormányzati Hivatal</t>
  </si>
  <si>
    <t>3. Nem költségvetési szervi formában működő egységek</t>
  </si>
  <si>
    <t>Község Város gazdálkodás ( Kommunális csoport)</t>
  </si>
  <si>
    <t>Könyvtár Művelődési ház</t>
  </si>
  <si>
    <t>az önkormányzat 2017. évi költségvetéséről</t>
  </si>
  <si>
    <t>Böhönye Község Önkormányzatának Képviselő-testülete</t>
  </si>
  <si>
    <t xml:space="preserve">A költségvetési hiány belső finanszírozására szolgáló </t>
  </si>
  <si>
    <t>előző évek költségvetési maradványa</t>
  </si>
  <si>
    <t>e Ft-ban</t>
  </si>
  <si>
    <t>2016. évi tervezett előirányzat</t>
  </si>
  <si>
    <t>Költségvetési hiány</t>
  </si>
  <si>
    <t>Előző évek költségvetési maradványa</t>
  </si>
  <si>
    <t>2017. évi költségvetési rendelete</t>
  </si>
  <si>
    <t>2016. évi módosított  előirányzat</t>
  </si>
  <si>
    <t xml:space="preserve">2017. évi tervezett előirányzat </t>
  </si>
  <si>
    <t>2017. évi felhalmozási bevételei és kiadásai</t>
  </si>
  <si>
    <t>Az önkormányzat 2017.  évi felújításai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</si>
  <si>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</si>
  <si>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</si>
  <si>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</si>
  <si>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</si>
  <si>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</si>
  <si>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</si>
  <si>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</si>
  <si>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</si>
  <si>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</si>
  <si>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</si>
  <si>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2017. évi működési bevételei és kiadásai</t>
  </si>
  <si>
    <t>Kerítés temetőnél</t>
  </si>
  <si>
    <t>Civilek Háza fűtés</t>
  </si>
  <si>
    <t>Széchenyi utca</t>
  </si>
  <si>
    <t>Engedélyezett létszámkeret</t>
  </si>
  <si>
    <t>12 fő          (11 fő          máj. 1-től)</t>
  </si>
  <si>
    <t>11 fő</t>
  </si>
  <si>
    <t>Szolgálati lakás</t>
  </si>
  <si>
    <t>Járda felújítás</t>
  </si>
  <si>
    <t>Piac-tervkészítés</t>
  </si>
  <si>
    <t>Piac-telek beszerzés</t>
  </si>
  <si>
    <t>Fásítás</t>
  </si>
  <si>
    <t>adatok ezer Ft-ban</t>
  </si>
  <si>
    <t>Előirányzat</t>
  </si>
  <si>
    <t xml:space="preserve">Bevételi </t>
  </si>
  <si>
    <t>Kiadás</t>
  </si>
  <si>
    <t>Önerő</t>
  </si>
  <si>
    <t>2017. évben az Európai Unió költségvetéséből származó támogatással megvalósuló projektek</t>
  </si>
  <si>
    <t>2017. évben lakosságnak nyújtott támogatások, szociális, rászolrultság jellegű ellátások</t>
  </si>
  <si>
    <t>III. Böhönyei Közös Önkormányzati Hivatal intézményfinanszírozása</t>
  </si>
  <si>
    <t>Rendszeres pénzbeni ellátások</t>
  </si>
  <si>
    <t xml:space="preserve">Lakhatással kapcsolatos támogatás </t>
  </si>
  <si>
    <t>Tartósan beteg felnőtt hozzátartozó ápolásának támogatása</t>
  </si>
  <si>
    <t>Támogatás gyógyszerkiadás viseléséhez</t>
  </si>
  <si>
    <t>Lakhatási kiadásokban hátralékot felhalmozó személyek támogatása</t>
  </si>
  <si>
    <t>Rendkivüli települési támogatás</t>
  </si>
  <si>
    <t>Szülési támogatás</t>
  </si>
  <si>
    <t>Művi meddővé tétel iránti támogatás</t>
  </si>
  <si>
    <t>Tüzifa természetbeni támogatás</t>
  </si>
  <si>
    <t>Egyéb rendkivüli települési támogatás</t>
  </si>
  <si>
    <t>Lakóingatlant ért természeti katasztrófa esetén beadható támogatás</t>
  </si>
  <si>
    <t>Bursa Hungarica Ösztöndíj pályázat</t>
  </si>
  <si>
    <t>Felsőoktatási ösztöndíj támogatás</t>
  </si>
  <si>
    <t>A szociláis földprogram</t>
  </si>
  <si>
    <t>Köztemetés</t>
  </si>
  <si>
    <t>Sorszám</t>
  </si>
  <si>
    <t>2017. évi eredeti előirányzat</t>
  </si>
  <si>
    <t>Egyéb támogatási formák</t>
  </si>
  <si>
    <t>Szennyvíz ( pályázatban nem számolható ÁFA ) Vizi közmű fejlesztési számláról</t>
  </si>
  <si>
    <t>1.melléklet a    1/2017. (III.2.) önkormányzati rendelethez</t>
  </si>
  <si>
    <t>2.melléklet a   1/2017. (III.2.) önkormányzati rendelethez</t>
  </si>
  <si>
    <t>3.melléklet a  1/2017. (III.2.) önkormányzati rendelethez</t>
  </si>
  <si>
    <t>4.melléklet a   1/2017. (III.2.) önkormányzati rendelethez</t>
  </si>
  <si>
    <t>5.melléklet a  1/2017. (III.2.) önkormányzati rendelethez</t>
  </si>
  <si>
    <t>6. melléklet a   1/2017. (III.2.) önkormányzati rendelethez</t>
  </si>
  <si>
    <t>7.melléklet a   1/2017. (III.2.) önkormányzati rendelethez</t>
  </si>
  <si>
    <t>8. melléklet a  1/2017. (III.2.) önkormányzati rendelethez</t>
  </si>
  <si>
    <t>9. melléklet a  1/2017. (III.2.) önkormányzati rendelethez</t>
  </si>
  <si>
    <t>10. melléklet a  1/2017. (III.2.) önkormányzati rendelethez</t>
  </si>
  <si>
    <t>11. melléklet a  1/2017. (III.2.) önkormányzati rendelethez</t>
  </si>
  <si>
    <t>12. melléklet a   1/2017. (III.2.) önkormányzati rendelethez</t>
  </si>
  <si>
    <t>13. melléklet a    1/2017. (III.2.) önkormányzati rendelethez</t>
  </si>
  <si>
    <t>14. melléklet a  1/2017. (III.2.) önkormányzati rendelethez</t>
  </si>
  <si>
    <t>15. melléklet a  1/2017. (III.2.) önkormányzati rendelethez</t>
  </si>
  <si>
    <t>16. melléklet a    1/2017. (III.2.) önkormányzati rendelethez</t>
  </si>
  <si>
    <t>17. melléklet a   1/2017. (III.2.)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</si>
</sst>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  <numFmt numFmtId="173" formatCode="#,###"/>
    <numFmt numFmtId="174" formatCode="_-* #,##0\ _F_t_-;\-* #,##0\ _F_t_-;_-* &quot;-&quot;??\ _F_t_-;_-@_-"/>
    <numFmt numFmtId="175" formatCode="#,##0_ ;\-#,##0\ "/>
    <numFmt numFmtId="176" formatCode="#,##0.00\ &quot;Ft&quot;"/>
  </numFmts>
  <fonts count="76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i/>
      <sz val="8"/>
      <name val="Times New Roman"/>
      <family val="1"/>
    </font>
    <font>
      <sz val="8"/>
      <color indexed="8"/>
      <name val="Arial"/>
      <family val="2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ill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9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1" fillId="0" borderId="0" xfId="0" applyNumberFormat="1" applyFont="1" applyAlignment="1">
      <alignment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7" fillId="0" borderId="15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4" fillId="0" borderId="18" xfId="57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wrapText="1"/>
    </xf>
    <xf numFmtId="3" fontId="9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wrapText="1"/>
    </xf>
    <xf numFmtId="3" fontId="13" fillId="0" borderId="17" xfId="0" applyNumberFormat="1" applyFont="1" applyBorder="1" applyAlignment="1">
      <alignment horizontal="center" vertical="center"/>
    </xf>
    <xf numFmtId="10" fontId="13" fillId="0" borderId="17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4" fillId="0" borderId="17" xfId="57" applyFont="1" applyBorder="1" applyAlignment="1">
      <alignment horizontal="center" wrapText="1"/>
      <protection/>
    </xf>
    <xf numFmtId="3" fontId="13" fillId="0" borderId="17" xfId="0" applyNumberFormat="1" applyFont="1" applyBorder="1" applyAlignment="1">
      <alignment horizontal="center"/>
    </xf>
    <xf numFmtId="10" fontId="15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13" fillId="0" borderId="17" xfId="0" applyFont="1" applyBorder="1" applyAlignment="1">
      <alignment horizontal="left" wrapText="1"/>
    </xf>
    <xf numFmtId="10" fontId="15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vertical="center" wrapText="1"/>
    </xf>
    <xf numFmtId="0" fontId="16" fillId="0" borderId="17" xfId="57" applyFont="1" applyBorder="1" applyAlignment="1">
      <alignment horizontal="center" wrapText="1"/>
      <protection/>
    </xf>
    <xf numFmtId="0" fontId="17" fillId="0" borderId="17" xfId="0" applyFont="1" applyBorder="1" applyAlignment="1">
      <alignment wrapText="1"/>
    </xf>
    <xf numFmtId="3" fontId="15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3" fontId="9" fillId="0" borderId="20" xfId="0" applyNumberFormat="1" applyFont="1" applyBorder="1" applyAlignment="1">
      <alignment horizontal="center"/>
    </xf>
    <xf numFmtId="10" fontId="15" fillId="0" borderId="2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5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indent="1"/>
    </xf>
    <xf numFmtId="0" fontId="5" fillId="0" borderId="29" xfId="66" applyFont="1" applyFill="1" applyBorder="1" applyAlignment="1">
      <alignment horizontal="left" vertical="center" indent="1"/>
      <protection/>
    </xf>
    <xf numFmtId="0" fontId="7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indent="2"/>
    </xf>
    <xf numFmtId="49" fontId="7" fillId="0" borderId="29" xfId="66" applyNumberFormat="1" applyFont="1" applyFill="1" applyBorder="1" applyAlignment="1">
      <alignment horizontal="left" vertical="center" indent="2"/>
      <protection/>
    </xf>
    <xf numFmtId="0" fontId="5" fillId="0" borderId="29" xfId="66" applyFont="1" applyFill="1" applyBorder="1" applyAlignment="1">
      <alignment horizontal="left" vertical="center" indent="4"/>
      <protection/>
    </xf>
    <xf numFmtId="0" fontId="5" fillId="0" borderId="29" xfId="0" applyFont="1" applyFill="1" applyBorder="1" applyAlignment="1">
      <alignment horizontal="left" indent="1"/>
    </xf>
    <xf numFmtId="0" fontId="7" fillId="0" borderId="30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10" fontId="9" fillId="0" borderId="25" xfId="0" applyNumberFormat="1" applyFont="1" applyBorder="1" applyAlignment="1">
      <alignment horizontal="right" vertical="center" wrapText="1"/>
    </xf>
    <xf numFmtId="10" fontId="13" fillId="0" borderId="25" xfId="0" applyNumberFormat="1" applyFont="1" applyBorder="1" applyAlignment="1">
      <alignment horizontal="right" vertical="center" wrapText="1"/>
    </xf>
    <xf numFmtId="10" fontId="9" fillId="0" borderId="23" xfId="0" applyNumberFormat="1" applyFont="1" applyBorder="1" applyAlignment="1">
      <alignment horizontal="right" vertical="center" wrapText="1"/>
    </xf>
    <xf numFmtId="10" fontId="13" fillId="0" borderId="23" xfId="0" applyNumberFormat="1" applyFont="1" applyBorder="1" applyAlignment="1">
      <alignment horizontal="right" vertical="center" wrapText="1"/>
    </xf>
    <xf numFmtId="1" fontId="9" fillId="0" borderId="23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/>
    </xf>
    <xf numFmtId="1" fontId="13" fillId="0" borderId="25" xfId="0" applyNumberFormat="1" applyFont="1" applyBorder="1" applyAlignment="1">
      <alignment horizontal="right" vertical="center" wrapText="1"/>
    </xf>
    <xf numFmtId="0" fontId="19" fillId="0" borderId="25" xfId="0" applyFont="1" applyBorder="1" applyAlignment="1">
      <alignment vertical="center"/>
    </xf>
    <xf numFmtId="0" fontId="5" fillId="0" borderId="31" xfId="0" applyFont="1" applyBorder="1" applyAlignment="1">
      <alignment horizontal="left" indent="2"/>
    </xf>
    <xf numFmtId="165" fontId="5" fillId="0" borderId="31" xfId="0" applyNumberFormat="1" applyFont="1" applyBorder="1" applyAlignment="1">
      <alignment horizontal="left" indent="2"/>
    </xf>
    <xf numFmtId="0" fontId="7" fillId="0" borderId="31" xfId="0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1"/>
      <protection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6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5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4"/>
      <protection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3" fontId="7" fillId="0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 indent="2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left" vertical="center" indent="1"/>
    </xf>
    <xf numFmtId="3" fontId="20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left" vertical="center" wrapText="1" indent="1"/>
    </xf>
    <xf numFmtId="1" fontId="24" fillId="0" borderId="0" xfId="0" applyNumberFormat="1" applyFont="1" applyAlignment="1">
      <alignment/>
    </xf>
    <xf numFmtId="0" fontId="5" fillId="0" borderId="11" xfId="66" applyFont="1" applyFill="1" applyBorder="1" applyAlignment="1">
      <alignment horizontal="left" vertical="center" indent="2"/>
      <protection/>
    </xf>
    <xf numFmtId="0" fontId="0" fillId="0" borderId="0" xfId="0" applyAlignment="1">
      <alignment/>
    </xf>
    <xf numFmtId="3" fontId="7" fillId="0" borderId="32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7" fillId="0" borderId="32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3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4" fillId="0" borderId="11" xfId="57" applyFont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/>
    </xf>
    <xf numFmtId="3" fontId="8" fillId="0" borderId="11" xfId="0" applyNumberFormat="1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0" fontId="13" fillId="0" borderId="34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3" fillId="0" borderId="35" xfId="0" applyFont="1" applyBorder="1" applyAlignment="1">
      <alignment horizontal="center" vertical="center" wrapText="1"/>
    </xf>
    <xf numFmtId="0" fontId="14" fillId="0" borderId="35" xfId="57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center" vertical="center" wrapText="1"/>
      <protection/>
    </xf>
    <xf numFmtId="0" fontId="14" fillId="0" borderId="25" xfId="57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vertical="center" wrapText="1"/>
    </xf>
    <xf numFmtId="0" fontId="14" fillId="0" borderId="26" xfId="57" applyFont="1" applyBorder="1" applyAlignment="1">
      <alignment horizontal="center" vertical="center" wrapText="1"/>
      <protection/>
    </xf>
    <xf numFmtId="0" fontId="14" fillId="0" borderId="37" xfId="57" applyFont="1" applyBorder="1" applyAlignment="1">
      <alignment horizontal="center" vertical="center" wrapText="1"/>
      <protection/>
    </xf>
    <xf numFmtId="2" fontId="13" fillId="0" borderId="23" xfId="0" applyNumberFormat="1" applyFont="1" applyBorder="1" applyAlignment="1">
      <alignment horizontal="right" vertical="center" wrapText="1"/>
    </xf>
    <xf numFmtId="2" fontId="9" fillId="0" borderId="23" xfId="0" applyNumberFormat="1" applyFont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left" vertical="center" indent="3"/>
    </xf>
    <xf numFmtId="3" fontId="5" fillId="0" borderId="39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 indent="2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6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10" fontId="7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29" fillId="0" borderId="17" xfId="57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38" xfId="0" applyFont="1" applyBorder="1" applyAlignment="1">
      <alignment/>
    </xf>
    <xf numFmtId="3" fontId="4" fillId="0" borderId="38" xfId="0" applyNumberFormat="1" applyFont="1" applyBorder="1" applyAlignment="1">
      <alignment/>
    </xf>
    <xf numFmtId="0" fontId="7" fillId="0" borderId="38" xfId="0" applyFont="1" applyFill="1" applyBorder="1" applyAlignment="1">
      <alignment horizontal="right" indent="1"/>
    </xf>
    <xf numFmtId="3" fontId="7" fillId="0" borderId="32" xfId="0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 indent="1"/>
    </xf>
    <xf numFmtId="3" fontId="5" fillId="0" borderId="32" xfId="66" applyNumberFormat="1" applyFont="1" applyFill="1" applyBorder="1" applyAlignment="1">
      <alignment horizontal="right" indent="1"/>
      <protection/>
    </xf>
    <xf numFmtId="3" fontId="5" fillId="0" borderId="32" xfId="0" applyNumberFormat="1" applyFont="1" applyFill="1" applyBorder="1" applyAlignment="1">
      <alignment horizontal="right" wrapText="1"/>
    </xf>
    <xf numFmtId="3" fontId="5" fillId="0" borderId="32" xfId="0" applyNumberFormat="1" applyFont="1" applyFill="1" applyBorder="1" applyAlignment="1">
      <alignment horizontal="right" wrapText="1" inden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left" vertical="center" indent="1"/>
    </xf>
    <xf numFmtId="3" fontId="9" fillId="0" borderId="11" xfId="0" applyNumberFormat="1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 indent="2"/>
    </xf>
    <xf numFmtId="0" fontId="13" fillId="0" borderId="40" xfId="0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left" vertical="center" indent="1"/>
    </xf>
    <xf numFmtId="0" fontId="13" fillId="0" borderId="40" xfId="0" applyFont="1" applyFill="1" applyBorder="1" applyAlignment="1">
      <alignment horizontal="left" vertical="center" wrapText="1" indent="1"/>
    </xf>
    <xf numFmtId="0" fontId="9" fillId="0" borderId="40" xfId="0" applyFont="1" applyFill="1" applyBorder="1" applyAlignment="1">
      <alignment horizontal="left" vertical="center" wrapText="1" indent="2"/>
    </xf>
    <xf numFmtId="165" fontId="9" fillId="0" borderId="40" xfId="0" applyNumberFormat="1" applyFont="1" applyFill="1" applyBorder="1" applyAlignment="1">
      <alignment horizontal="left" vertical="center" wrapText="1" indent="2"/>
    </xf>
    <xf numFmtId="0" fontId="9" fillId="0" borderId="40" xfId="0" applyFont="1" applyFill="1" applyBorder="1" applyAlignment="1">
      <alignment horizontal="left" indent="1"/>
    </xf>
    <xf numFmtId="0" fontId="13" fillId="0" borderId="41" xfId="0" applyFont="1" applyFill="1" applyBorder="1" applyAlignment="1">
      <alignment horizontal="right" vertical="center" wrapText="1"/>
    </xf>
    <xf numFmtId="3" fontId="13" fillId="0" borderId="42" xfId="0" applyNumberFormat="1" applyFont="1" applyFill="1" applyBorder="1" applyAlignment="1">
      <alignment horizontal="right" vertical="center"/>
    </xf>
    <xf numFmtId="10" fontId="4" fillId="0" borderId="11" xfId="0" applyNumberFormat="1" applyFont="1" applyBorder="1" applyAlignment="1">
      <alignment/>
    </xf>
    <xf numFmtId="10" fontId="4" fillId="0" borderId="42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7" fillId="0" borderId="43" xfId="0" applyFont="1" applyBorder="1" applyAlignment="1">
      <alignment/>
    </xf>
    <xf numFmtId="0" fontId="13" fillId="0" borderId="44" xfId="0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right" vertical="center" wrapText="1"/>
    </xf>
    <xf numFmtId="10" fontId="4" fillId="0" borderId="45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13" fillId="34" borderId="47" xfId="0" applyFont="1" applyFill="1" applyBorder="1" applyAlignment="1">
      <alignment horizontal="center" vertical="center" wrapText="1"/>
    </xf>
    <xf numFmtId="0" fontId="27" fillId="0" borderId="47" xfId="57" applyFont="1" applyBorder="1" applyAlignment="1">
      <alignment horizontal="center" vertical="center" wrapText="1"/>
      <protection/>
    </xf>
    <xf numFmtId="0" fontId="7" fillId="0" borderId="47" xfId="0" applyFont="1" applyBorder="1" applyAlignment="1">
      <alignment horizontal="center" wrapText="1"/>
    </xf>
    <xf numFmtId="3" fontId="13" fillId="0" borderId="43" xfId="0" applyNumberFormat="1" applyFont="1" applyFill="1" applyBorder="1" applyAlignment="1">
      <alignment horizontal="right" vertical="center"/>
    </xf>
    <xf numFmtId="0" fontId="7" fillId="0" borderId="42" xfId="0" applyFont="1" applyBorder="1" applyAlignment="1">
      <alignment/>
    </xf>
    <xf numFmtId="0" fontId="7" fillId="0" borderId="48" xfId="0" applyFont="1" applyBorder="1" applyAlignment="1">
      <alignment/>
    </xf>
    <xf numFmtId="3" fontId="9" fillId="0" borderId="43" xfId="0" applyNumberFormat="1" applyFont="1" applyFill="1" applyBorder="1" applyAlignment="1">
      <alignment horizontal="right" vertical="center"/>
    </xf>
    <xf numFmtId="0" fontId="5" fillId="0" borderId="49" xfId="0" applyFont="1" applyBorder="1" applyAlignment="1">
      <alignment/>
    </xf>
    <xf numFmtId="10" fontId="19" fillId="0" borderId="11" xfId="0" applyNumberFormat="1" applyFont="1" applyBorder="1" applyAlignment="1">
      <alignment/>
    </xf>
    <xf numFmtId="10" fontId="19" fillId="0" borderId="4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1" fontId="9" fillId="0" borderId="43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1" fontId="13" fillId="0" borderId="43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51" xfId="0" applyNumberFormat="1" applyFont="1" applyBorder="1" applyAlignment="1">
      <alignment/>
    </xf>
    <xf numFmtId="1" fontId="13" fillId="0" borderId="48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7" fillId="0" borderId="52" xfId="0" applyNumberFormat="1" applyFont="1" applyFill="1" applyBorder="1" applyAlignment="1">
      <alignment horizontal="right" vertical="center" wrapText="1"/>
    </xf>
    <xf numFmtId="3" fontId="7" fillId="0" borderId="53" xfId="0" applyNumberFormat="1" applyFont="1" applyFill="1" applyBorder="1" applyAlignment="1">
      <alignment horizontal="right" vertical="center" wrapText="1"/>
    </xf>
    <xf numFmtId="3" fontId="7" fillId="0" borderId="54" xfId="0" applyNumberFormat="1" applyFont="1" applyFill="1" applyBorder="1" applyAlignment="1">
      <alignment horizontal="righ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27" fillId="0" borderId="17" xfId="57" applyFont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10" fontId="4" fillId="0" borderId="17" xfId="0" applyNumberFormat="1" applyFont="1" applyBorder="1" applyAlignment="1">
      <alignment/>
    </xf>
    <xf numFmtId="0" fontId="13" fillId="0" borderId="17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indent="1"/>
    </xf>
    <xf numFmtId="3" fontId="9" fillId="0" borderId="17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indent="2"/>
    </xf>
    <xf numFmtId="0" fontId="13" fillId="0" borderId="1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2"/>
    </xf>
    <xf numFmtId="165" fontId="9" fillId="0" borderId="17" xfId="0" applyNumberFormat="1" applyFont="1" applyFill="1" applyBorder="1" applyAlignment="1">
      <alignment horizontal="left" vertical="center" wrapText="1" indent="2"/>
    </xf>
    <xf numFmtId="0" fontId="9" fillId="0" borderId="17" xfId="0" applyFont="1" applyFill="1" applyBorder="1" applyAlignment="1">
      <alignment horizontal="left" indent="1"/>
    </xf>
    <xf numFmtId="0" fontId="9" fillId="0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/>
    </xf>
    <xf numFmtId="10" fontId="13" fillId="0" borderId="17" xfId="0" applyNumberFormat="1" applyFont="1" applyBorder="1" applyAlignment="1">
      <alignment horizont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0" fillId="0" borderId="32" xfId="0" applyNumberFormat="1" applyBorder="1" applyAlignment="1">
      <alignment/>
    </xf>
    <xf numFmtId="0" fontId="9" fillId="0" borderId="17" xfId="0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32" fillId="0" borderId="18" xfId="57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5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right" wrapText="1"/>
    </xf>
    <xf numFmtId="0" fontId="5" fillId="0" borderId="58" xfId="0" applyFont="1" applyBorder="1" applyAlignment="1">
      <alignment horizontal="right" wrapText="1"/>
    </xf>
    <xf numFmtId="0" fontId="7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 wrapText="1"/>
    </xf>
    <xf numFmtId="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32" fillId="0" borderId="17" xfId="57" applyFont="1" applyBorder="1" applyAlignment="1">
      <alignment horizontal="center" vertical="center" wrapText="1"/>
      <protection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17" xfId="0" applyNumberFormat="1" applyFont="1" applyBorder="1" applyAlignment="1">
      <alignment horizontal="right"/>
    </xf>
    <xf numFmtId="3" fontId="5" fillId="0" borderId="61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17" xfId="0" applyFont="1" applyBorder="1" applyAlignment="1">
      <alignment horizontal="left"/>
    </xf>
    <xf numFmtId="0" fontId="74" fillId="0" borderId="17" xfId="0" applyFont="1" applyBorder="1" applyAlignment="1">
      <alignment/>
    </xf>
    <xf numFmtId="0" fontId="75" fillId="0" borderId="62" xfId="0" applyFont="1" applyBorder="1" applyAlignment="1">
      <alignment horizontal="left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 wrapText="1"/>
    </xf>
    <xf numFmtId="176" fontId="5" fillId="0" borderId="65" xfId="0" applyNumberFormat="1" applyFont="1" applyBorder="1" applyAlignment="1">
      <alignment horizontal="left"/>
    </xf>
    <xf numFmtId="0" fontId="5" fillId="0" borderId="66" xfId="0" applyFont="1" applyBorder="1" applyAlignment="1">
      <alignment/>
    </xf>
    <xf numFmtId="176" fontId="5" fillId="0" borderId="65" xfId="0" applyNumberFormat="1" applyFont="1" applyBorder="1" applyAlignment="1">
      <alignment horizontal="center"/>
    </xf>
    <xf numFmtId="176" fontId="5" fillId="0" borderId="66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176" fontId="7" fillId="0" borderId="65" xfId="0" applyNumberFormat="1" applyFont="1" applyBorder="1" applyAlignment="1">
      <alignment horizontal="center"/>
    </xf>
    <xf numFmtId="176" fontId="7" fillId="0" borderId="67" xfId="0" applyNumberFormat="1" applyFont="1" applyBorder="1" applyAlignment="1">
      <alignment horizontal="center"/>
    </xf>
    <xf numFmtId="0" fontId="7" fillId="0" borderId="68" xfId="0" applyFont="1" applyFill="1" applyBorder="1" applyAlignment="1">
      <alignment/>
    </xf>
    <xf numFmtId="3" fontId="7" fillId="0" borderId="69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5" fillId="35" borderId="33" xfId="0" applyFont="1" applyFill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right" vertical="center"/>
    </xf>
    <xf numFmtId="10" fontId="19" fillId="0" borderId="70" xfId="0" applyNumberFormat="1" applyFont="1" applyBorder="1" applyAlignment="1">
      <alignment/>
    </xf>
    <xf numFmtId="0" fontId="26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71" xfId="0" applyFont="1" applyBorder="1" applyAlignment="1">
      <alignment horizontal="right"/>
    </xf>
    <xf numFmtId="0" fontId="0" fillId="0" borderId="7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/>
    </xf>
    <xf numFmtId="0" fontId="1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24" xfId="0" applyFont="1" applyBorder="1" applyAlignment="1">
      <alignment horizontal="right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2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0" fontId="11" fillId="0" borderId="74" xfId="0" applyFont="1" applyBorder="1" applyAlignment="1">
      <alignment vertical="center" wrapText="1"/>
    </xf>
    <xf numFmtId="175" fontId="11" fillId="0" borderId="72" xfId="40" applyNumberFormat="1" applyFont="1" applyBorder="1" applyAlignment="1">
      <alignment horizontal="center"/>
    </xf>
    <xf numFmtId="175" fontId="11" fillId="0" borderId="74" xfId="40" applyNumberFormat="1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175" fontId="24" fillId="0" borderId="72" xfId="40" applyNumberFormat="1" applyFont="1" applyBorder="1" applyAlignment="1">
      <alignment horizontal="center"/>
    </xf>
    <xf numFmtId="175" fontId="24" fillId="0" borderId="74" xfId="40" applyNumberFormat="1" applyFont="1" applyBorder="1" applyAlignment="1">
      <alignment horizontal="center"/>
    </xf>
    <xf numFmtId="175" fontId="24" fillId="0" borderId="75" xfId="40" applyNumberFormat="1" applyFont="1" applyBorder="1" applyAlignment="1">
      <alignment horizontal="center"/>
    </xf>
    <xf numFmtId="175" fontId="24" fillId="0" borderId="23" xfId="4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6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392" t="s">
        <v>534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ht="15.75">
      <c r="A2" s="312"/>
    </row>
    <row r="3" ht="15.75">
      <c r="A3" s="312"/>
    </row>
    <row r="4" ht="15.75">
      <c r="A4" s="314" t="s">
        <v>464</v>
      </c>
    </row>
    <row r="5" ht="15.75">
      <c r="A5" s="314" t="s">
        <v>472</v>
      </c>
    </row>
    <row r="6" ht="15.75">
      <c r="A6" s="315"/>
    </row>
    <row r="7" ht="15.75">
      <c r="A7" s="314"/>
    </row>
    <row r="8" ht="15.75">
      <c r="A8" s="314" t="s">
        <v>465</v>
      </c>
    </row>
    <row r="9" ht="15.75">
      <c r="A9" s="313"/>
    </row>
    <row r="10" ht="15.75">
      <c r="A10" s="313"/>
    </row>
    <row r="11" ht="15.75">
      <c r="A11" s="313"/>
    </row>
    <row r="12" ht="15.75">
      <c r="A12" s="313"/>
    </row>
    <row r="13" ht="15.75">
      <c r="A13" s="313" t="s">
        <v>466</v>
      </c>
    </row>
    <row r="14" ht="15.75">
      <c r="A14" s="313"/>
    </row>
    <row r="15" ht="15.75">
      <c r="A15" s="313" t="s">
        <v>467</v>
      </c>
    </row>
    <row r="16" ht="15.75">
      <c r="A16" s="313"/>
    </row>
    <row r="17" ht="15.75">
      <c r="B17" s="313" t="s">
        <v>468</v>
      </c>
    </row>
    <row r="18" ht="15.75">
      <c r="A18" s="313"/>
    </row>
    <row r="19" ht="15.75">
      <c r="A19" s="313" t="s">
        <v>469</v>
      </c>
    </row>
    <row r="20" ht="15.75">
      <c r="A20" s="313"/>
    </row>
    <row r="21" ht="15.75">
      <c r="B21" s="313" t="s">
        <v>470</v>
      </c>
    </row>
    <row r="22" ht="15.75">
      <c r="A22" s="313"/>
    </row>
    <row r="23" ht="15.75">
      <c r="B23" s="313" t="s">
        <v>471</v>
      </c>
    </row>
    <row r="24" ht="15.75">
      <c r="A24" s="31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875" style="0" customWidth="1"/>
    <col min="2" max="2" width="29.75390625" style="0" customWidth="1"/>
    <col min="3" max="3" width="8.375" style="0" customWidth="1"/>
    <col min="4" max="4" width="10.375" style="0" customWidth="1"/>
    <col min="5" max="5" width="9.125" style="0" customWidth="1"/>
    <col min="6" max="12" width="9.125" style="0" hidden="1" customWidth="1"/>
    <col min="15" max="15" width="13.875" style="0" bestFit="1" customWidth="1"/>
  </cols>
  <sheetData>
    <row r="1" spans="1:15" ht="12.75">
      <c r="A1" s="422" t="s">
        <v>543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3"/>
      <c r="N1" s="423"/>
      <c r="O1" s="423"/>
    </row>
    <row r="2" spans="1:15" ht="1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2"/>
      <c r="N2" s="2"/>
      <c r="O2" s="2"/>
    </row>
    <row r="3" spans="1:15" ht="12.75">
      <c r="A3" s="399" t="s">
        <v>191</v>
      </c>
      <c r="B3" s="424"/>
      <c r="C3" s="424"/>
      <c r="D3" s="424"/>
      <c r="E3" s="424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2.75">
      <c r="A4" s="72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</row>
    <row r="5" spans="1:15" ht="12.75">
      <c r="A5" s="399" t="s">
        <v>430</v>
      </c>
      <c r="B5" s="424"/>
      <c r="C5" s="424"/>
      <c r="D5" s="424"/>
      <c r="E5" s="424"/>
      <c r="F5" s="423"/>
      <c r="G5" s="423"/>
      <c r="H5" s="423"/>
      <c r="I5" s="423"/>
      <c r="J5" s="423"/>
      <c r="K5" s="423"/>
      <c r="L5" s="423"/>
      <c r="M5" s="423"/>
      <c r="N5" s="423"/>
      <c r="O5" s="423"/>
    </row>
    <row r="6" spans="1:15" ht="3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53" t="s">
        <v>381</v>
      </c>
      <c r="O6" s="2"/>
    </row>
    <row r="7" spans="1:15" ht="42.75">
      <c r="A7" s="254" t="s">
        <v>197</v>
      </c>
      <c r="B7" s="75" t="s">
        <v>344</v>
      </c>
      <c r="C7" s="75" t="s">
        <v>428</v>
      </c>
      <c r="D7" s="75" t="s">
        <v>429</v>
      </c>
      <c r="E7" s="255" t="s">
        <v>387</v>
      </c>
      <c r="F7" s="255" t="s">
        <v>388</v>
      </c>
      <c r="G7" s="255" t="s">
        <v>389</v>
      </c>
      <c r="H7" s="255" t="s">
        <v>403</v>
      </c>
      <c r="I7" s="255" t="s">
        <v>387</v>
      </c>
      <c r="J7" s="255" t="s">
        <v>388</v>
      </c>
      <c r="K7" s="255" t="s">
        <v>389</v>
      </c>
      <c r="L7" s="255" t="s">
        <v>403</v>
      </c>
      <c r="M7" s="255" t="s">
        <v>388</v>
      </c>
      <c r="N7" s="255" t="s">
        <v>389</v>
      </c>
      <c r="O7" s="255" t="s">
        <v>403</v>
      </c>
    </row>
    <row r="8" spans="1:15" s="176" customFormat="1" ht="12.75">
      <c r="A8" s="256" t="s">
        <v>150</v>
      </c>
      <c r="B8" s="257" t="s">
        <v>183</v>
      </c>
      <c r="C8" s="256">
        <v>2070</v>
      </c>
      <c r="D8" s="256">
        <f>SUM(D9:D16)</f>
        <v>3706</v>
      </c>
      <c r="E8" s="256">
        <f>SUM(E9:E17)</f>
        <v>9711</v>
      </c>
      <c r="F8" s="256"/>
      <c r="G8" s="256"/>
      <c r="H8" s="256"/>
      <c r="I8" s="256"/>
      <c r="J8" s="256"/>
      <c r="K8" s="256"/>
      <c r="L8" s="256"/>
      <c r="M8" s="256">
        <f>SUM(M9:M17)</f>
        <v>9711</v>
      </c>
      <c r="N8" s="256">
        <v>3168</v>
      </c>
      <c r="O8" s="83">
        <f>N8/E8</f>
        <v>0.3262279888785913</v>
      </c>
    </row>
    <row r="9" spans="1:15" ht="12.75">
      <c r="A9" s="258" t="s">
        <v>151</v>
      </c>
      <c r="B9" s="258" t="s">
        <v>353</v>
      </c>
      <c r="C9" s="258">
        <v>516</v>
      </c>
      <c r="D9" s="258">
        <v>516</v>
      </c>
      <c r="E9" s="258">
        <v>516</v>
      </c>
      <c r="F9" s="258"/>
      <c r="G9" s="258"/>
      <c r="H9" s="258"/>
      <c r="I9" s="258"/>
      <c r="J9" s="258"/>
      <c r="K9" s="258"/>
      <c r="L9" s="258"/>
      <c r="M9" s="258">
        <v>516</v>
      </c>
      <c r="N9" s="258"/>
      <c r="O9" s="83"/>
    </row>
    <row r="10" spans="1:15" ht="12.75">
      <c r="A10" s="258" t="s">
        <v>347</v>
      </c>
      <c r="B10" s="258" t="s">
        <v>184</v>
      </c>
      <c r="C10" s="258">
        <v>260</v>
      </c>
      <c r="D10" s="258">
        <v>260</v>
      </c>
      <c r="E10" s="258">
        <v>260</v>
      </c>
      <c r="F10" s="258"/>
      <c r="G10" s="258"/>
      <c r="H10" s="258"/>
      <c r="I10" s="258"/>
      <c r="J10" s="258"/>
      <c r="K10" s="258"/>
      <c r="L10" s="258"/>
      <c r="M10" s="258">
        <v>260</v>
      </c>
      <c r="N10" s="258"/>
      <c r="O10" s="83"/>
    </row>
    <row r="11" spans="1:15" ht="12.75">
      <c r="A11" s="258" t="s">
        <v>153</v>
      </c>
      <c r="B11" s="258" t="s">
        <v>185</v>
      </c>
      <c r="C11" s="258">
        <v>300</v>
      </c>
      <c r="D11" s="258">
        <v>300</v>
      </c>
      <c r="E11" s="258">
        <v>300</v>
      </c>
      <c r="F11" s="258"/>
      <c r="G11" s="258"/>
      <c r="H11" s="258"/>
      <c r="I11" s="258"/>
      <c r="J11" s="258"/>
      <c r="K11" s="258"/>
      <c r="L11" s="258"/>
      <c r="M11" s="258">
        <v>300</v>
      </c>
      <c r="N11" s="258"/>
      <c r="O11" s="83"/>
    </row>
    <row r="12" spans="1:15" ht="12.75">
      <c r="A12" s="258" t="s">
        <v>154</v>
      </c>
      <c r="B12" s="258" t="s">
        <v>186</v>
      </c>
      <c r="C12" s="258">
        <v>272</v>
      </c>
      <c r="D12" s="258">
        <v>272</v>
      </c>
      <c r="E12" s="258">
        <v>293</v>
      </c>
      <c r="F12" s="258"/>
      <c r="G12" s="258"/>
      <c r="H12" s="258"/>
      <c r="I12" s="258"/>
      <c r="J12" s="258"/>
      <c r="K12" s="258"/>
      <c r="L12" s="258"/>
      <c r="M12" s="258">
        <v>293</v>
      </c>
      <c r="N12" s="258"/>
      <c r="O12" s="83"/>
    </row>
    <row r="13" spans="1:15" ht="12.75">
      <c r="A13" s="258" t="s">
        <v>155</v>
      </c>
      <c r="B13" s="258" t="s">
        <v>187</v>
      </c>
      <c r="C13" s="258">
        <v>222</v>
      </c>
      <c r="D13" s="258">
        <v>222</v>
      </c>
      <c r="E13" s="258">
        <v>216</v>
      </c>
      <c r="F13" s="258"/>
      <c r="G13" s="258"/>
      <c r="H13" s="258"/>
      <c r="I13" s="258"/>
      <c r="J13" s="258"/>
      <c r="K13" s="258"/>
      <c r="L13" s="258"/>
      <c r="M13" s="258">
        <v>216</v>
      </c>
      <c r="N13" s="258"/>
      <c r="O13" s="83"/>
    </row>
    <row r="14" spans="1:15" ht="12.75">
      <c r="A14" s="258" t="s">
        <v>156</v>
      </c>
      <c r="B14" s="258" t="s">
        <v>354</v>
      </c>
      <c r="C14" s="258">
        <v>500</v>
      </c>
      <c r="D14" s="258">
        <v>500</v>
      </c>
      <c r="E14" s="258">
        <v>373</v>
      </c>
      <c r="F14" s="258"/>
      <c r="G14" s="258"/>
      <c r="H14" s="258"/>
      <c r="I14" s="258"/>
      <c r="J14" s="258"/>
      <c r="K14" s="258"/>
      <c r="L14" s="258"/>
      <c r="M14" s="258">
        <v>373</v>
      </c>
      <c r="N14" s="258"/>
      <c r="O14" s="83"/>
    </row>
    <row r="15" spans="1:15" ht="12.75">
      <c r="A15" s="258" t="s">
        <v>157</v>
      </c>
      <c r="B15" s="258" t="s">
        <v>357</v>
      </c>
      <c r="C15" s="258"/>
      <c r="D15" s="258">
        <v>561</v>
      </c>
      <c r="E15" s="258">
        <v>561</v>
      </c>
      <c r="F15" s="258"/>
      <c r="G15" s="258"/>
      <c r="H15" s="258"/>
      <c r="I15" s="258"/>
      <c r="J15" s="258"/>
      <c r="K15" s="258"/>
      <c r="L15" s="258"/>
      <c r="M15" s="258">
        <v>561</v>
      </c>
      <c r="N15" s="258"/>
      <c r="O15" s="83"/>
    </row>
    <row r="16" spans="1:15" ht="25.5">
      <c r="A16" s="258" t="s">
        <v>158</v>
      </c>
      <c r="B16" s="259" t="s">
        <v>358</v>
      </c>
      <c r="C16" s="258"/>
      <c r="D16" s="258">
        <v>1075</v>
      </c>
      <c r="E16" s="258">
        <v>2443</v>
      </c>
      <c r="F16" s="258"/>
      <c r="G16" s="258"/>
      <c r="H16" s="258"/>
      <c r="I16" s="258"/>
      <c r="J16" s="258"/>
      <c r="K16" s="258"/>
      <c r="L16" s="258"/>
      <c r="M16" s="258">
        <v>2443</v>
      </c>
      <c r="N16" s="258"/>
      <c r="O16" s="83"/>
    </row>
    <row r="17" spans="1:15" ht="12.75">
      <c r="A17" s="258"/>
      <c r="B17" s="259" t="s">
        <v>408</v>
      </c>
      <c r="C17" s="258"/>
      <c r="D17" s="258"/>
      <c r="E17" s="258">
        <v>4749</v>
      </c>
      <c r="F17" s="258"/>
      <c r="G17" s="258"/>
      <c r="H17" s="258"/>
      <c r="I17" s="258"/>
      <c r="J17" s="258"/>
      <c r="K17" s="258"/>
      <c r="L17" s="258"/>
      <c r="M17" s="258">
        <v>4749</v>
      </c>
      <c r="N17" s="258"/>
      <c r="O17" s="83"/>
    </row>
    <row r="18" spans="1:15" ht="12.75">
      <c r="A18" s="258"/>
      <c r="B18" s="259" t="s">
        <v>425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>
        <v>3168</v>
      </c>
      <c r="O18" s="83"/>
    </row>
    <row r="19" spans="1:15" s="176" customFormat="1" ht="12.75">
      <c r="A19" s="256" t="s">
        <v>159</v>
      </c>
      <c r="B19" s="256" t="s">
        <v>355</v>
      </c>
      <c r="C19" s="256">
        <v>6500</v>
      </c>
      <c r="D19" s="256">
        <f>SUM(D20:D22)</f>
        <v>9000</v>
      </c>
      <c r="E19" s="256">
        <f>SUM(E20:E22)</f>
        <v>7660</v>
      </c>
      <c r="F19" s="256"/>
      <c r="G19" s="256"/>
      <c r="H19" s="256"/>
      <c r="I19" s="256"/>
      <c r="J19" s="256"/>
      <c r="K19" s="256"/>
      <c r="L19" s="256"/>
      <c r="M19" s="256">
        <f>SUM(M20:M22)</f>
        <v>7660</v>
      </c>
      <c r="N19" s="256">
        <v>800</v>
      </c>
      <c r="O19" s="83">
        <f>N19/E19</f>
        <v>0.10443864229765012</v>
      </c>
    </row>
    <row r="20" spans="1:15" ht="12.75">
      <c r="A20" s="258" t="s">
        <v>160</v>
      </c>
      <c r="B20" s="258" t="s">
        <v>356</v>
      </c>
      <c r="C20" s="258">
        <v>3000</v>
      </c>
      <c r="D20" s="258">
        <v>5000</v>
      </c>
      <c r="E20" s="258">
        <v>4064</v>
      </c>
      <c r="F20" s="258"/>
      <c r="G20" s="258"/>
      <c r="H20" s="258"/>
      <c r="I20" s="258"/>
      <c r="J20" s="258"/>
      <c r="K20" s="258"/>
      <c r="L20" s="258"/>
      <c r="M20" s="258">
        <v>4064</v>
      </c>
      <c r="N20" s="258"/>
      <c r="O20" s="83"/>
    </row>
    <row r="21" spans="1:15" ht="12.75">
      <c r="A21" s="258" t="s">
        <v>161</v>
      </c>
      <c r="B21" s="258" t="s">
        <v>188</v>
      </c>
      <c r="C21" s="258">
        <v>3000</v>
      </c>
      <c r="D21" s="258">
        <v>3500</v>
      </c>
      <c r="E21" s="258">
        <v>3200</v>
      </c>
      <c r="F21" s="258"/>
      <c r="G21" s="258"/>
      <c r="H21" s="258"/>
      <c r="I21" s="258"/>
      <c r="J21" s="258"/>
      <c r="K21" s="258"/>
      <c r="L21" s="258"/>
      <c r="M21" s="258">
        <v>3200</v>
      </c>
      <c r="N21" s="258"/>
      <c r="O21" s="83"/>
    </row>
    <row r="22" spans="1:15" ht="12.75">
      <c r="A22" s="258" t="s">
        <v>162</v>
      </c>
      <c r="B22" s="258" t="s">
        <v>415</v>
      </c>
      <c r="C22" s="258">
        <v>500</v>
      </c>
      <c r="D22" s="258">
        <v>500</v>
      </c>
      <c r="E22" s="258">
        <v>396</v>
      </c>
      <c r="F22" s="258"/>
      <c r="G22" s="258"/>
      <c r="H22" s="258"/>
      <c r="I22" s="258"/>
      <c r="J22" s="258"/>
      <c r="K22" s="258"/>
      <c r="L22" s="258"/>
      <c r="M22" s="258">
        <v>396</v>
      </c>
      <c r="N22" s="258"/>
      <c r="O22" s="83"/>
    </row>
    <row r="23" spans="1:15" ht="12.75">
      <c r="A23" s="258"/>
      <c r="B23" s="258" t="s">
        <v>426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>
        <v>800</v>
      </c>
      <c r="O23" s="83"/>
    </row>
    <row r="24" spans="1:15" s="176" customFormat="1" ht="12.75">
      <c r="A24" s="256" t="s">
        <v>163</v>
      </c>
      <c r="B24" s="256" t="s">
        <v>362</v>
      </c>
      <c r="C24" s="256"/>
      <c r="D24" s="256">
        <f>SUM(D25:D35)</f>
        <v>13987</v>
      </c>
      <c r="E24" s="256">
        <f>E25+E26+E27+E28+E28+E29+E30+E31+E33+E35+E36+E37+E38+E39+E40+E41+E42</f>
        <v>11102</v>
      </c>
      <c r="F24" s="256"/>
      <c r="G24" s="256"/>
      <c r="H24" s="256"/>
      <c r="I24" s="256"/>
      <c r="J24" s="256"/>
      <c r="K24" s="256"/>
      <c r="L24" s="256"/>
      <c r="M24" s="256">
        <f>M25+M26+M27+M28+M28+M29+M30+M31+M33+M35+M36+M37+M38+M39+M40+M41+M42</f>
        <v>11102</v>
      </c>
      <c r="N24" s="256">
        <f>SUM(N25:N45)</f>
        <v>6451</v>
      </c>
      <c r="O24" s="83">
        <f>N24/E24</f>
        <v>0.5810664745090974</v>
      </c>
    </row>
    <row r="25" spans="1:15" ht="12.75">
      <c r="A25" s="258" t="s">
        <v>164</v>
      </c>
      <c r="B25" s="258" t="s">
        <v>359</v>
      </c>
      <c r="C25" s="258"/>
      <c r="D25" s="258">
        <v>255</v>
      </c>
      <c r="E25" s="258">
        <v>255</v>
      </c>
      <c r="F25" s="258"/>
      <c r="G25" s="258"/>
      <c r="H25" s="258"/>
      <c r="I25" s="258"/>
      <c r="J25" s="258"/>
      <c r="K25" s="258"/>
      <c r="L25" s="258"/>
      <c r="M25" s="258">
        <v>255</v>
      </c>
      <c r="N25" s="258"/>
      <c r="O25" s="83"/>
    </row>
    <row r="26" spans="1:15" ht="12.75">
      <c r="A26" s="258" t="s">
        <v>165</v>
      </c>
      <c r="B26" s="258" t="s">
        <v>360</v>
      </c>
      <c r="C26" s="258"/>
      <c r="D26" s="258">
        <v>1100</v>
      </c>
      <c r="E26" s="258">
        <v>1050</v>
      </c>
      <c r="F26" s="258"/>
      <c r="G26" s="258"/>
      <c r="H26" s="258"/>
      <c r="I26" s="258"/>
      <c r="J26" s="258"/>
      <c r="K26" s="258"/>
      <c r="L26" s="258"/>
      <c r="M26" s="258">
        <v>1050</v>
      </c>
      <c r="N26" s="258"/>
      <c r="O26" s="83"/>
    </row>
    <row r="27" spans="1:15" ht="12.75">
      <c r="A27" s="258" t="s">
        <v>166</v>
      </c>
      <c r="B27" s="258" t="s">
        <v>361</v>
      </c>
      <c r="C27" s="258"/>
      <c r="D27" s="258">
        <v>250</v>
      </c>
      <c r="E27" s="258">
        <v>661</v>
      </c>
      <c r="F27" s="258"/>
      <c r="G27" s="258"/>
      <c r="H27" s="258"/>
      <c r="I27" s="258"/>
      <c r="J27" s="258"/>
      <c r="K27" s="258"/>
      <c r="L27" s="258"/>
      <c r="M27" s="258">
        <v>661</v>
      </c>
      <c r="N27" s="258"/>
      <c r="O27" s="83"/>
    </row>
    <row r="28" spans="1:15" ht="12.75">
      <c r="A28" s="258" t="s">
        <v>167</v>
      </c>
      <c r="B28" s="258" t="s">
        <v>363</v>
      </c>
      <c r="C28" s="258"/>
      <c r="D28" s="258">
        <v>1000</v>
      </c>
      <c r="E28" s="258">
        <v>724</v>
      </c>
      <c r="F28" s="258"/>
      <c r="G28" s="258"/>
      <c r="H28" s="258"/>
      <c r="I28" s="258"/>
      <c r="J28" s="258"/>
      <c r="K28" s="258"/>
      <c r="L28" s="258"/>
      <c r="M28" s="258">
        <v>724</v>
      </c>
      <c r="N28" s="258"/>
      <c r="O28" s="83"/>
    </row>
    <row r="29" spans="1:15" ht="12.75">
      <c r="A29" s="258" t="s">
        <v>168</v>
      </c>
      <c r="B29" s="258" t="s">
        <v>364</v>
      </c>
      <c r="C29" s="258"/>
      <c r="D29" s="258">
        <v>280</v>
      </c>
      <c r="E29" s="258">
        <v>280</v>
      </c>
      <c r="F29" s="258"/>
      <c r="G29" s="258"/>
      <c r="H29" s="258"/>
      <c r="I29" s="258"/>
      <c r="J29" s="258"/>
      <c r="K29" s="258"/>
      <c r="L29" s="258"/>
      <c r="M29" s="258">
        <v>280</v>
      </c>
      <c r="N29" s="258"/>
      <c r="O29" s="83"/>
    </row>
    <row r="30" spans="1:15" ht="12.75">
      <c r="A30" s="258" t="s">
        <v>169</v>
      </c>
      <c r="B30" s="258" t="s">
        <v>365</v>
      </c>
      <c r="C30" s="258"/>
      <c r="D30" s="258">
        <v>299</v>
      </c>
      <c r="E30" s="258">
        <v>299</v>
      </c>
      <c r="F30" s="258"/>
      <c r="G30" s="258"/>
      <c r="H30" s="258"/>
      <c r="I30" s="258"/>
      <c r="J30" s="258"/>
      <c r="K30" s="258"/>
      <c r="L30" s="258"/>
      <c r="M30" s="258">
        <v>299</v>
      </c>
      <c r="N30" s="258"/>
      <c r="O30" s="83"/>
    </row>
    <row r="31" spans="1:15" ht="12.75">
      <c r="A31" s="258" t="s">
        <v>171</v>
      </c>
      <c r="B31" s="258" t="s">
        <v>367</v>
      </c>
      <c r="C31" s="258"/>
      <c r="D31" s="258">
        <v>1686</v>
      </c>
      <c r="E31" s="258">
        <v>1686</v>
      </c>
      <c r="F31" s="258"/>
      <c r="G31" s="258"/>
      <c r="H31" s="258"/>
      <c r="I31" s="258"/>
      <c r="J31" s="258"/>
      <c r="K31" s="258"/>
      <c r="L31" s="258"/>
      <c r="M31" s="258">
        <v>1686</v>
      </c>
      <c r="N31" s="258"/>
      <c r="O31" s="83"/>
    </row>
    <row r="32" spans="1:15" ht="12.75">
      <c r="A32" s="258" t="s">
        <v>172</v>
      </c>
      <c r="B32" s="258" t="s">
        <v>377</v>
      </c>
      <c r="C32" s="258"/>
      <c r="D32" s="258">
        <v>1817</v>
      </c>
      <c r="E32" s="258">
        <v>0</v>
      </c>
      <c r="F32" s="258"/>
      <c r="G32" s="258"/>
      <c r="H32" s="258"/>
      <c r="I32" s="258"/>
      <c r="J32" s="258"/>
      <c r="K32" s="258"/>
      <c r="L32" s="258"/>
      <c r="M32" s="258">
        <v>0</v>
      </c>
      <c r="N32" s="258"/>
      <c r="O32" s="83"/>
    </row>
    <row r="33" spans="1:15" ht="12.75">
      <c r="A33" s="258" t="s">
        <v>173</v>
      </c>
      <c r="B33" s="258" t="s">
        <v>368</v>
      </c>
      <c r="C33" s="258"/>
      <c r="D33" s="258">
        <v>5200</v>
      </c>
      <c r="E33" s="258">
        <v>3058</v>
      </c>
      <c r="F33" s="258"/>
      <c r="G33" s="258"/>
      <c r="H33" s="258"/>
      <c r="I33" s="258"/>
      <c r="J33" s="258"/>
      <c r="K33" s="258"/>
      <c r="L33" s="258"/>
      <c r="M33" s="258">
        <v>3058</v>
      </c>
      <c r="N33" s="258"/>
      <c r="O33" s="83"/>
    </row>
    <row r="34" spans="1:15" ht="12.75">
      <c r="A34" s="258" t="s">
        <v>174</v>
      </c>
      <c r="B34" s="258" t="s">
        <v>374</v>
      </c>
      <c r="C34" s="258"/>
      <c r="D34" s="258">
        <v>2000</v>
      </c>
      <c r="E34" s="258">
        <v>0</v>
      </c>
      <c r="F34" s="258"/>
      <c r="G34" s="258"/>
      <c r="H34" s="258"/>
      <c r="I34" s="258"/>
      <c r="J34" s="258"/>
      <c r="K34" s="258"/>
      <c r="L34" s="258"/>
      <c r="M34" s="258">
        <v>0</v>
      </c>
      <c r="N34" s="258"/>
      <c r="O34" s="83"/>
    </row>
    <row r="35" spans="1:15" ht="12.75">
      <c r="A35" s="258" t="s">
        <v>379</v>
      </c>
      <c r="B35" s="258" t="s">
        <v>342</v>
      </c>
      <c r="C35" s="258"/>
      <c r="D35" s="258">
        <v>100</v>
      </c>
      <c r="E35" s="258">
        <v>100</v>
      </c>
      <c r="F35" s="258"/>
      <c r="G35" s="258"/>
      <c r="H35" s="258"/>
      <c r="I35" s="258"/>
      <c r="J35" s="258"/>
      <c r="K35" s="258"/>
      <c r="L35" s="258"/>
      <c r="M35" s="258">
        <v>100</v>
      </c>
      <c r="N35" s="258"/>
      <c r="O35" s="83"/>
    </row>
    <row r="36" spans="1:15" ht="12.75">
      <c r="A36" s="258" t="s">
        <v>409</v>
      </c>
      <c r="B36" s="258" t="s">
        <v>410</v>
      </c>
      <c r="C36" s="258"/>
      <c r="D36" s="258"/>
      <c r="E36" s="258">
        <v>941</v>
      </c>
      <c r="F36" s="258"/>
      <c r="G36" s="258"/>
      <c r="H36" s="258"/>
      <c r="I36" s="258"/>
      <c r="J36" s="258"/>
      <c r="K36" s="258"/>
      <c r="L36" s="258"/>
      <c r="M36" s="258">
        <v>941</v>
      </c>
      <c r="N36" s="258"/>
      <c r="O36" s="83"/>
    </row>
    <row r="37" spans="1:15" ht="12.75">
      <c r="A37" s="258" t="s">
        <v>418</v>
      </c>
      <c r="B37" s="258" t="s">
        <v>411</v>
      </c>
      <c r="C37" s="258"/>
      <c r="D37" s="258"/>
      <c r="E37" s="258">
        <v>193</v>
      </c>
      <c r="F37" s="258"/>
      <c r="G37" s="258"/>
      <c r="H37" s="258"/>
      <c r="I37" s="258"/>
      <c r="J37" s="258"/>
      <c r="K37" s="258"/>
      <c r="L37" s="258"/>
      <c r="M37" s="258">
        <v>193</v>
      </c>
      <c r="N37" s="258"/>
      <c r="O37" s="83"/>
    </row>
    <row r="38" spans="1:15" ht="12.75">
      <c r="A38" s="258" t="s">
        <v>419</v>
      </c>
      <c r="B38" s="258" t="s">
        <v>412</v>
      </c>
      <c r="C38" s="258"/>
      <c r="D38" s="258"/>
      <c r="E38" s="258">
        <v>430</v>
      </c>
      <c r="F38" s="258"/>
      <c r="G38" s="258"/>
      <c r="H38" s="258"/>
      <c r="I38" s="258"/>
      <c r="J38" s="258"/>
      <c r="K38" s="258"/>
      <c r="L38" s="258"/>
      <c r="M38" s="258">
        <v>430</v>
      </c>
      <c r="N38" s="258"/>
      <c r="O38" s="83"/>
    </row>
    <row r="39" spans="1:15" ht="12.75">
      <c r="A39" s="258" t="s">
        <v>420</v>
      </c>
      <c r="B39" s="258" t="s">
        <v>413</v>
      </c>
      <c r="C39" s="258"/>
      <c r="D39" s="258"/>
      <c r="E39" s="258">
        <v>220</v>
      </c>
      <c r="F39" s="258"/>
      <c r="G39" s="258"/>
      <c r="H39" s="258"/>
      <c r="I39" s="258"/>
      <c r="J39" s="258"/>
      <c r="K39" s="258"/>
      <c r="L39" s="258"/>
      <c r="M39" s="258">
        <v>220</v>
      </c>
      <c r="N39" s="258"/>
      <c r="O39" s="83"/>
    </row>
    <row r="40" spans="1:15" ht="12.75">
      <c r="A40" s="258" t="s">
        <v>421</v>
      </c>
      <c r="B40" s="258" t="s">
        <v>414</v>
      </c>
      <c r="C40" s="258"/>
      <c r="D40" s="258"/>
      <c r="E40" s="258">
        <v>134</v>
      </c>
      <c r="F40" s="258"/>
      <c r="G40" s="258"/>
      <c r="H40" s="258"/>
      <c r="I40" s="258"/>
      <c r="J40" s="258"/>
      <c r="K40" s="258"/>
      <c r="L40" s="258"/>
      <c r="M40" s="258">
        <v>134</v>
      </c>
      <c r="N40" s="258"/>
      <c r="O40" s="83"/>
    </row>
    <row r="41" spans="1:15" ht="12.75">
      <c r="A41" s="258" t="s">
        <v>422</v>
      </c>
      <c r="B41" s="258" t="s">
        <v>416</v>
      </c>
      <c r="C41" s="258"/>
      <c r="D41" s="258"/>
      <c r="E41" s="258">
        <v>135</v>
      </c>
      <c r="F41" s="258"/>
      <c r="G41" s="258"/>
      <c r="H41" s="258"/>
      <c r="I41" s="258"/>
      <c r="J41" s="258"/>
      <c r="K41" s="258"/>
      <c r="L41" s="258"/>
      <c r="M41" s="258">
        <v>135</v>
      </c>
      <c r="N41" s="258"/>
      <c r="O41" s="83"/>
    </row>
    <row r="42" spans="1:15" ht="12.75">
      <c r="A42" s="258" t="s">
        <v>423</v>
      </c>
      <c r="B42" s="258" t="s">
        <v>417</v>
      </c>
      <c r="C42" s="258"/>
      <c r="D42" s="258"/>
      <c r="E42" s="258">
        <v>212</v>
      </c>
      <c r="F42" s="258"/>
      <c r="G42" s="258"/>
      <c r="H42" s="258"/>
      <c r="I42" s="258"/>
      <c r="J42" s="258"/>
      <c r="K42" s="258"/>
      <c r="L42" s="258"/>
      <c r="M42" s="258">
        <v>212</v>
      </c>
      <c r="N42" s="258"/>
      <c r="O42" s="83"/>
    </row>
    <row r="43" spans="1:15" ht="12.75">
      <c r="A43" s="258"/>
      <c r="B43" s="258" t="s">
        <v>427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>
        <v>946</v>
      </c>
      <c r="O43" s="83"/>
    </row>
    <row r="44" spans="1:15" ht="12.75">
      <c r="A44" s="258"/>
      <c r="B44" s="258" t="s">
        <v>440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>
        <v>1205</v>
      </c>
      <c r="O44" s="83"/>
    </row>
    <row r="45" spans="1:15" ht="12.75">
      <c r="A45" s="258"/>
      <c r="B45" s="258" t="s">
        <v>441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>
        <v>4300</v>
      </c>
      <c r="O45" s="83"/>
    </row>
    <row r="46" spans="1:15" ht="28.5" customHeight="1">
      <c r="A46" s="256" t="s">
        <v>424</v>
      </c>
      <c r="B46" s="256" t="s">
        <v>351</v>
      </c>
      <c r="C46" s="256">
        <v>8570</v>
      </c>
      <c r="D46" s="256">
        <f>SUM(D8+D19+D24)</f>
        <v>26693</v>
      </c>
      <c r="E46" s="256">
        <f>E8+E19+E24</f>
        <v>28473</v>
      </c>
      <c r="F46" s="256"/>
      <c r="G46" s="256"/>
      <c r="H46" s="256"/>
      <c r="I46" s="256"/>
      <c r="J46" s="258"/>
      <c r="K46" s="258"/>
      <c r="L46" s="258"/>
      <c r="M46" s="256">
        <f>M8+M19+M24</f>
        <v>28473</v>
      </c>
      <c r="N46" s="256">
        <f>N8+N19+N24</f>
        <v>10419</v>
      </c>
      <c r="O46" s="338">
        <f>N46/E46</f>
        <v>0.365925613739332</v>
      </c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sheetProtection/>
  <mergeCells count="4">
    <mergeCell ref="A2:L2"/>
    <mergeCell ref="A1:O1"/>
    <mergeCell ref="A3:O3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.75390625" style="0" customWidth="1"/>
    <col min="2" max="2" width="36.00390625" style="0" customWidth="1"/>
    <col min="3" max="3" width="11.125" style="0" customWidth="1"/>
    <col min="4" max="4" width="12.625" style="0" customWidth="1"/>
    <col min="5" max="5" width="6.25390625" style="0" hidden="1" customWidth="1"/>
    <col min="6" max="6" width="11.625" style="0" customWidth="1"/>
    <col min="7" max="7" width="9.125" style="0" hidden="1" customWidth="1"/>
    <col min="8" max="8" width="10.625" style="0" customWidth="1"/>
    <col min="9" max="9" width="9.125" style="0" customWidth="1"/>
    <col min="10" max="10" width="0.12890625" style="0" customWidth="1"/>
    <col min="11" max="12" width="9.125" style="0" hidden="1" customWidth="1"/>
  </cols>
  <sheetData>
    <row r="1" spans="1:12" ht="12.75">
      <c r="A1" s="392" t="s">
        <v>544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18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9" ht="12.75">
      <c r="A3" s="421" t="s">
        <v>191</v>
      </c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12.75">
      <c r="A5" s="421" t="s">
        <v>484</v>
      </c>
      <c r="B5" s="421"/>
      <c r="C5" s="421"/>
      <c r="D5" s="421"/>
      <c r="E5" s="421"/>
      <c r="F5" s="421"/>
      <c r="G5" s="421"/>
      <c r="H5" s="421"/>
      <c r="I5" s="421"/>
    </row>
    <row r="6" ht="47.25" customHeight="1">
      <c r="I6" s="9" t="s">
        <v>381</v>
      </c>
    </row>
    <row r="7" spans="1:12" ht="54" customHeight="1">
      <c r="A7" s="87" t="s">
        <v>197</v>
      </c>
      <c r="B7" s="75" t="s">
        <v>369</v>
      </c>
      <c r="C7" s="75" t="s">
        <v>2</v>
      </c>
      <c r="D7" s="75" t="s">
        <v>345</v>
      </c>
      <c r="E7" s="344"/>
      <c r="F7" s="345" t="s">
        <v>387</v>
      </c>
      <c r="G7" s="345" t="s">
        <v>388</v>
      </c>
      <c r="H7" s="345" t="s">
        <v>389</v>
      </c>
      <c r="I7" s="345" t="s">
        <v>403</v>
      </c>
      <c r="J7" s="78" t="s">
        <v>387</v>
      </c>
      <c r="K7" s="78" t="s">
        <v>388</v>
      </c>
      <c r="L7" s="78" t="s">
        <v>389</v>
      </c>
    </row>
    <row r="8" spans="1:12" s="180" customFormat="1" ht="22.5" customHeight="1">
      <c r="A8" s="92" t="s">
        <v>150</v>
      </c>
      <c r="B8" s="79" t="s">
        <v>370</v>
      </c>
      <c r="C8" s="92"/>
      <c r="D8" s="92">
        <v>561</v>
      </c>
      <c r="E8" s="8"/>
      <c r="F8" s="92">
        <v>561</v>
      </c>
      <c r="G8" s="92"/>
      <c r="H8" s="92">
        <v>0</v>
      </c>
      <c r="I8" s="92"/>
      <c r="J8" s="179"/>
      <c r="K8" s="179"/>
      <c r="L8" s="179"/>
    </row>
    <row r="9" spans="1:12" ht="23.25" customHeight="1">
      <c r="A9" s="92" t="s">
        <v>151</v>
      </c>
      <c r="B9" s="92" t="s">
        <v>371</v>
      </c>
      <c r="C9" s="92"/>
      <c r="D9" s="92">
        <v>2178</v>
      </c>
      <c r="E9" s="8"/>
      <c r="F9" s="92">
        <v>2178</v>
      </c>
      <c r="G9" s="92"/>
      <c r="H9" s="92">
        <v>0</v>
      </c>
      <c r="I9" s="92"/>
      <c r="J9" s="177"/>
      <c r="K9" s="177"/>
      <c r="L9" s="177"/>
    </row>
    <row r="10" spans="1:12" ht="23.25" customHeight="1">
      <c r="A10" s="92" t="s">
        <v>152</v>
      </c>
      <c r="B10" s="92" t="s">
        <v>366</v>
      </c>
      <c r="C10" s="92"/>
      <c r="D10" s="92">
        <v>4488</v>
      </c>
      <c r="E10" s="8"/>
      <c r="F10" s="92">
        <v>0</v>
      </c>
      <c r="G10" s="92"/>
      <c r="H10" s="92">
        <v>0</v>
      </c>
      <c r="I10" s="92"/>
      <c r="J10" s="177"/>
      <c r="K10" s="177"/>
      <c r="L10" s="177"/>
    </row>
    <row r="11" spans="1:12" ht="23.25" customHeight="1">
      <c r="A11" s="92" t="s">
        <v>153</v>
      </c>
      <c r="B11" s="92" t="s">
        <v>439</v>
      </c>
      <c r="C11" s="92"/>
      <c r="D11" s="92"/>
      <c r="E11" s="8"/>
      <c r="F11" s="92"/>
      <c r="G11" s="92"/>
      <c r="H11" s="92">
        <v>1000</v>
      </c>
      <c r="I11" s="92"/>
      <c r="J11" s="177"/>
      <c r="K11" s="177"/>
      <c r="L11" s="177"/>
    </row>
    <row r="12" spans="1:12" s="176" customFormat="1" ht="31.5" customHeight="1">
      <c r="A12" s="346"/>
      <c r="B12" s="346" t="s">
        <v>372</v>
      </c>
      <c r="C12" s="346"/>
      <c r="D12" s="346">
        <v>7227</v>
      </c>
      <c r="E12" s="343"/>
      <c r="F12" s="346">
        <v>2739</v>
      </c>
      <c r="G12" s="346"/>
      <c r="H12" s="346">
        <v>0</v>
      </c>
      <c r="I12" s="346"/>
      <c r="J12" s="178"/>
      <c r="K12" s="178"/>
      <c r="L12" s="178"/>
    </row>
  </sheetData>
  <sheetProtection/>
  <mergeCells count="4">
    <mergeCell ref="A3:I4"/>
    <mergeCell ref="A5:I5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1" sqref="B1:O1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8.375" style="0" customWidth="1"/>
    <col min="4" max="4" width="10.375" style="0" customWidth="1"/>
    <col min="5" max="5" width="9.125" style="0" customWidth="1"/>
    <col min="6" max="12" width="9.125" style="0" hidden="1" customWidth="1"/>
    <col min="15" max="15" width="13.875" style="0" bestFit="1" customWidth="1"/>
  </cols>
  <sheetData>
    <row r="1" spans="1:15" ht="12.75">
      <c r="A1" s="2"/>
      <c r="B1" s="422" t="s">
        <v>545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3"/>
      <c r="O1" s="423"/>
    </row>
    <row r="2" spans="1:15" ht="12.75">
      <c r="A2" s="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2"/>
      <c r="O2" s="2"/>
    </row>
    <row r="3" spans="1:15" ht="12.75">
      <c r="A3" s="2"/>
      <c r="B3" s="399" t="s">
        <v>191</v>
      </c>
      <c r="C3" s="399"/>
      <c r="D3" s="399"/>
      <c r="E3" s="399"/>
      <c r="F3" s="399"/>
      <c r="G3" s="399"/>
      <c r="H3" s="399"/>
      <c r="I3" s="399"/>
      <c r="J3" s="399"/>
      <c r="K3" s="423"/>
      <c r="L3" s="423"/>
      <c r="M3" s="423"/>
      <c r="N3" s="423"/>
      <c r="O3" s="423"/>
    </row>
    <row r="4" spans="1:15" ht="12.75">
      <c r="A4" s="2"/>
      <c r="B4" s="399"/>
      <c r="C4" s="399"/>
      <c r="D4" s="399"/>
      <c r="E4" s="399"/>
      <c r="F4" s="399"/>
      <c r="G4" s="399"/>
      <c r="H4" s="399"/>
      <c r="I4" s="399"/>
      <c r="J4" s="399"/>
      <c r="K4" s="423"/>
      <c r="L4" s="423"/>
      <c r="M4" s="423"/>
      <c r="N4" s="423"/>
      <c r="O4" s="423"/>
    </row>
    <row r="5" spans="1:15" ht="12.75">
      <c r="A5" s="2"/>
      <c r="B5" s="399" t="s">
        <v>432</v>
      </c>
      <c r="C5" s="399"/>
      <c r="D5" s="399"/>
      <c r="E5" s="399"/>
      <c r="F5" s="399"/>
      <c r="G5" s="399"/>
      <c r="H5" s="399"/>
      <c r="I5" s="399"/>
      <c r="J5" s="399"/>
      <c r="K5" s="423"/>
      <c r="L5" s="423"/>
      <c r="M5" s="423"/>
      <c r="N5" s="423"/>
      <c r="O5" s="423"/>
    </row>
    <row r="6" spans="1:15" ht="12.75">
      <c r="A6" s="2"/>
      <c r="B6" s="72"/>
      <c r="C6" s="72"/>
      <c r="D6" s="72"/>
      <c r="E6" s="72"/>
      <c r="F6" s="72"/>
      <c r="G6" s="72"/>
      <c r="H6" s="72"/>
      <c r="I6" s="72"/>
      <c r="J6" s="72"/>
      <c r="K6" s="359"/>
      <c r="L6" s="359"/>
      <c r="M6" s="359"/>
      <c r="N6" s="359"/>
      <c r="O6" s="359"/>
    </row>
    <row r="7" spans="1:15" ht="12.75">
      <c r="A7" s="2"/>
      <c r="B7" s="72"/>
      <c r="C7" s="72"/>
      <c r="D7" s="72"/>
      <c r="E7" s="72"/>
      <c r="F7" s="72"/>
      <c r="G7" s="72"/>
      <c r="H7" s="72"/>
      <c r="I7" s="72"/>
      <c r="J7" s="72"/>
      <c r="K7" s="359"/>
      <c r="L7" s="359"/>
      <c r="M7" s="359"/>
      <c r="N7" s="359"/>
      <c r="O7" s="359"/>
    </row>
    <row r="8" spans="1:15" ht="12.75">
      <c r="A8" s="2"/>
      <c r="B8" s="72"/>
      <c r="C8" s="72"/>
      <c r="D8" s="72"/>
      <c r="E8" s="72"/>
      <c r="F8" s="72"/>
      <c r="G8" s="72"/>
      <c r="H8" s="72"/>
      <c r="I8" s="72"/>
      <c r="J8" s="72"/>
      <c r="K8" s="359"/>
      <c r="L8" s="359"/>
      <c r="M8" s="359"/>
      <c r="N8" s="359"/>
      <c r="O8" s="359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53" t="s">
        <v>381</v>
      </c>
      <c r="K9" s="2"/>
      <c r="L9" s="2"/>
      <c r="M9" s="2"/>
      <c r="N9" s="253" t="s">
        <v>381</v>
      </c>
      <c r="O9" s="2"/>
    </row>
    <row r="10" spans="1:15" ht="42.75">
      <c r="A10" s="258" t="s">
        <v>197</v>
      </c>
      <c r="B10" s="75" t="s">
        <v>270</v>
      </c>
      <c r="C10" s="75" t="s">
        <v>428</v>
      </c>
      <c r="D10" s="75" t="s">
        <v>429</v>
      </c>
      <c r="E10" s="255" t="s">
        <v>387</v>
      </c>
      <c r="F10" s="255" t="s">
        <v>388</v>
      </c>
      <c r="G10" s="255" t="s">
        <v>389</v>
      </c>
      <c r="H10" s="255" t="s">
        <v>403</v>
      </c>
      <c r="I10" s="255" t="s">
        <v>387</v>
      </c>
      <c r="J10" s="255" t="s">
        <v>388</v>
      </c>
      <c r="K10" s="255" t="s">
        <v>389</v>
      </c>
      <c r="L10" s="255" t="s">
        <v>403</v>
      </c>
      <c r="M10" s="255" t="s">
        <v>388</v>
      </c>
      <c r="N10" s="255" t="s">
        <v>389</v>
      </c>
      <c r="O10" s="255" t="s">
        <v>403</v>
      </c>
    </row>
    <row r="11" spans="1:15" ht="12.75">
      <c r="A11" s="258">
        <v>1</v>
      </c>
      <c r="B11" s="259" t="s">
        <v>183</v>
      </c>
      <c r="C11" s="92">
        <v>49</v>
      </c>
      <c r="D11" s="92">
        <v>49</v>
      </c>
      <c r="E11" s="92">
        <v>49</v>
      </c>
      <c r="F11" s="92"/>
      <c r="G11" s="92"/>
      <c r="H11" s="92"/>
      <c r="I11" s="92"/>
      <c r="J11" s="92"/>
      <c r="K11" s="92"/>
      <c r="L11" s="92"/>
      <c r="M11" s="92">
        <v>49</v>
      </c>
      <c r="N11" s="92">
        <v>39</v>
      </c>
      <c r="O11" s="83">
        <f>N11/E11</f>
        <v>0.7959183673469388</v>
      </c>
    </row>
    <row r="12" spans="1:15" ht="12.75">
      <c r="A12" s="258">
        <v>2</v>
      </c>
      <c r="B12" s="258" t="s">
        <v>431</v>
      </c>
      <c r="C12" s="92">
        <v>1</v>
      </c>
      <c r="D12" s="92">
        <v>1</v>
      </c>
      <c r="E12" s="92">
        <v>1</v>
      </c>
      <c r="F12" s="92"/>
      <c r="G12" s="92"/>
      <c r="H12" s="92"/>
      <c r="I12" s="92"/>
      <c r="J12" s="92"/>
      <c r="K12" s="92"/>
      <c r="L12" s="92"/>
      <c r="M12" s="92">
        <v>1</v>
      </c>
      <c r="N12" s="92">
        <v>1</v>
      </c>
      <c r="O12" s="83">
        <f>N12/E12</f>
        <v>1</v>
      </c>
    </row>
    <row r="13" spans="1:15" ht="12.75">
      <c r="A13" s="258">
        <v>3</v>
      </c>
      <c r="B13" s="258" t="s">
        <v>239</v>
      </c>
      <c r="C13" s="92">
        <v>2</v>
      </c>
      <c r="D13" s="92">
        <v>2</v>
      </c>
      <c r="E13" s="92">
        <v>2</v>
      </c>
      <c r="F13" s="92"/>
      <c r="G13" s="92"/>
      <c r="H13" s="92"/>
      <c r="I13" s="92"/>
      <c r="J13" s="92"/>
      <c r="K13" s="92"/>
      <c r="L13" s="92"/>
      <c r="M13" s="92">
        <v>2</v>
      </c>
      <c r="N13" s="92">
        <v>2</v>
      </c>
      <c r="O13" s="83">
        <f>N13/E13</f>
        <v>1</v>
      </c>
    </row>
    <row r="14" spans="1:15" ht="12.75">
      <c r="A14" s="258">
        <v>4</v>
      </c>
      <c r="B14" s="258" t="s">
        <v>355</v>
      </c>
      <c r="C14" s="92">
        <v>5</v>
      </c>
      <c r="D14" s="92">
        <v>6</v>
      </c>
      <c r="E14" s="92">
        <v>6</v>
      </c>
      <c r="F14" s="92"/>
      <c r="G14" s="92"/>
      <c r="H14" s="92"/>
      <c r="I14" s="92"/>
      <c r="J14" s="92"/>
      <c r="K14" s="92"/>
      <c r="L14" s="92"/>
      <c r="M14" s="92">
        <v>6</v>
      </c>
      <c r="N14" s="92">
        <v>6</v>
      </c>
      <c r="O14" s="83">
        <f>N14/E14</f>
        <v>1</v>
      </c>
    </row>
    <row r="15" spans="1:15" ht="12.75">
      <c r="A15" s="258">
        <v>5</v>
      </c>
      <c r="B15" s="256" t="s">
        <v>351</v>
      </c>
      <c r="C15" s="346">
        <f>SUM(C11:C14)</f>
        <v>57</v>
      </c>
      <c r="D15" s="346">
        <f aca="true" t="shared" si="0" ref="D15:N15">SUM(D11:D14)</f>
        <v>58</v>
      </c>
      <c r="E15" s="346">
        <f t="shared" si="0"/>
        <v>58</v>
      </c>
      <c r="F15" s="346">
        <f t="shared" si="0"/>
        <v>0</v>
      </c>
      <c r="G15" s="346">
        <f t="shared" si="0"/>
        <v>0</v>
      </c>
      <c r="H15" s="346">
        <f t="shared" si="0"/>
        <v>0</v>
      </c>
      <c r="I15" s="346">
        <f t="shared" si="0"/>
        <v>0</v>
      </c>
      <c r="J15" s="346">
        <f t="shared" si="0"/>
        <v>0</v>
      </c>
      <c r="K15" s="346">
        <f t="shared" si="0"/>
        <v>0</v>
      </c>
      <c r="L15" s="346">
        <f t="shared" si="0"/>
        <v>0</v>
      </c>
      <c r="M15" s="346">
        <f t="shared" si="0"/>
        <v>58</v>
      </c>
      <c r="N15" s="346">
        <f t="shared" si="0"/>
        <v>48</v>
      </c>
      <c r="O15" s="83">
        <f>N15/E15</f>
        <v>0.8275862068965517</v>
      </c>
    </row>
    <row r="16" spans="1:15" ht="12.75">
      <c r="A16" s="2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215"/>
    </row>
    <row r="17" spans="1:15" ht="12.75">
      <c r="A17" s="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16"/>
    </row>
    <row r="18" spans="1:15" ht="12.75">
      <c r="A18" s="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16"/>
    </row>
    <row r="19" spans="1:15" ht="12.75">
      <c r="A19" s="2"/>
      <c r="B19" s="366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16"/>
    </row>
    <row r="20" spans="1:15" ht="12.75">
      <c r="A20" s="2"/>
      <c r="B20" s="366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16"/>
    </row>
    <row r="21" spans="1:15" ht="12.75">
      <c r="A21" s="2"/>
      <c r="B21" s="366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16"/>
    </row>
    <row r="22" spans="2:15" ht="12.75"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6"/>
    </row>
    <row r="23" spans="2:15" ht="12.7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16"/>
    </row>
    <row r="24" spans="2:15" ht="12.7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16"/>
    </row>
    <row r="25" spans="2:15" ht="12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16"/>
    </row>
    <row r="26" spans="2:15" ht="12.7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216"/>
    </row>
    <row r="27" spans="2:15" ht="12.75"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6"/>
    </row>
    <row r="28" spans="2:15" ht="12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16"/>
    </row>
    <row r="29" spans="2:15" ht="12.7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216"/>
    </row>
    <row r="30" spans="2:15" ht="12.7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216"/>
    </row>
    <row r="31" spans="2:15" ht="12.7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216"/>
    </row>
    <row r="32" spans="2:15" ht="12.7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216"/>
    </row>
    <row r="33" spans="2:15" ht="12.7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216"/>
    </row>
    <row r="34" spans="2:15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216"/>
    </row>
    <row r="35" spans="2:15" ht="12.7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16"/>
    </row>
    <row r="36" spans="2:15" ht="12.7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16"/>
    </row>
    <row r="37" spans="2:15" ht="12.7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216"/>
    </row>
    <row r="38" spans="2:15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216"/>
    </row>
    <row r="39" spans="2:15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216"/>
    </row>
    <row r="40" spans="2:15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216"/>
    </row>
    <row r="41" spans="2:15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216"/>
    </row>
    <row r="42" spans="2:15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216"/>
    </row>
    <row r="43" spans="2:15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216"/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216"/>
    </row>
    <row r="45" spans="2:15" ht="12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216"/>
    </row>
    <row r="46" spans="2:15" ht="12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216"/>
    </row>
    <row r="47" spans="2:15" ht="12.75">
      <c r="B47" s="217"/>
      <c r="C47" s="217"/>
      <c r="D47" s="217"/>
      <c r="E47" s="217"/>
      <c r="F47" s="217"/>
      <c r="G47" s="217"/>
      <c r="H47" s="217"/>
      <c r="I47" s="217"/>
      <c r="J47" s="59"/>
      <c r="K47" s="59"/>
      <c r="L47" s="59"/>
      <c r="M47" s="217"/>
      <c r="N47" s="59"/>
      <c r="O47" s="216"/>
    </row>
  </sheetData>
  <sheetProtection/>
  <mergeCells count="4">
    <mergeCell ref="B2:M2"/>
    <mergeCell ref="B1:O1"/>
    <mergeCell ref="B3:O4"/>
    <mergeCell ref="B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B1" sqref="B1:P1"/>
    </sheetView>
  </sheetViews>
  <sheetFormatPr defaultColWidth="9.00390625" defaultRowHeight="12.75"/>
  <cols>
    <col min="1" max="1" width="27.00390625" style="0" customWidth="1"/>
    <col min="11" max="11" width="8.875" style="0" customWidth="1"/>
    <col min="12" max="16" width="9.125" style="0" hidden="1" customWidth="1"/>
  </cols>
  <sheetData>
    <row r="1" spans="2:16" ht="12.75">
      <c r="B1" s="392" t="s">
        <v>546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2:5" ht="12.75">
      <c r="B2" s="253"/>
      <c r="C2" s="5"/>
      <c r="D2" s="5"/>
      <c r="E2" s="5"/>
    </row>
    <row r="3" spans="2:5" ht="12.75">
      <c r="B3" s="253"/>
      <c r="C3" s="5"/>
      <c r="D3" s="5"/>
      <c r="E3" s="5"/>
    </row>
    <row r="4" spans="1:10" s="367" customFormat="1" ht="12.75">
      <c r="A4" s="441" t="s">
        <v>473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s="367" customFormat="1" ht="12.75">
      <c r="A5" s="441" t="s">
        <v>480</v>
      </c>
      <c r="B5" s="397"/>
      <c r="C5" s="397"/>
      <c r="D5" s="397"/>
      <c r="E5" s="397"/>
      <c r="F5" s="397"/>
      <c r="G5" s="397"/>
      <c r="H5" s="397"/>
      <c r="I5" s="397"/>
      <c r="J5" s="397"/>
    </row>
    <row r="6" s="367" customFormat="1" ht="12"/>
    <row r="7" spans="1:10" s="367" customFormat="1" ht="38.25" customHeight="1">
      <c r="A7" s="398" t="s">
        <v>512</v>
      </c>
      <c r="B7" s="398"/>
      <c r="C7" s="398"/>
      <c r="D7" s="398"/>
      <c r="E7" s="398"/>
      <c r="F7" s="398"/>
      <c r="G7" s="398"/>
      <c r="H7" s="398"/>
      <c r="I7" s="398"/>
      <c r="J7" s="398"/>
    </row>
    <row r="8" spans="1:9" s="367" customFormat="1" ht="12">
      <c r="A8" s="368"/>
      <c r="B8" s="368"/>
      <c r="C8" s="368"/>
      <c r="D8" s="368"/>
      <c r="E8" s="368"/>
      <c r="F8" s="368"/>
      <c r="G8" s="368"/>
      <c r="H8" s="368"/>
      <c r="I8" s="368"/>
    </row>
    <row r="9" s="367" customFormat="1" ht="12"/>
    <row r="10" spans="7:10" s="367" customFormat="1" ht="12.75" thickBot="1">
      <c r="G10" s="425" t="s">
        <v>507</v>
      </c>
      <c r="H10" s="425"/>
      <c r="I10" s="425"/>
      <c r="J10" s="425"/>
    </row>
    <row r="11" spans="1:10" s="367" customFormat="1" ht="12.75" thickBot="1">
      <c r="A11" s="426" t="s">
        <v>270</v>
      </c>
      <c r="B11" s="427"/>
      <c r="C11" s="427"/>
      <c r="D11" s="428"/>
      <c r="E11" s="432" t="s">
        <v>508</v>
      </c>
      <c r="F11" s="433"/>
      <c r="G11" s="433"/>
      <c r="H11" s="433"/>
      <c r="I11" s="433"/>
      <c r="J11" s="434"/>
    </row>
    <row r="12" spans="1:10" s="367" customFormat="1" ht="12.75" thickBot="1">
      <c r="A12" s="429"/>
      <c r="B12" s="430"/>
      <c r="C12" s="430"/>
      <c r="D12" s="431"/>
      <c r="E12" s="435" t="s">
        <v>509</v>
      </c>
      <c r="F12" s="436"/>
      <c r="G12" s="437" t="s">
        <v>510</v>
      </c>
      <c r="H12" s="438"/>
      <c r="I12" s="439" t="s">
        <v>511</v>
      </c>
      <c r="J12" s="440"/>
    </row>
    <row r="13" spans="1:10" s="367" customFormat="1" ht="46.5" customHeight="1" thickBot="1">
      <c r="A13" s="443"/>
      <c r="B13" s="444"/>
      <c r="C13" s="444"/>
      <c r="D13" s="445"/>
      <c r="E13" s="446">
        <v>0</v>
      </c>
      <c r="F13" s="447"/>
      <c r="G13" s="446">
        <v>0</v>
      </c>
      <c r="H13" s="447"/>
      <c r="I13" s="446">
        <v>0</v>
      </c>
      <c r="J13" s="447"/>
    </row>
    <row r="14" spans="1:10" s="367" customFormat="1" ht="26.25" customHeight="1" thickBot="1">
      <c r="A14" s="448" t="s">
        <v>372</v>
      </c>
      <c r="B14" s="449"/>
      <c r="C14" s="449"/>
      <c r="D14" s="450"/>
      <c r="E14" s="451">
        <v>0</v>
      </c>
      <c r="F14" s="452"/>
      <c r="G14" s="451">
        <v>0</v>
      </c>
      <c r="H14" s="452"/>
      <c r="I14" s="453">
        <v>0</v>
      </c>
      <c r="J14" s="454"/>
    </row>
    <row r="15" s="367" customFormat="1" ht="12"/>
    <row r="16" s="367" customFormat="1" ht="12"/>
    <row r="17" s="2" customFormat="1" ht="12.75"/>
  </sheetData>
  <sheetProtection/>
  <mergeCells count="18">
    <mergeCell ref="A13:D13"/>
    <mergeCell ref="E13:F13"/>
    <mergeCell ref="G13:H13"/>
    <mergeCell ref="I13:J13"/>
    <mergeCell ref="A14:D14"/>
    <mergeCell ref="E14:F14"/>
    <mergeCell ref="G14:H14"/>
    <mergeCell ref="I14:J14"/>
    <mergeCell ref="B1:P1"/>
    <mergeCell ref="A7:J7"/>
    <mergeCell ref="G10:J10"/>
    <mergeCell ref="A11:D12"/>
    <mergeCell ref="E11:J11"/>
    <mergeCell ref="E12:F12"/>
    <mergeCell ref="G12:H12"/>
    <mergeCell ref="I12:J12"/>
    <mergeCell ref="A4:J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B1" sqref="B1:P1"/>
    </sheetView>
  </sheetViews>
  <sheetFormatPr defaultColWidth="9.00390625" defaultRowHeight="12.75"/>
  <cols>
    <col min="2" max="2" width="58.875" style="0" customWidth="1"/>
    <col min="3" max="3" width="12.125" style="0" customWidth="1"/>
    <col min="4" max="6" width="9.125" style="0" hidden="1" customWidth="1"/>
    <col min="7" max="7" width="8.75390625" style="0" customWidth="1"/>
    <col min="8" max="10" width="9.125" style="0" hidden="1" customWidth="1"/>
    <col min="11" max="11" width="9.125" style="0" customWidth="1"/>
    <col min="12" max="12" width="0.74609375" style="0" customWidth="1"/>
    <col min="13" max="15" width="9.125" style="0" hidden="1" customWidth="1"/>
  </cols>
  <sheetData>
    <row r="1" spans="1:16" ht="12.75">
      <c r="A1" s="2"/>
      <c r="B1" s="455" t="s">
        <v>547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2.75">
      <c r="A2" s="2"/>
      <c r="B2" s="25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5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67" customFormat="1" ht="12.75">
      <c r="A4" s="456" t="s">
        <v>473</v>
      </c>
      <c r="B4" s="457"/>
      <c r="C4" s="457"/>
      <c r="D4" s="457"/>
      <c r="E4" s="457"/>
      <c r="F4" s="457"/>
      <c r="G4" s="457"/>
      <c r="H4" s="457"/>
      <c r="I4" s="457"/>
      <c r="J4" s="457"/>
      <c r="K4" s="2"/>
      <c r="L4" s="2"/>
      <c r="M4" s="2"/>
      <c r="N4" s="2"/>
      <c r="O4" s="2"/>
      <c r="P4" s="2"/>
    </row>
    <row r="5" spans="1:16" s="367" customFormat="1" ht="12.75">
      <c r="A5" s="456" t="s">
        <v>480</v>
      </c>
      <c r="B5" s="423"/>
      <c r="C5" s="423"/>
      <c r="D5" s="423"/>
      <c r="E5" s="423"/>
      <c r="F5" s="423"/>
      <c r="G5" s="423"/>
      <c r="H5" s="423"/>
      <c r="I5" s="423"/>
      <c r="J5" s="423"/>
      <c r="K5" s="2"/>
      <c r="L5" s="2"/>
      <c r="M5" s="2"/>
      <c r="N5" s="2"/>
      <c r="O5" s="2"/>
      <c r="P5" s="2"/>
    </row>
    <row r="6" spans="1:16" s="367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67" customFormat="1" ht="38.25" customHeight="1">
      <c r="A7" s="458" t="s">
        <v>513</v>
      </c>
      <c r="B7" s="458"/>
      <c r="C7" s="458"/>
      <c r="D7" s="458"/>
      <c r="E7" s="458"/>
      <c r="F7" s="458"/>
      <c r="G7" s="458"/>
      <c r="H7" s="458"/>
      <c r="I7" s="458"/>
      <c r="J7" s="458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 thickBot="1">
      <c r="A10" s="372"/>
      <c r="B10" s="2"/>
      <c r="C10" s="253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45.75" customHeight="1" thickTop="1">
      <c r="A11" s="375" t="s">
        <v>530</v>
      </c>
      <c r="B11" s="376" t="s">
        <v>270</v>
      </c>
      <c r="C11" s="377" t="s">
        <v>531</v>
      </c>
      <c r="D11" s="2"/>
      <c r="E11" s="2"/>
      <c r="F11" s="2"/>
      <c r="G11" s="25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378"/>
      <c r="B12" s="258"/>
      <c r="C12" s="37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>
      <c r="A13" s="380" t="s">
        <v>150</v>
      </c>
      <c r="B13" s="373" t="s">
        <v>515</v>
      </c>
      <c r="C13" s="38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380" t="s">
        <v>151</v>
      </c>
      <c r="B14" s="258" t="s">
        <v>516</v>
      </c>
      <c r="C14" s="382">
        <v>4740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80" t="s">
        <v>152</v>
      </c>
      <c r="B15" s="258" t="s">
        <v>517</v>
      </c>
      <c r="C15" s="382">
        <v>120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380" t="s">
        <v>153</v>
      </c>
      <c r="B16" s="258" t="s">
        <v>518</v>
      </c>
      <c r="C16" s="382">
        <v>360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380" t="s">
        <v>154</v>
      </c>
      <c r="B17" s="258" t="s">
        <v>519</v>
      </c>
      <c r="C17" s="382">
        <v>720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380"/>
      <c r="B18" s="374" t="s">
        <v>520</v>
      </c>
      <c r="C18" s="38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380" t="s">
        <v>155</v>
      </c>
      <c r="B19" s="258" t="s">
        <v>521</v>
      </c>
      <c r="C19" s="382">
        <v>240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380" t="s">
        <v>156</v>
      </c>
      <c r="B20" s="258" t="s">
        <v>522</v>
      </c>
      <c r="C20" s="382">
        <v>60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380" t="s">
        <v>157</v>
      </c>
      <c r="B21" s="258" t="s">
        <v>523</v>
      </c>
      <c r="C21" s="382">
        <v>3500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380" t="s">
        <v>158</v>
      </c>
      <c r="B22" s="258" t="s">
        <v>524</v>
      </c>
      <c r="C22" s="382">
        <v>12204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380" t="s">
        <v>159</v>
      </c>
      <c r="B23" s="258" t="s">
        <v>525</v>
      </c>
      <c r="C23" s="382">
        <v>720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7" customFormat="1" ht="12.75">
      <c r="A24" s="383" t="s">
        <v>160</v>
      </c>
      <c r="B24" s="256" t="s">
        <v>532</v>
      </c>
      <c r="C24" s="38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380" t="s">
        <v>161</v>
      </c>
      <c r="B25" s="258" t="s">
        <v>526</v>
      </c>
      <c r="C25" s="382">
        <v>500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380" t="s">
        <v>162</v>
      </c>
      <c r="B26" s="258" t="s">
        <v>527</v>
      </c>
      <c r="C26" s="382">
        <v>500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380" t="s">
        <v>163</v>
      </c>
      <c r="B27" s="258" t="s">
        <v>528</v>
      </c>
      <c r="C27" s="382">
        <v>600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380" t="s">
        <v>164</v>
      </c>
      <c r="B28" s="258" t="s">
        <v>529</v>
      </c>
      <c r="C28" s="382">
        <v>250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7" customFormat="1" ht="33" customHeight="1" thickBot="1">
      <c r="A29" s="384" t="s">
        <v>165</v>
      </c>
      <c r="B29" s="385" t="s">
        <v>351</v>
      </c>
      <c r="C29" s="386">
        <f>SUM(C13:C28)</f>
        <v>24514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3.5" thickTop="1">
      <c r="A30" s="371"/>
      <c r="B30" s="25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37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5"/>
      <c r="L49" s="5"/>
      <c r="M49" s="5"/>
      <c r="N49" s="5"/>
      <c r="O49" s="5"/>
      <c r="P49" s="5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4">
    <mergeCell ref="B1:P1"/>
    <mergeCell ref="A4:J4"/>
    <mergeCell ref="A5:J5"/>
    <mergeCell ref="A7:J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10" max="10" width="5.375" style="0" customWidth="1"/>
    <col min="11" max="13" width="9.125" style="0" hidden="1" customWidth="1"/>
  </cols>
  <sheetData>
    <row r="1" spans="1:13" ht="12.75">
      <c r="A1" s="392" t="s">
        <v>548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12.75">
      <c r="A2" s="393" t="s">
        <v>459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ht="13.5" thickBot="1">
      <c r="A3" s="227"/>
      <c r="B3" s="227"/>
      <c r="C3" s="227"/>
      <c r="D3" s="227"/>
      <c r="E3" s="227"/>
      <c r="F3" s="227"/>
      <c r="G3" s="228" t="s">
        <v>0</v>
      </c>
      <c r="H3" s="2"/>
      <c r="I3" s="2"/>
      <c r="J3" s="2"/>
      <c r="K3" s="2"/>
      <c r="L3" s="2"/>
      <c r="M3" s="2"/>
    </row>
    <row r="4" spans="1:13" ht="69" thickBot="1" thickTop="1">
      <c r="A4" s="293" t="s">
        <v>455</v>
      </c>
      <c r="B4" s="294" t="s">
        <v>2</v>
      </c>
      <c r="C4" s="294" t="s">
        <v>345</v>
      </c>
      <c r="D4" s="294" t="s">
        <v>387</v>
      </c>
      <c r="E4" s="294" t="s">
        <v>388</v>
      </c>
      <c r="F4" s="294" t="s">
        <v>389</v>
      </c>
      <c r="G4" s="294" t="s">
        <v>403</v>
      </c>
      <c r="H4" s="295" t="s">
        <v>457</v>
      </c>
      <c r="I4" s="295" t="s">
        <v>458</v>
      </c>
      <c r="J4" s="2"/>
      <c r="K4" s="2"/>
      <c r="L4" s="2"/>
      <c r="M4" s="2"/>
    </row>
    <row r="5" spans="1:13" ht="13.5" thickTop="1">
      <c r="A5" s="288" t="s">
        <v>3</v>
      </c>
      <c r="B5" s="289"/>
      <c r="C5" s="289"/>
      <c r="D5" s="289"/>
      <c r="E5" s="289"/>
      <c r="F5" s="289"/>
      <c r="G5" s="290"/>
      <c r="H5" s="291"/>
      <c r="I5" s="292"/>
      <c r="J5" s="2"/>
      <c r="K5" s="2"/>
      <c r="L5" s="2"/>
      <c r="M5" s="2"/>
    </row>
    <row r="6" spans="1:13" ht="12.75">
      <c r="A6" s="270" t="s">
        <v>4</v>
      </c>
      <c r="B6" s="271">
        <v>362215</v>
      </c>
      <c r="C6" s="271">
        <f>SUM(C7:C10)</f>
        <v>404821</v>
      </c>
      <c r="D6" s="271">
        <f>SUM(D7:D10)</f>
        <v>419831</v>
      </c>
      <c r="E6" s="271">
        <f>SUM(E7:E10)</f>
        <v>422299</v>
      </c>
      <c r="F6" s="271">
        <f>SUM(F7:F10)</f>
        <v>387222</v>
      </c>
      <c r="G6" s="284">
        <f>F6/D6</f>
        <v>0.9223282701849077</v>
      </c>
      <c r="H6" s="271">
        <f>SUM(H7:H10)</f>
        <v>292503</v>
      </c>
      <c r="I6" s="296">
        <f>SUM(I7:I10)</f>
        <v>94719</v>
      </c>
      <c r="J6" s="2"/>
      <c r="K6" s="2"/>
      <c r="L6" s="2"/>
      <c r="M6" s="2"/>
    </row>
    <row r="7" spans="1:13" ht="12.75">
      <c r="A7" s="272" t="s">
        <v>5</v>
      </c>
      <c r="B7" s="273">
        <v>290008</v>
      </c>
      <c r="C7" s="273">
        <v>332614</v>
      </c>
      <c r="D7" s="273">
        <v>337710</v>
      </c>
      <c r="E7" s="273">
        <v>340178</v>
      </c>
      <c r="F7" s="273">
        <v>292503</v>
      </c>
      <c r="G7" s="284">
        <f aca="true" t="shared" si="0" ref="G7:G51">F7/D7</f>
        <v>0.866136626099316</v>
      </c>
      <c r="H7" s="44">
        <v>292503</v>
      </c>
      <c r="I7" s="286"/>
      <c r="J7" s="2"/>
      <c r="K7" s="2"/>
      <c r="L7" s="2"/>
      <c r="M7" s="2"/>
    </row>
    <row r="8" spans="1:13" ht="12.75">
      <c r="A8" s="272" t="s">
        <v>6</v>
      </c>
      <c r="B8" s="273">
        <v>58350</v>
      </c>
      <c r="C8" s="273">
        <v>58350</v>
      </c>
      <c r="D8" s="273">
        <v>66559</v>
      </c>
      <c r="E8" s="273">
        <v>66559</v>
      </c>
      <c r="F8" s="273">
        <v>64040</v>
      </c>
      <c r="G8" s="284">
        <f t="shared" si="0"/>
        <v>0.9621538785137997</v>
      </c>
      <c r="H8" s="44"/>
      <c r="I8" s="286">
        <v>64040</v>
      </c>
      <c r="J8" s="2"/>
      <c r="K8" s="2"/>
      <c r="L8" s="2"/>
      <c r="M8" s="2"/>
    </row>
    <row r="9" spans="1:13" ht="12.75">
      <c r="A9" s="272" t="s">
        <v>7</v>
      </c>
      <c r="B9" s="273">
        <v>13857</v>
      </c>
      <c r="C9" s="273">
        <v>13857</v>
      </c>
      <c r="D9" s="273">
        <v>14559</v>
      </c>
      <c r="E9" s="273">
        <v>14559</v>
      </c>
      <c r="F9" s="273">
        <v>30299</v>
      </c>
      <c r="G9" s="284">
        <f t="shared" si="0"/>
        <v>2.081118208668178</v>
      </c>
      <c r="H9" s="44"/>
      <c r="I9" s="286">
        <v>30299</v>
      </c>
      <c r="J9" s="2"/>
      <c r="K9" s="2"/>
      <c r="L9" s="2"/>
      <c r="M9" s="2"/>
    </row>
    <row r="10" spans="1:13" ht="12.75">
      <c r="A10" s="272" t="s">
        <v>8</v>
      </c>
      <c r="B10" s="273">
        <v>0</v>
      </c>
      <c r="C10" s="273">
        <v>0</v>
      </c>
      <c r="D10" s="273">
        <v>1003</v>
      </c>
      <c r="E10" s="273">
        <v>1003</v>
      </c>
      <c r="F10" s="273">
        <v>380</v>
      </c>
      <c r="G10" s="284">
        <f t="shared" si="0"/>
        <v>0.37886340977068794</v>
      </c>
      <c r="H10" s="44"/>
      <c r="I10" s="286">
        <v>380</v>
      </c>
      <c r="J10" s="2"/>
      <c r="K10" s="2"/>
      <c r="L10" s="2"/>
      <c r="M10" s="2"/>
    </row>
    <row r="11" spans="1:13" ht="12.75">
      <c r="A11" s="270" t="s">
        <v>9</v>
      </c>
      <c r="B11" s="271">
        <v>17648</v>
      </c>
      <c r="C11" s="271">
        <v>19284</v>
      </c>
      <c r="D11" s="271">
        <v>36077</v>
      </c>
      <c r="E11" s="271">
        <v>36077</v>
      </c>
      <c r="F11" s="271">
        <v>21017</v>
      </c>
      <c r="G11" s="284">
        <f t="shared" si="0"/>
        <v>0.582559525459434</v>
      </c>
      <c r="H11" s="174"/>
      <c r="I11" s="286">
        <v>21017</v>
      </c>
      <c r="J11" s="2"/>
      <c r="K11" s="2"/>
      <c r="L11" s="2"/>
      <c r="M11" s="2"/>
    </row>
    <row r="12" spans="1:13" ht="12.75">
      <c r="A12" s="272" t="s">
        <v>10</v>
      </c>
      <c r="B12" s="273">
        <v>2070</v>
      </c>
      <c r="C12" s="273">
        <v>3706</v>
      </c>
      <c r="D12" s="273">
        <v>9711</v>
      </c>
      <c r="E12" s="273">
        <v>9711</v>
      </c>
      <c r="F12" s="273">
        <v>3168</v>
      </c>
      <c r="G12" s="284">
        <f t="shared" si="0"/>
        <v>0.3262279888785913</v>
      </c>
      <c r="H12" s="174"/>
      <c r="I12" s="286">
        <v>3168</v>
      </c>
      <c r="J12" s="2"/>
      <c r="K12" s="2"/>
      <c r="L12" s="2"/>
      <c r="M12" s="2"/>
    </row>
    <row r="13" spans="1:13" ht="12.75">
      <c r="A13" s="272" t="s">
        <v>11</v>
      </c>
      <c r="B13" s="273">
        <v>0</v>
      </c>
      <c r="C13" s="273">
        <v>0</v>
      </c>
      <c r="D13" s="273"/>
      <c r="E13" s="273"/>
      <c r="F13" s="273"/>
      <c r="G13" s="284"/>
      <c r="H13" s="174"/>
      <c r="I13" s="286"/>
      <c r="J13" s="2"/>
      <c r="K13" s="2"/>
      <c r="L13" s="2"/>
      <c r="M13" s="2"/>
    </row>
    <row r="14" spans="1:13" ht="12.75">
      <c r="A14" s="272" t="s">
        <v>12</v>
      </c>
      <c r="B14" s="273">
        <v>15578</v>
      </c>
      <c r="C14" s="273">
        <v>15578</v>
      </c>
      <c r="D14" s="273">
        <v>26366</v>
      </c>
      <c r="E14" s="273">
        <v>26366</v>
      </c>
      <c r="F14" s="273">
        <v>17849</v>
      </c>
      <c r="G14" s="284">
        <f t="shared" si="0"/>
        <v>0.676970340590154</v>
      </c>
      <c r="H14" s="174"/>
      <c r="I14" s="286">
        <v>17849</v>
      </c>
      <c r="J14" s="2"/>
      <c r="K14" s="2"/>
      <c r="L14" s="2"/>
      <c r="M14" s="2"/>
    </row>
    <row r="15" spans="1:13" ht="12.75">
      <c r="A15" s="274" t="s">
        <v>13</v>
      </c>
      <c r="B15" s="271">
        <v>112364</v>
      </c>
      <c r="C15" s="271">
        <v>112364</v>
      </c>
      <c r="D15" s="271">
        <v>112313</v>
      </c>
      <c r="E15" s="271">
        <v>112313</v>
      </c>
      <c r="F15" s="271">
        <v>137003</v>
      </c>
      <c r="G15" s="284">
        <f t="shared" si="0"/>
        <v>1.2198320764292647</v>
      </c>
      <c r="H15" s="44">
        <v>137003</v>
      </c>
      <c r="I15" s="286"/>
      <c r="J15" s="2"/>
      <c r="K15" s="2"/>
      <c r="L15" s="2"/>
      <c r="M15" s="2"/>
    </row>
    <row r="16" spans="1:13" ht="12.75">
      <c r="A16" s="270" t="s">
        <v>14</v>
      </c>
      <c r="B16" s="271">
        <v>112364</v>
      </c>
      <c r="C16" s="271">
        <f>C17+C20</f>
        <v>112364</v>
      </c>
      <c r="D16" s="271">
        <v>112313</v>
      </c>
      <c r="E16" s="271">
        <v>112313</v>
      </c>
      <c r="F16" s="271">
        <v>137003</v>
      </c>
      <c r="G16" s="284">
        <f t="shared" si="0"/>
        <v>1.2198320764292647</v>
      </c>
      <c r="H16" s="44">
        <v>137003</v>
      </c>
      <c r="I16" s="286"/>
      <c r="J16" s="2"/>
      <c r="K16" s="2"/>
      <c r="L16" s="2"/>
      <c r="M16" s="2"/>
    </row>
    <row r="17" spans="1:13" ht="12.75">
      <c r="A17" s="272" t="s">
        <v>15</v>
      </c>
      <c r="B17" s="273">
        <v>112364</v>
      </c>
      <c r="C17" s="273">
        <v>112364</v>
      </c>
      <c r="D17" s="273">
        <v>112313</v>
      </c>
      <c r="E17" s="273">
        <v>112313</v>
      </c>
      <c r="F17" s="273">
        <v>137003</v>
      </c>
      <c r="G17" s="284">
        <f t="shared" si="0"/>
        <v>1.2198320764292647</v>
      </c>
      <c r="H17" s="44">
        <v>137003</v>
      </c>
      <c r="I17" s="286"/>
      <c r="J17" s="2"/>
      <c r="K17" s="2"/>
      <c r="L17" s="2"/>
      <c r="M17" s="2"/>
    </row>
    <row r="18" spans="1:13" ht="12.75">
      <c r="A18" s="275" t="s">
        <v>16</v>
      </c>
      <c r="B18" s="273">
        <v>87125</v>
      </c>
      <c r="C18" s="273">
        <v>0</v>
      </c>
      <c r="D18" s="273">
        <v>0</v>
      </c>
      <c r="E18" s="273">
        <v>0</v>
      </c>
      <c r="F18" s="273">
        <v>0</v>
      </c>
      <c r="G18" s="284"/>
      <c r="H18" s="44"/>
      <c r="I18" s="286"/>
      <c r="J18" s="2"/>
      <c r="K18" s="2"/>
      <c r="L18" s="2"/>
      <c r="M18" s="2"/>
    </row>
    <row r="19" spans="1:13" ht="12.75">
      <c r="A19" s="275" t="s">
        <v>17</v>
      </c>
      <c r="B19" s="273">
        <v>25229</v>
      </c>
      <c r="C19" s="273">
        <v>0</v>
      </c>
      <c r="D19" s="273">
        <v>0</v>
      </c>
      <c r="E19" s="273">
        <v>0</v>
      </c>
      <c r="F19" s="273">
        <v>0</v>
      </c>
      <c r="G19" s="284"/>
      <c r="H19" s="44"/>
      <c r="I19" s="286"/>
      <c r="J19" s="2"/>
      <c r="K19" s="2"/>
      <c r="L19" s="2"/>
      <c r="M19" s="2"/>
    </row>
    <row r="20" spans="1:13" ht="12.75">
      <c r="A20" s="272" t="s">
        <v>18</v>
      </c>
      <c r="B20" s="273"/>
      <c r="C20" s="273"/>
      <c r="D20" s="273"/>
      <c r="E20" s="273"/>
      <c r="F20" s="273"/>
      <c r="G20" s="284"/>
      <c r="H20" s="44"/>
      <c r="I20" s="286"/>
      <c r="J20" s="2"/>
      <c r="K20" s="2"/>
      <c r="L20" s="2"/>
      <c r="M20" s="2"/>
    </row>
    <row r="21" spans="1:13" ht="12.75">
      <c r="A21" s="275" t="s">
        <v>19</v>
      </c>
      <c r="B21" s="273"/>
      <c r="C21" s="273"/>
      <c r="D21" s="273"/>
      <c r="E21" s="273"/>
      <c r="F21" s="273"/>
      <c r="G21" s="284"/>
      <c r="H21" s="44"/>
      <c r="I21" s="286"/>
      <c r="J21" s="2"/>
      <c r="K21" s="2"/>
      <c r="L21" s="2"/>
      <c r="M21" s="2"/>
    </row>
    <row r="22" spans="1:13" ht="12.75">
      <c r="A22" s="275" t="s">
        <v>20</v>
      </c>
      <c r="B22" s="273"/>
      <c r="C22" s="273"/>
      <c r="D22" s="273"/>
      <c r="E22" s="273"/>
      <c r="F22" s="273"/>
      <c r="G22" s="284"/>
      <c r="H22" s="44"/>
      <c r="I22" s="286"/>
      <c r="J22" s="2"/>
      <c r="K22" s="2"/>
      <c r="L22" s="2"/>
      <c r="M22" s="2"/>
    </row>
    <row r="23" spans="1:13" ht="12.75">
      <c r="A23" s="270" t="s">
        <v>21</v>
      </c>
      <c r="B23" s="271">
        <v>0</v>
      </c>
      <c r="C23" s="271">
        <v>0</v>
      </c>
      <c r="D23" s="271">
        <v>0</v>
      </c>
      <c r="E23" s="271">
        <v>0</v>
      </c>
      <c r="F23" s="271">
        <v>0</v>
      </c>
      <c r="G23" s="284"/>
      <c r="H23" s="44"/>
      <c r="I23" s="286"/>
      <c r="J23" s="2"/>
      <c r="K23" s="2"/>
      <c r="L23" s="2"/>
      <c r="M23" s="2"/>
    </row>
    <row r="24" spans="1:13" ht="12.75">
      <c r="A24" s="276" t="s">
        <v>22</v>
      </c>
      <c r="B24" s="271">
        <v>492227</v>
      </c>
      <c r="C24" s="271">
        <f>C6+C11+C15</f>
        <v>536469</v>
      </c>
      <c r="D24" s="271">
        <f>D6+D11+D15</f>
        <v>568221</v>
      </c>
      <c r="E24" s="271">
        <f>E6+E11+E15</f>
        <v>570689</v>
      </c>
      <c r="F24" s="271">
        <f>F6+F11+F15</f>
        <v>545242</v>
      </c>
      <c r="G24" s="284">
        <f t="shared" si="0"/>
        <v>0.9595597487597255</v>
      </c>
      <c r="H24" s="271">
        <f>H6+I11+H15</f>
        <v>450523</v>
      </c>
      <c r="I24" s="296">
        <f>I6+J11+I15</f>
        <v>94719</v>
      </c>
      <c r="J24" s="2"/>
      <c r="K24" s="2"/>
      <c r="L24" s="2"/>
      <c r="M24" s="2"/>
    </row>
    <row r="25" spans="1:13" ht="12.75">
      <c r="A25" s="269" t="s">
        <v>23</v>
      </c>
      <c r="B25" s="271"/>
      <c r="C25" s="271"/>
      <c r="D25" s="271"/>
      <c r="E25" s="271"/>
      <c r="F25" s="271"/>
      <c r="G25" s="284"/>
      <c r="H25" s="44"/>
      <c r="I25" s="286"/>
      <c r="J25" s="2"/>
      <c r="K25" s="2"/>
      <c r="L25" s="2"/>
      <c r="M25" s="2"/>
    </row>
    <row r="26" spans="1:13" ht="12.75">
      <c r="A26" s="270" t="s">
        <v>24</v>
      </c>
      <c r="B26" s="271">
        <v>483657</v>
      </c>
      <c r="C26" s="271">
        <f>C27+C28+C29+C30+C31</f>
        <v>502549</v>
      </c>
      <c r="D26" s="271">
        <f>D27+D28+D29+D30+D31</f>
        <v>537009</v>
      </c>
      <c r="E26" s="271">
        <f>SUM(E27:E31)</f>
        <v>458955</v>
      </c>
      <c r="F26" s="271">
        <f>SUM(F27:F31)</f>
        <v>457746</v>
      </c>
      <c r="G26" s="284">
        <f t="shared" si="0"/>
        <v>0.8523991218024279</v>
      </c>
      <c r="H26" s="271">
        <f>SUM(H27:H31)</f>
        <v>536823</v>
      </c>
      <c r="I26" s="296">
        <f>SUM(I27:I31)</f>
        <v>0</v>
      </c>
      <c r="J26" s="2"/>
      <c r="K26" s="2"/>
      <c r="L26" s="2"/>
      <c r="M26" s="2"/>
    </row>
    <row r="27" spans="1:13" ht="12.75">
      <c r="A27" s="277" t="s">
        <v>25</v>
      </c>
      <c r="B27" s="271">
        <v>108705</v>
      </c>
      <c r="C27" s="271">
        <v>128781</v>
      </c>
      <c r="D27" s="271">
        <v>136274</v>
      </c>
      <c r="E27" s="271">
        <v>136274</v>
      </c>
      <c r="F27" s="271">
        <v>107607</v>
      </c>
      <c r="G27" s="284">
        <f t="shared" si="0"/>
        <v>0.7896370547573272</v>
      </c>
      <c r="H27" s="271">
        <v>107607</v>
      </c>
      <c r="I27" s="286"/>
      <c r="J27" s="2"/>
      <c r="K27" s="2"/>
      <c r="L27" s="2"/>
      <c r="M27" s="2"/>
    </row>
    <row r="28" spans="1:13" ht="16.5" customHeight="1">
      <c r="A28" s="278" t="s">
        <v>176</v>
      </c>
      <c r="B28" s="271">
        <v>21308</v>
      </c>
      <c r="C28" s="271">
        <v>24712</v>
      </c>
      <c r="D28" s="271">
        <v>28072</v>
      </c>
      <c r="E28" s="271">
        <v>28072</v>
      </c>
      <c r="F28" s="271">
        <v>20005</v>
      </c>
      <c r="G28" s="284">
        <f t="shared" si="0"/>
        <v>0.7126318039327444</v>
      </c>
      <c r="H28" s="271">
        <v>20005</v>
      </c>
      <c r="I28" s="286"/>
      <c r="J28" s="2"/>
      <c r="K28" s="2"/>
      <c r="L28" s="2"/>
      <c r="M28" s="2"/>
    </row>
    <row r="29" spans="1:13" ht="18" customHeight="1">
      <c r="A29" s="278" t="s">
        <v>26</v>
      </c>
      <c r="B29" s="271">
        <v>72874</v>
      </c>
      <c r="C29" s="271">
        <v>77379</v>
      </c>
      <c r="D29" s="271">
        <v>77291</v>
      </c>
      <c r="E29" s="271">
        <v>66141</v>
      </c>
      <c r="F29" s="271">
        <v>63733</v>
      </c>
      <c r="G29" s="284">
        <f t="shared" si="0"/>
        <v>0.8245850098976595</v>
      </c>
      <c r="H29" s="271">
        <v>63733</v>
      </c>
      <c r="I29" s="286"/>
      <c r="J29" s="2"/>
      <c r="K29" s="2"/>
      <c r="L29" s="2"/>
      <c r="M29" s="2"/>
    </row>
    <row r="30" spans="1:13" ht="14.25" customHeight="1">
      <c r="A30" s="278" t="s">
        <v>27</v>
      </c>
      <c r="B30" s="271">
        <v>28376</v>
      </c>
      <c r="C30" s="271">
        <v>28376</v>
      </c>
      <c r="D30" s="271">
        <v>28376</v>
      </c>
      <c r="E30" s="271">
        <v>27250</v>
      </c>
      <c r="F30" s="271">
        <v>24514</v>
      </c>
      <c r="G30" s="284">
        <f t="shared" si="0"/>
        <v>0.8638990696363124</v>
      </c>
      <c r="H30" s="271">
        <v>24514</v>
      </c>
      <c r="I30" s="286"/>
      <c r="J30" s="2"/>
      <c r="K30" s="2"/>
      <c r="L30" s="2"/>
      <c r="M30" s="2"/>
    </row>
    <row r="31" spans="1:13" ht="19.5" customHeight="1">
      <c r="A31" s="278" t="s">
        <v>28</v>
      </c>
      <c r="B31" s="271">
        <v>252394</v>
      </c>
      <c r="C31" s="271">
        <v>243301</v>
      </c>
      <c r="D31" s="271">
        <f>SUM(D32:D37)</f>
        <v>266996</v>
      </c>
      <c r="E31" s="271">
        <v>201218</v>
      </c>
      <c r="F31" s="271">
        <v>241887</v>
      </c>
      <c r="G31" s="284">
        <f t="shared" si="0"/>
        <v>0.9059573926201142</v>
      </c>
      <c r="H31" s="271">
        <f>SUM(H32:H37)</f>
        <v>320964</v>
      </c>
      <c r="I31" s="286"/>
      <c r="J31" s="2"/>
      <c r="K31" s="2"/>
      <c r="L31" s="2"/>
      <c r="M31" s="2"/>
    </row>
    <row r="32" spans="1:13" ht="19.5" customHeight="1">
      <c r="A32" s="279" t="s">
        <v>178</v>
      </c>
      <c r="B32" s="273">
        <v>160877</v>
      </c>
      <c r="C32" s="273">
        <v>177071</v>
      </c>
      <c r="D32" s="273">
        <v>177071</v>
      </c>
      <c r="E32" s="273">
        <v>135617</v>
      </c>
      <c r="F32" s="273">
        <v>171174</v>
      </c>
      <c r="G32" s="284">
        <f t="shared" si="0"/>
        <v>0.9666969746598822</v>
      </c>
      <c r="H32" s="273">
        <v>174224</v>
      </c>
      <c r="I32" s="286"/>
      <c r="J32" s="2"/>
      <c r="K32" s="2"/>
      <c r="L32" s="2"/>
      <c r="M32" s="2"/>
    </row>
    <row r="33" spans="1:13" ht="18" customHeight="1">
      <c r="A33" s="279" t="s">
        <v>29</v>
      </c>
      <c r="B33" s="273">
        <v>4451</v>
      </c>
      <c r="C33" s="273">
        <v>4451</v>
      </c>
      <c r="D33" s="273">
        <v>4451</v>
      </c>
      <c r="E33" s="273">
        <v>3822</v>
      </c>
      <c r="F33" s="273">
        <v>0</v>
      </c>
      <c r="G33" s="284">
        <f t="shared" si="0"/>
        <v>0</v>
      </c>
      <c r="H33" s="273">
        <v>0</v>
      </c>
      <c r="I33" s="286"/>
      <c r="J33" s="2"/>
      <c r="K33" s="2"/>
      <c r="L33" s="2"/>
      <c r="M33" s="2"/>
    </row>
    <row r="34" spans="1:13" ht="15.75" customHeight="1">
      <c r="A34" s="279" t="s">
        <v>30</v>
      </c>
      <c r="B34" s="273">
        <v>0</v>
      </c>
      <c r="C34" s="273">
        <v>0</v>
      </c>
      <c r="D34" s="273">
        <v>0</v>
      </c>
      <c r="E34" s="273">
        <v>0</v>
      </c>
      <c r="F34" s="273">
        <v>0</v>
      </c>
      <c r="G34" s="284"/>
      <c r="H34" s="273">
        <v>0</v>
      </c>
      <c r="I34" s="286"/>
      <c r="J34" s="2"/>
      <c r="K34" s="2"/>
      <c r="L34" s="2"/>
      <c r="M34" s="2"/>
    </row>
    <row r="35" spans="1:13" ht="15" customHeight="1">
      <c r="A35" s="279" t="s">
        <v>31</v>
      </c>
      <c r="B35" s="273">
        <v>52749</v>
      </c>
      <c r="C35" s="273">
        <v>8526</v>
      </c>
      <c r="D35" s="273">
        <v>32221</v>
      </c>
      <c r="E35" s="273">
        <v>8526</v>
      </c>
      <c r="F35" s="273">
        <v>0</v>
      </c>
      <c r="G35" s="284">
        <f t="shared" si="0"/>
        <v>0</v>
      </c>
      <c r="H35" s="273">
        <v>10000</v>
      </c>
      <c r="I35" s="286"/>
      <c r="J35" s="2"/>
      <c r="K35" s="2"/>
      <c r="L35" s="2"/>
      <c r="M35" s="2"/>
    </row>
    <row r="36" spans="1:13" ht="14.25" customHeight="1">
      <c r="A36" s="279" t="s">
        <v>195</v>
      </c>
      <c r="B36" s="273">
        <v>34317</v>
      </c>
      <c r="C36" s="273">
        <v>7322</v>
      </c>
      <c r="D36" s="273">
        <v>7322</v>
      </c>
      <c r="E36" s="273">
        <v>7322</v>
      </c>
      <c r="F36" s="303">
        <v>76077</v>
      </c>
      <c r="G36" s="323">
        <f>F37/D36</f>
        <v>9.657607211144496</v>
      </c>
      <c r="H36" s="273">
        <v>66027</v>
      </c>
      <c r="I36" s="286"/>
      <c r="J36" s="2"/>
      <c r="K36" s="2"/>
      <c r="L36" s="2"/>
      <c r="M36" s="2"/>
    </row>
    <row r="37" spans="1:13" ht="12.75" customHeight="1">
      <c r="A37" s="279" t="s">
        <v>382</v>
      </c>
      <c r="B37" s="273"/>
      <c r="C37" s="273">
        <v>45931</v>
      </c>
      <c r="D37" s="273">
        <v>45931</v>
      </c>
      <c r="E37" s="273">
        <v>45931</v>
      </c>
      <c r="F37" s="273">
        <v>70713</v>
      </c>
      <c r="G37" s="284">
        <f t="shared" si="0"/>
        <v>1.5395484531144543</v>
      </c>
      <c r="H37" s="273">
        <v>70713</v>
      </c>
      <c r="I37" s="286"/>
      <c r="J37" s="2"/>
      <c r="K37" s="2"/>
      <c r="L37" s="2"/>
      <c r="M37" s="2"/>
    </row>
    <row r="38" spans="1:13" ht="12.75">
      <c r="A38" s="270" t="s">
        <v>32</v>
      </c>
      <c r="B38" s="271">
        <v>8570</v>
      </c>
      <c r="C38" s="271">
        <f>SUM(C39:C40)</f>
        <v>33920</v>
      </c>
      <c r="D38" s="271">
        <v>31212</v>
      </c>
      <c r="E38" s="271">
        <v>31212</v>
      </c>
      <c r="F38" s="271">
        <v>11419</v>
      </c>
      <c r="G38" s="284">
        <f t="shared" si="0"/>
        <v>0.36585287709855185</v>
      </c>
      <c r="H38" s="44"/>
      <c r="I38" s="296">
        <v>11419</v>
      </c>
      <c r="J38" s="2"/>
      <c r="K38" s="2"/>
      <c r="L38" s="2"/>
      <c r="M38" s="2"/>
    </row>
    <row r="39" spans="1:13" ht="12.75">
      <c r="A39" s="272" t="s">
        <v>33</v>
      </c>
      <c r="B39" s="273">
        <v>8570</v>
      </c>
      <c r="C39" s="273">
        <v>26693</v>
      </c>
      <c r="D39" s="273">
        <v>28473</v>
      </c>
      <c r="E39" s="273">
        <v>28473</v>
      </c>
      <c r="F39" s="273">
        <v>10419</v>
      </c>
      <c r="G39" s="284">
        <f t="shared" si="0"/>
        <v>0.365925613739332</v>
      </c>
      <c r="H39" s="44"/>
      <c r="I39" s="299">
        <v>10419</v>
      </c>
      <c r="J39" s="2"/>
      <c r="K39" s="2"/>
      <c r="L39" s="2"/>
      <c r="M39" s="2"/>
    </row>
    <row r="40" spans="1:13" ht="12.75">
      <c r="A40" s="272" t="s">
        <v>34</v>
      </c>
      <c r="B40" s="273">
        <v>0</v>
      </c>
      <c r="C40" s="273">
        <v>7227</v>
      </c>
      <c r="D40" s="273">
        <v>2739</v>
      </c>
      <c r="E40" s="273">
        <v>2739</v>
      </c>
      <c r="F40" s="273">
        <v>1000</v>
      </c>
      <c r="G40" s="284">
        <f t="shared" si="0"/>
        <v>0.36509675063891933</v>
      </c>
      <c r="H40" s="44"/>
      <c r="I40" s="299">
        <v>1000</v>
      </c>
      <c r="J40" s="2"/>
      <c r="K40" s="2"/>
      <c r="L40" s="2"/>
      <c r="M40" s="2"/>
    </row>
    <row r="41" spans="1:13" ht="12.75">
      <c r="A41" s="272" t="s">
        <v>35</v>
      </c>
      <c r="B41" s="273">
        <v>0</v>
      </c>
      <c r="C41" s="273">
        <v>0</v>
      </c>
      <c r="D41" s="273">
        <v>0</v>
      </c>
      <c r="E41" s="273">
        <v>0</v>
      </c>
      <c r="F41" s="273">
        <v>0</v>
      </c>
      <c r="G41" s="284"/>
      <c r="H41" s="44"/>
      <c r="I41" s="286"/>
      <c r="J41" s="2"/>
      <c r="K41" s="2"/>
      <c r="L41" s="2"/>
      <c r="M41" s="2"/>
    </row>
    <row r="42" spans="1:13" ht="19.5" customHeight="1">
      <c r="A42" s="279" t="s">
        <v>36</v>
      </c>
      <c r="B42" s="273"/>
      <c r="C42" s="273"/>
      <c r="D42" s="273"/>
      <c r="E42" s="273"/>
      <c r="F42" s="273"/>
      <c r="G42" s="284"/>
      <c r="H42" s="44"/>
      <c r="I42" s="287"/>
      <c r="J42" s="6"/>
      <c r="K42" s="6"/>
      <c r="L42" s="6"/>
      <c r="M42" s="6"/>
    </row>
    <row r="43" spans="1:13" ht="26.25" customHeight="1">
      <c r="A43" s="280" t="s">
        <v>37</v>
      </c>
      <c r="B43" s="273">
        <v>0</v>
      </c>
      <c r="C43" s="273">
        <v>0</v>
      </c>
      <c r="D43" s="273">
        <v>0</v>
      </c>
      <c r="E43" s="273">
        <v>0</v>
      </c>
      <c r="F43" s="273">
        <v>0</v>
      </c>
      <c r="G43" s="284"/>
      <c r="H43" s="44"/>
      <c r="I43" s="286"/>
      <c r="J43" s="2"/>
      <c r="K43" s="2"/>
      <c r="L43" s="2"/>
      <c r="M43" s="2"/>
    </row>
    <row r="44" spans="1:13" ht="15.75" customHeight="1">
      <c r="A44" s="279" t="s">
        <v>38</v>
      </c>
      <c r="B44" s="273">
        <v>0</v>
      </c>
      <c r="C44" s="273">
        <v>0</v>
      </c>
      <c r="D44" s="273">
        <v>0</v>
      </c>
      <c r="E44" s="273">
        <v>0</v>
      </c>
      <c r="F44" s="273">
        <v>0</v>
      </c>
      <c r="G44" s="284"/>
      <c r="H44" s="44"/>
      <c r="I44" s="286"/>
      <c r="J44" s="2"/>
      <c r="K44" s="2"/>
      <c r="L44" s="2"/>
      <c r="M44" s="2"/>
    </row>
    <row r="45" spans="1:13" ht="12.75">
      <c r="A45" s="274" t="s">
        <v>39</v>
      </c>
      <c r="B45" s="271">
        <v>0</v>
      </c>
      <c r="C45" s="271">
        <v>0</v>
      </c>
      <c r="D45" s="271">
        <v>0</v>
      </c>
      <c r="E45" s="271">
        <v>0</v>
      </c>
      <c r="F45" s="271">
        <v>0</v>
      </c>
      <c r="G45" s="284"/>
      <c r="H45" s="44"/>
      <c r="I45" s="286"/>
      <c r="J45" s="2"/>
      <c r="K45" s="2"/>
      <c r="L45" s="2"/>
      <c r="M45" s="2"/>
    </row>
    <row r="46" spans="1:13" ht="12.75">
      <c r="A46" s="270" t="s">
        <v>40</v>
      </c>
      <c r="B46" s="271">
        <v>0</v>
      </c>
      <c r="C46" s="271">
        <v>0</v>
      </c>
      <c r="D46" s="271">
        <v>0</v>
      </c>
      <c r="E46" s="271">
        <v>0</v>
      </c>
      <c r="F46" s="271">
        <v>0</v>
      </c>
      <c r="G46" s="284"/>
      <c r="H46" s="44"/>
      <c r="I46" s="286"/>
      <c r="J46" s="2"/>
      <c r="K46" s="2"/>
      <c r="L46" s="2"/>
      <c r="M46" s="2"/>
    </row>
    <row r="47" spans="1:13" ht="12.75">
      <c r="A47" s="281" t="s">
        <v>41</v>
      </c>
      <c r="B47" s="271"/>
      <c r="C47" s="271"/>
      <c r="D47" s="271"/>
      <c r="E47" s="271"/>
      <c r="F47" s="271"/>
      <c r="G47" s="284"/>
      <c r="H47" s="44"/>
      <c r="I47" s="286"/>
      <c r="J47" s="2"/>
      <c r="K47" s="2"/>
      <c r="L47" s="2"/>
      <c r="M47" s="2"/>
    </row>
    <row r="48" spans="1:13" ht="12.75">
      <c r="A48" s="275" t="s">
        <v>16</v>
      </c>
      <c r="B48" s="271"/>
      <c r="C48" s="271"/>
      <c r="D48" s="271"/>
      <c r="E48" s="271"/>
      <c r="F48" s="271"/>
      <c r="G48" s="284"/>
      <c r="H48" s="44"/>
      <c r="I48" s="286"/>
      <c r="J48" s="2"/>
      <c r="K48" s="2"/>
      <c r="L48" s="2"/>
      <c r="M48" s="2"/>
    </row>
    <row r="49" spans="1:13" ht="12.75">
      <c r="A49" s="275" t="s">
        <v>17</v>
      </c>
      <c r="B49" s="271"/>
      <c r="C49" s="271"/>
      <c r="D49" s="271"/>
      <c r="E49" s="271"/>
      <c r="F49" s="271"/>
      <c r="G49" s="284"/>
      <c r="H49" s="44"/>
      <c r="I49" s="286"/>
      <c r="J49" s="2"/>
      <c r="K49" s="2"/>
      <c r="L49" s="2"/>
      <c r="M49" s="2"/>
    </row>
    <row r="50" spans="1:13" ht="12.75">
      <c r="A50" s="270" t="s">
        <v>42</v>
      </c>
      <c r="B50" s="271">
        <v>0</v>
      </c>
      <c r="C50" s="271">
        <v>0</v>
      </c>
      <c r="D50" s="271">
        <v>0</v>
      </c>
      <c r="E50" s="271">
        <v>0</v>
      </c>
      <c r="F50" s="271"/>
      <c r="G50" s="284"/>
      <c r="H50" s="44"/>
      <c r="I50" s="286"/>
      <c r="J50" s="2"/>
      <c r="K50" s="2"/>
      <c r="L50" s="2"/>
      <c r="M50" s="2"/>
    </row>
    <row r="51" spans="1:13" ht="13.5" thickBot="1">
      <c r="A51" s="282" t="s">
        <v>43</v>
      </c>
      <c r="B51" s="283">
        <v>492227</v>
      </c>
      <c r="C51" s="283">
        <f>C26+C38</f>
        <v>536469</v>
      </c>
      <c r="D51" s="283">
        <f>D26+D38</f>
        <v>568221</v>
      </c>
      <c r="E51" s="283">
        <f>E26+E38</f>
        <v>490167</v>
      </c>
      <c r="F51" s="283">
        <v>545242</v>
      </c>
      <c r="G51" s="285">
        <f t="shared" si="0"/>
        <v>0.9595597487597255</v>
      </c>
      <c r="H51" s="297">
        <v>533823</v>
      </c>
      <c r="I51" s="298">
        <v>11419</v>
      </c>
      <c r="J51" s="2"/>
      <c r="K51" s="2"/>
      <c r="L51" s="2"/>
      <c r="M51" s="2"/>
    </row>
    <row r="52" ht="13.5" thickTop="1"/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11" max="11" width="5.00390625" style="0" customWidth="1"/>
    <col min="12" max="14" width="9.125" style="0" hidden="1" customWidth="1"/>
  </cols>
  <sheetData>
    <row r="1" spans="1:14" ht="12.75">
      <c r="A1" s="392" t="s">
        <v>549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12.75">
      <c r="A2" s="393" t="s">
        <v>460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ht="13.5" thickBot="1">
      <c r="A3" s="227"/>
      <c r="B3" s="227"/>
      <c r="C3" s="227"/>
      <c r="D3" s="227"/>
      <c r="E3" s="227"/>
      <c r="F3" s="227"/>
      <c r="G3" s="228" t="s">
        <v>0</v>
      </c>
      <c r="H3" s="2"/>
      <c r="I3" s="2"/>
      <c r="J3" s="2"/>
      <c r="K3" s="2"/>
      <c r="L3" s="2"/>
      <c r="M3" s="2"/>
      <c r="N3" s="2"/>
    </row>
    <row r="4" spans="1:14" ht="69" thickBot="1" thickTop="1">
      <c r="A4" s="293" t="s">
        <v>455</v>
      </c>
      <c r="B4" s="294" t="s">
        <v>2</v>
      </c>
      <c r="C4" s="294" t="s">
        <v>345</v>
      </c>
      <c r="D4" s="294" t="s">
        <v>387</v>
      </c>
      <c r="E4" s="294" t="s">
        <v>388</v>
      </c>
      <c r="F4" s="294" t="s">
        <v>389</v>
      </c>
      <c r="G4" s="294" t="s">
        <v>403</v>
      </c>
      <c r="H4" s="295" t="s">
        <v>461</v>
      </c>
      <c r="I4" s="295" t="s">
        <v>462</v>
      </c>
      <c r="J4" s="295" t="s">
        <v>463</v>
      </c>
      <c r="K4" s="2"/>
      <c r="L4" s="2"/>
      <c r="M4" s="2"/>
      <c r="N4" s="2"/>
    </row>
    <row r="5" spans="1:14" ht="13.5" thickTop="1">
      <c r="A5" s="288" t="s">
        <v>3</v>
      </c>
      <c r="B5" s="289"/>
      <c r="C5" s="289"/>
      <c r="D5" s="289"/>
      <c r="E5" s="289"/>
      <c r="F5" s="289"/>
      <c r="G5" s="290"/>
      <c r="H5" s="291"/>
      <c r="I5" s="300"/>
      <c r="J5" s="292"/>
      <c r="K5" s="2"/>
      <c r="L5" s="2"/>
      <c r="M5" s="2"/>
      <c r="N5" s="2"/>
    </row>
    <row r="6" spans="1:14" ht="12.75">
      <c r="A6" s="270" t="s">
        <v>4</v>
      </c>
      <c r="B6" s="271">
        <v>362215</v>
      </c>
      <c r="C6" s="271">
        <f>SUM(C7:C10)</f>
        <v>404821</v>
      </c>
      <c r="D6" s="271">
        <f>SUM(D7:D10)</f>
        <v>419831</v>
      </c>
      <c r="E6" s="271">
        <f>SUM(E7:E10)</f>
        <v>422299</v>
      </c>
      <c r="F6" s="271">
        <f>SUM(F7:F10)</f>
        <v>387222</v>
      </c>
      <c r="G6" s="301">
        <f>F6/D6</f>
        <v>0.9223282701849077</v>
      </c>
      <c r="H6" s="306">
        <f>SUM(F6*1.03)</f>
        <v>398838.66000000003</v>
      </c>
      <c r="I6" s="307">
        <f>SUM(H6*1.025)</f>
        <v>408809.6265</v>
      </c>
      <c r="J6" s="308">
        <f>SUM(I6*1.015)</f>
        <v>414941.7708975</v>
      </c>
      <c r="K6" s="2"/>
      <c r="L6" s="2"/>
      <c r="M6" s="2"/>
      <c r="N6" s="2"/>
    </row>
    <row r="7" spans="1:14" ht="12.75">
      <c r="A7" s="272" t="s">
        <v>5</v>
      </c>
      <c r="B7" s="273">
        <v>290008</v>
      </c>
      <c r="C7" s="273">
        <v>332614</v>
      </c>
      <c r="D7" s="273">
        <v>337710</v>
      </c>
      <c r="E7" s="273">
        <v>340178</v>
      </c>
      <c r="F7" s="273">
        <v>292503</v>
      </c>
      <c r="G7" s="284">
        <f>F7/D7</f>
        <v>0.866136626099316</v>
      </c>
      <c r="H7" s="303">
        <f>SUM(F7*1.03)</f>
        <v>301278.09</v>
      </c>
      <c r="I7" s="304">
        <f>SUM(H7*1.025)</f>
        <v>308810.04225</v>
      </c>
      <c r="J7" s="305">
        <f>SUM(I7*1.015)</f>
        <v>313442.19288374996</v>
      </c>
      <c r="K7" s="2"/>
      <c r="L7" s="2"/>
      <c r="M7" s="2"/>
      <c r="N7" s="2"/>
    </row>
    <row r="8" spans="1:14" ht="12.75">
      <c r="A8" s="272" t="s">
        <v>6</v>
      </c>
      <c r="B8" s="273">
        <v>58350</v>
      </c>
      <c r="C8" s="273">
        <v>58350</v>
      </c>
      <c r="D8" s="273">
        <v>66559</v>
      </c>
      <c r="E8" s="273">
        <v>66559</v>
      </c>
      <c r="F8" s="273">
        <v>64040</v>
      </c>
      <c r="G8" s="284">
        <f aca="true" t="shared" si="0" ref="G8:G51">F8/D8</f>
        <v>0.9621538785137997</v>
      </c>
      <c r="H8" s="303">
        <f aca="true" t="shared" si="1" ref="H8:H51">SUM(F8*1.03)</f>
        <v>65961.2</v>
      </c>
      <c r="I8" s="304">
        <f aca="true" t="shared" si="2" ref="I8:I50">SUM(H8*1.025)</f>
        <v>67610.23</v>
      </c>
      <c r="J8" s="305">
        <f aca="true" t="shared" si="3" ref="J8:J51">SUM(I8*1.015)</f>
        <v>68624.38345</v>
      </c>
      <c r="K8" s="2"/>
      <c r="L8" s="2"/>
      <c r="M8" s="2"/>
      <c r="N8" s="2"/>
    </row>
    <row r="9" spans="1:14" ht="12.75">
      <c r="A9" s="272" t="s">
        <v>7</v>
      </c>
      <c r="B9" s="273">
        <v>13857</v>
      </c>
      <c r="C9" s="273">
        <v>13857</v>
      </c>
      <c r="D9" s="273">
        <v>14559</v>
      </c>
      <c r="E9" s="273">
        <v>14559</v>
      </c>
      <c r="F9" s="273">
        <v>30299</v>
      </c>
      <c r="G9" s="284">
        <f t="shared" si="0"/>
        <v>2.081118208668178</v>
      </c>
      <c r="H9" s="303">
        <f t="shared" si="1"/>
        <v>31207.97</v>
      </c>
      <c r="I9" s="304">
        <f t="shared" si="2"/>
        <v>31988.16925</v>
      </c>
      <c r="J9" s="305">
        <f t="shared" si="3"/>
        <v>32467.991788749994</v>
      </c>
      <c r="K9" s="2"/>
      <c r="L9" s="2"/>
      <c r="M9" s="2"/>
      <c r="N9" s="2"/>
    </row>
    <row r="10" spans="1:14" ht="12.75">
      <c r="A10" s="272" t="s">
        <v>8</v>
      </c>
      <c r="B10" s="273">
        <v>0</v>
      </c>
      <c r="C10" s="273">
        <v>0</v>
      </c>
      <c r="D10" s="273">
        <v>1003</v>
      </c>
      <c r="E10" s="273">
        <v>1003</v>
      </c>
      <c r="F10" s="273">
        <v>380</v>
      </c>
      <c r="G10" s="284">
        <f t="shared" si="0"/>
        <v>0.37886340977068794</v>
      </c>
      <c r="H10" s="303">
        <f t="shared" si="1"/>
        <v>391.40000000000003</v>
      </c>
      <c r="I10" s="304">
        <f t="shared" si="2"/>
        <v>401.185</v>
      </c>
      <c r="J10" s="305">
        <f t="shared" si="3"/>
        <v>407.202775</v>
      </c>
      <c r="K10" s="2"/>
      <c r="L10" s="2"/>
      <c r="M10" s="2"/>
      <c r="N10" s="2"/>
    </row>
    <row r="11" spans="1:14" ht="12.75">
      <c r="A11" s="270" t="s">
        <v>9</v>
      </c>
      <c r="B11" s="271">
        <v>17648</v>
      </c>
      <c r="C11" s="271">
        <v>19284</v>
      </c>
      <c r="D11" s="271">
        <v>36077</v>
      </c>
      <c r="E11" s="271">
        <v>36077</v>
      </c>
      <c r="F11" s="271">
        <v>21017</v>
      </c>
      <c r="G11" s="301">
        <f t="shared" si="0"/>
        <v>0.582559525459434</v>
      </c>
      <c r="H11" s="306">
        <f t="shared" si="1"/>
        <v>21647.510000000002</v>
      </c>
      <c r="I11" s="307">
        <f t="shared" si="2"/>
        <v>22188.69775</v>
      </c>
      <c r="J11" s="308">
        <f t="shared" si="3"/>
        <v>22521.528216249997</v>
      </c>
      <c r="K11" s="2"/>
      <c r="L11" s="2"/>
      <c r="M11" s="2"/>
      <c r="N11" s="2"/>
    </row>
    <row r="12" spans="1:14" ht="12.75">
      <c r="A12" s="272" t="s">
        <v>10</v>
      </c>
      <c r="B12" s="273">
        <v>2070</v>
      </c>
      <c r="C12" s="273">
        <v>3706</v>
      </c>
      <c r="D12" s="273">
        <v>9711</v>
      </c>
      <c r="E12" s="273">
        <v>9711</v>
      </c>
      <c r="F12" s="273">
        <v>3168</v>
      </c>
      <c r="G12" s="284">
        <f t="shared" si="0"/>
        <v>0.3262279888785913</v>
      </c>
      <c r="H12" s="303">
        <f t="shared" si="1"/>
        <v>3263.04</v>
      </c>
      <c r="I12" s="304">
        <f t="shared" si="2"/>
        <v>3344.6159999999995</v>
      </c>
      <c r="J12" s="305">
        <f t="shared" si="3"/>
        <v>3394.7852399999992</v>
      </c>
      <c r="K12" s="2"/>
      <c r="L12" s="2"/>
      <c r="M12" s="2"/>
      <c r="N12" s="2"/>
    </row>
    <row r="13" spans="1:14" ht="12.75">
      <c r="A13" s="272" t="s">
        <v>11</v>
      </c>
      <c r="B13" s="273">
        <v>0</v>
      </c>
      <c r="C13" s="273">
        <v>0</v>
      </c>
      <c r="D13" s="273"/>
      <c r="E13" s="273"/>
      <c r="F13" s="273"/>
      <c r="G13" s="284"/>
      <c r="H13" s="303">
        <f t="shared" si="1"/>
        <v>0</v>
      </c>
      <c r="I13" s="304">
        <f t="shared" si="2"/>
        <v>0</v>
      </c>
      <c r="J13" s="305">
        <f t="shared" si="3"/>
        <v>0</v>
      </c>
      <c r="K13" s="2"/>
      <c r="L13" s="2"/>
      <c r="M13" s="2"/>
      <c r="N13" s="2"/>
    </row>
    <row r="14" spans="1:14" ht="12.75">
      <c r="A14" s="272" t="s">
        <v>12</v>
      </c>
      <c r="B14" s="273">
        <v>15578</v>
      </c>
      <c r="C14" s="273">
        <v>15578</v>
      </c>
      <c r="D14" s="273">
        <v>26366</v>
      </c>
      <c r="E14" s="273">
        <v>26366</v>
      </c>
      <c r="F14" s="273">
        <v>17849</v>
      </c>
      <c r="G14" s="284">
        <f t="shared" si="0"/>
        <v>0.676970340590154</v>
      </c>
      <c r="H14" s="303">
        <f t="shared" si="1"/>
        <v>18384.47</v>
      </c>
      <c r="I14" s="304">
        <f t="shared" si="2"/>
        <v>18844.08175</v>
      </c>
      <c r="J14" s="305">
        <f t="shared" si="3"/>
        <v>19126.74297625</v>
      </c>
      <c r="K14" s="2"/>
      <c r="L14" s="2"/>
      <c r="M14" s="2"/>
      <c r="N14" s="2"/>
    </row>
    <row r="15" spans="1:14" ht="12.75">
      <c r="A15" s="274" t="s">
        <v>13</v>
      </c>
      <c r="B15" s="271">
        <v>112364</v>
      </c>
      <c r="C15" s="271">
        <v>112364</v>
      </c>
      <c r="D15" s="271">
        <v>112313</v>
      </c>
      <c r="E15" s="271">
        <v>112313</v>
      </c>
      <c r="F15" s="271">
        <v>137003</v>
      </c>
      <c r="G15" s="301">
        <f t="shared" si="0"/>
        <v>1.2198320764292647</v>
      </c>
      <c r="H15" s="306">
        <f t="shared" si="1"/>
        <v>141113.09</v>
      </c>
      <c r="I15" s="307">
        <f t="shared" si="2"/>
        <v>144640.91724999997</v>
      </c>
      <c r="J15" s="308">
        <f t="shared" si="3"/>
        <v>146810.53100874997</v>
      </c>
      <c r="K15" s="2"/>
      <c r="L15" s="2"/>
      <c r="M15" s="2"/>
      <c r="N15" s="2"/>
    </row>
    <row r="16" spans="1:14" ht="12.75">
      <c r="A16" s="270" t="s">
        <v>14</v>
      </c>
      <c r="B16" s="271">
        <v>112364</v>
      </c>
      <c r="C16" s="271">
        <f>C17+C20</f>
        <v>112364</v>
      </c>
      <c r="D16" s="271">
        <v>112313</v>
      </c>
      <c r="E16" s="271">
        <v>112313</v>
      </c>
      <c r="F16" s="271">
        <v>137003</v>
      </c>
      <c r="G16" s="301">
        <f t="shared" si="0"/>
        <v>1.2198320764292647</v>
      </c>
      <c r="H16" s="306">
        <f t="shared" si="1"/>
        <v>141113.09</v>
      </c>
      <c r="I16" s="307">
        <f t="shared" si="2"/>
        <v>144640.91724999997</v>
      </c>
      <c r="J16" s="308">
        <f t="shared" si="3"/>
        <v>146810.53100874997</v>
      </c>
      <c r="K16" s="2"/>
      <c r="L16" s="2"/>
      <c r="M16" s="2"/>
      <c r="N16" s="2"/>
    </row>
    <row r="17" spans="1:14" ht="12.75">
      <c r="A17" s="272" t="s">
        <v>15</v>
      </c>
      <c r="B17" s="273">
        <v>112364</v>
      </c>
      <c r="C17" s="273">
        <v>112364</v>
      </c>
      <c r="D17" s="273">
        <v>112313</v>
      </c>
      <c r="E17" s="273">
        <v>112313</v>
      </c>
      <c r="F17" s="273">
        <v>137003</v>
      </c>
      <c r="G17" s="284">
        <f t="shared" si="0"/>
        <v>1.2198320764292647</v>
      </c>
      <c r="H17" s="303">
        <f t="shared" si="1"/>
        <v>141113.09</v>
      </c>
      <c r="I17" s="304">
        <f t="shared" si="2"/>
        <v>144640.91724999997</v>
      </c>
      <c r="J17" s="305">
        <f t="shared" si="3"/>
        <v>146810.53100874997</v>
      </c>
      <c r="K17" s="2"/>
      <c r="L17" s="2"/>
      <c r="M17" s="2"/>
      <c r="N17" s="2"/>
    </row>
    <row r="18" spans="1:14" ht="12.75">
      <c r="A18" s="275" t="s">
        <v>16</v>
      </c>
      <c r="B18" s="273">
        <v>87125</v>
      </c>
      <c r="C18" s="273">
        <v>0</v>
      </c>
      <c r="D18" s="273">
        <v>0</v>
      </c>
      <c r="E18" s="273">
        <v>0</v>
      </c>
      <c r="F18" s="273">
        <v>0</v>
      </c>
      <c r="G18" s="284"/>
      <c r="H18" s="303">
        <f t="shared" si="1"/>
        <v>0</v>
      </c>
      <c r="I18" s="304">
        <f t="shared" si="2"/>
        <v>0</v>
      </c>
      <c r="J18" s="305">
        <f t="shared" si="3"/>
        <v>0</v>
      </c>
      <c r="K18" s="2"/>
      <c r="L18" s="2"/>
      <c r="M18" s="2"/>
      <c r="N18" s="2"/>
    </row>
    <row r="19" spans="1:14" ht="12.75">
      <c r="A19" s="275" t="s">
        <v>17</v>
      </c>
      <c r="B19" s="273">
        <v>25229</v>
      </c>
      <c r="C19" s="273">
        <v>0</v>
      </c>
      <c r="D19" s="273">
        <v>0</v>
      </c>
      <c r="E19" s="273">
        <v>0</v>
      </c>
      <c r="F19" s="273">
        <v>0</v>
      </c>
      <c r="G19" s="284"/>
      <c r="H19" s="303">
        <f t="shared" si="1"/>
        <v>0</v>
      </c>
      <c r="I19" s="304">
        <f t="shared" si="2"/>
        <v>0</v>
      </c>
      <c r="J19" s="305">
        <f t="shared" si="3"/>
        <v>0</v>
      </c>
      <c r="K19" s="2"/>
      <c r="L19" s="2"/>
      <c r="M19" s="2"/>
      <c r="N19" s="2"/>
    </row>
    <row r="20" spans="1:14" ht="12.75">
      <c r="A20" s="272" t="s">
        <v>18</v>
      </c>
      <c r="B20" s="273"/>
      <c r="C20" s="273"/>
      <c r="D20" s="273"/>
      <c r="E20" s="273"/>
      <c r="F20" s="273"/>
      <c r="G20" s="284"/>
      <c r="H20" s="303">
        <f t="shared" si="1"/>
        <v>0</v>
      </c>
      <c r="I20" s="304">
        <f t="shared" si="2"/>
        <v>0</v>
      </c>
      <c r="J20" s="305">
        <f t="shared" si="3"/>
        <v>0</v>
      </c>
      <c r="K20" s="2"/>
      <c r="L20" s="2"/>
      <c r="M20" s="2"/>
      <c r="N20" s="2"/>
    </row>
    <row r="21" spans="1:14" ht="12.75">
      <c r="A21" s="275" t="s">
        <v>19</v>
      </c>
      <c r="B21" s="273"/>
      <c r="C21" s="273"/>
      <c r="D21" s="273"/>
      <c r="E21" s="273"/>
      <c r="F21" s="273"/>
      <c r="G21" s="284"/>
      <c r="H21" s="303">
        <f t="shared" si="1"/>
        <v>0</v>
      </c>
      <c r="I21" s="304">
        <f t="shared" si="2"/>
        <v>0</v>
      </c>
      <c r="J21" s="305">
        <f t="shared" si="3"/>
        <v>0</v>
      </c>
      <c r="K21" s="2"/>
      <c r="L21" s="2"/>
      <c r="M21" s="2"/>
      <c r="N21" s="2"/>
    </row>
    <row r="22" spans="1:14" ht="12.75">
      <c r="A22" s="275" t="s">
        <v>20</v>
      </c>
      <c r="B22" s="273"/>
      <c r="C22" s="273"/>
      <c r="D22" s="273"/>
      <c r="E22" s="273"/>
      <c r="F22" s="273"/>
      <c r="G22" s="284"/>
      <c r="H22" s="303">
        <f t="shared" si="1"/>
        <v>0</v>
      </c>
      <c r="I22" s="304">
        <f t="shared" si="2"/>
        <v>0</v>
      </c>
      <c r="J22" s="305">
        <f t="shared" si="3"/>
        <v>0</v>
      </c>
      <c r="K22" s="2"/>
      <c r="L22" s="2"/>
      <c r="M22" s="2"/>
      <c r="N22" s="2"/>
    </row>
    <row r="23" spans="1:14" ht="12.75">
      <c r="A23" s="270" t="s">
        <v>21</v>
      </c>
      <c r="B23" s="271">
        <v>0</v>
      </c>
      <c r="C23" s="271">
        <v>0</v>
      </c>
      <c r="D23" s="271">
        <v>0</v>
      </c>
      <c r="E23" s="271">
        <v>0</v>
      </c>
      <c r="F23" s="271">
        <v>0</v>
      </c>
      <c r="G23" s="284"/>
      <c r="H23" s="303">
        <f t="shared" si="1"/>
        <v>0</v>
      </c>
      <c r="I23" s="304">
        <f t="shared" si="2"/>
        <v>0</v>
      </c>
      <c r="J23" s="305">
        <f t="shared" si="3"/>
        <v>0</v>
      </c>
      <c r="K23" s="2"/>
      <c r="L23" s="2"/>
      <c r="M23" s="2"/>
      <c r="N23" s="2"/>
    </row>
    <row r="24" spans="1:14" ht="12.75">
      <c r="A24" s="276" t="s">
        <v>22</v>
      </c>
      <c r="B24" s="271">
        <v>492227</v>
      </c>
      <c r="C24" s="271">
        <f>C6+C11+C15</f>
        <v>536469</v>
      </c>
      <c r="D24" s="271">
        <f>D6+D11+D15</f>
        <v>568221</v>
      </c>
      <c r="E24" s="271">
        <f>E6+E11+E15</f>
        <v>570689</v>
      </c>
      <c r="F24" s="271">
        <f>F6+F11+F15</f>
        <v>545242</v>
      </c>
      <c r="G24" s="301">
        <f t="shared" si="0"/>
        <v>0.9595597487597255</v>
      </c>
      <c r="H24" s="306">
        <f t="shared" si="1"/>
        <v>561599.26</v>
      </c>
      <c r="I24" s="307">
        <f t="shared" si="2"/>
        <v>575639.2415</v>
      </c>
      <c r="J24" s="308">
        <f t="shared" si="3"/>
        <v>584273.8301225</v>
      </c>
      <c r="K24" s="2"/>
      <c r="L24" s="2"/>
      <c r="M24" s="2"/>
      <c r="N24" s="2"/>
    </row>
    <row r="25" spans="1:14" ht="12.75">
      <c r="A25" s="269" t="s">
        <v>23</v>
      </c>
      <c r="B25" s="271"/>
      <c r="C25" s="271"/>
      <c r="D25" s="271"/>
      <c r="E25" s="271"/>
      <c r="F25" s="271"/>
      <c r="G25" s="284"/>
      <c r="H25" s="303">
        <f t="shared" si="1"/>
        <v>0</v>
      </c>
      <c r="I25" s="304">
        <f t="shared" si="2"/>
        <v>0</v>
      </c>
      <c r="J25" s="305">
        <f t="shared" si="3"/>
        <v>0</v>
      </c>
      <c r="K25" s="2"/>
      <c r="L25" s="2"/>
      <c r="M25" s="2"/>
      <c r="N25" s="2"/>
    </row>
    <row r="26" spans="1:14" ht="12.75">
      <c r="A26" s="270" t="s">
        <v>24</v>
      </c>
      <c r="B26" s="271">
        <v>483657</v>
      </c>
      <c r="C26" s="271">
        <f>C27+C28+C29+C30+C31</f>
        <v>502549</v>
      </c>
      <c r="D26" s="271">
        <f>D27+D28+D29+D30+D31</f>
        <v>537009</v>
      </c>
      <c r="E26" s="271">
        <f>SUM(E27:E31)</f>
        <v>458955</v>
      </c>
      <c r="F26" s="271">
        <f>SUM(F27:F31)</f>
        <v>457746</v>
      </c>
      <c r="G26" s="301">
        <f t="shared" si="0"/>
        <v>0.8523991218024279</v>
      </c>
      <c r="H26" s="306">
        <f t="shared" si="1"/>
        <v>471478.38</v>
      </c>
      <c r="I26" s="307">
        <f t="shared" si="2"/>
        <v>483265.33949999994</v>
      </c>
      <c r="J26" s="308">
        <f t="shared" si="3"/>
        <v>490514.3195924999</v>
      </c>
      <c r="K26" s="2"/>
      <c r="L26" s="2"/>
      <c r="M26" s="2"/>
      <c r="N26" s="2"/>
    </row>
    <row r="27" spans="1:14" ht="12.75">
      <c r="A27" s="277" t="s">
        <v>25</v>
      </c>
      <c r="B27" s="271">
        <v>108705</v>
      </c>
      <c r="C27" s="271">
        <v>128781</v>
      </c>
      <c r="D27" s="271">
        <v>136274</v>
      </c>
      <c r="E27" s="271">
        <v>136274</v>
      </c>
      <c r="F27" s="271">
        <v>107607</v>
      </c>
      <c r="G27" s="301">
        <f t="shared" si="0"/>
        <v>0.7896370547573272</v>
      </c>
      <c r="H27" s="306">
        <f t="shared" si="1"/>
        <v>110835.21</v>
      </c>
      <c r="I27" s="307">
        <f t="shared" si="2"/>
        <v>113606.09025</v>
      </c>
      <c r="J27" s="308">
        <f t="shared" si="3"/>
        <v>115310.18160374998</v>
      </c>
      <c r="K27" s="2"/>
      <c r="L27" s="2"/>
      <c r="M27" s="2"/>
      <c r="N27" s="2"/>
    </row>
    <row r="28" spans="1:14" ht="16.5" customHeight="1">
      <c r="A28" s="278" t="s">
        <v>176</v>
      </c>
      <c r="B28" s="271">
        <v>21308</v>
      </c>
      <c r="C28" s="271">
        <v>24712</v>
      </c>
      <c r="D28" s="271">
        <v>28072</v>
      </c>
      <c r="E28" s="271">
        <v>28072</v>
      </c>
      <c r="F28" s="271">
        <v>20005</v>
      </c>
      <c r="G28" s="301">
        <f t="shared" si="0"/>
        <v>0.7126318039327444</v>
      </c>
      <c r="H28" s="306">
        <f t="shared" si="1"/>
        <v>20605.15</v>
      </c>
      <c r="I28" s="307">
        <f t="shared" si="2"/>
        <v>21120.27875</v>
      </c>
      <c r="J28" s="308">
        <f t="shared" si="3"/>
        <v>21437.08293125</v>
      </c>
      <c r="K28" s="2"/>
      <c r="L28" s="2"/>
      <c r="M28" s="2"/>
      <c r="N28" s="2"/>
    </row>
    <row r="29" spans="1:14" ht="18" customHeight="1">
      <c r="A29" s="278" t="s">
        <v>26</v>
      </c>
      <c r="B29" s="271">
        <v>72874</v>
      </c>
      <c r="C29" s="271">
        <v>77379</v>
      </c>
      <c r="D29" s="271">
        <v>77291</v>
      </c>
      <c r="E29" s="271">
        <v>66141</v>
      </c>
      <c r="F29" s="271">
        <v>63733</v>
      </c>
      <c r="G29" s="301">
        <f t="shared" si="0"/>
        <v>0.8245850098976595</v>
      </c>
      <c r="H29" s="306">
        <f t="shared" si="1"/>
        <v>65644.99</v>
      </c>
      <c r="I29" s="307">
        <f t="shared" si="2"/>
        <v>67286.11475</v>
      </c>
      <c r="J29" s="308">
        <f t="shared" si="3"/>
        <v>68295.40647124998</v>
      </c>
      <c r="K29" s="2"/>
      <c r="L29" s="2"/>
      <c r="M29" s="2"/>
      <c r="N29" s="2"/>
    </row>
    <row r="30" spans="1:14" ht="14.25" customHeight="1">
      <c r="A30" s="278" t="s">
        <v>27</v>
      </c>
      <c r="B30" s="271">
        <v>28376</v>
      </c>
      <c r="C30" s="271">
        <v>28376</v>
      </c>
      <c r="D30" s="271">
        <v>28376</v>
      </c>
      <c r="E30" s="271">
        <v>27250</v>
      </c>
      <c r="F30" s="271">
        <v>24514</v>
      </c>
      <c r="G30" s="301">
        <f t="shared" si="0"/>
        <v>0.8638990696363124</v>
      </c>
      <c r="H30" s="306">
        <f t="shared" si="1"/>
        <v>25249.420000000002</v>
      </c>
      <c r="I30" s="307">
        <f t="shared" si="2"/>
        <v>25880.6555</v>
      </c>
      <c r="J30" s="308">
        <f t="shared" si="3"/>
        <v>26268.865332499998</v>
      </c>
      <c r="K30" s="2"/>
      <c r="L30" s="2"/>
      <c r="M30" s="2"/>
      <c r="N30" s="2"/>
    </row>
    <row r="31" spans="1:14" ht="19.5" customHeight="1">
      <c r="A31" s="278" t="s">
        <v>28</v>
      </c>
      <c r="B31" s="271">
        <v>252394</v>
      </c>
      <c r="C31" s="271">
        <v>243301</v>
      </c>
      <c r="D31" s="271">
        <f>SUM(D32:D37)</f>
        <v>266996</v>
      </c>
      <c r="E31" s="271">
        <v>201218</v>
      </c>
      <c r="F31" s="271">
        <v>241887</v>
      </c>
      <c r="G31" s="301">
        <f t="shared" si="0"/>
        <v>0.9059573926201142</v>
      </c>
      <c r="H31" s="306">
        <f t="shared" si="1"/>
        <v>249143.61000000002</v>
      </c>
      <c r="I31" s="307">
        <f t="shared" si="2"/>
        <v>255372.20025</v>
      </c>
      <c r="J31" s="308">
        <f t="shared" si="3"/>
        <v>259202.78325374998</v>
      </c>
      <c r="K31" s="2"/>
      <c r="L31" s="2"/>
      <c r="M31" s="2"/>
      <c r="N31" s="2"/>
    </row>
    <row r="32" spans="1:14" ht="19.5" customHeight="1">
      <c r="A32" s="279" t="s">
        <v>178</v>
      </c>
      <c r="B32" s="273">
        <v>160877</v>
      </c>
      <c r="C32" s="273">
        <v>177071</v>
      </c>
      <c r="D32" s="273">
        <v>177071</v>
      </c>
      <c r="E32" s="273">
        <v>135617</v>
      </c>
      <c r="F32" s="273">
        <v>174224</v>
      </c>
      <c r="G32" s="284">
        <f t="shared" si="0"/>
        <v>0.9839217037233652</v>
      </c>
      <c r="H32" s="303">
        <f t="shared" si="1"/>
        <v>179450.72</v>
      </c>
      <c r="I32" s="304">
        <f t="shared" si="2"/>
        <v>183936.98799999998</v>
      </c>
      <c r="J32" s="305">
        <f t="shared" si="3"/>
        <v>186696.04281999997</v>
      </c>
      <c r="K32" s="2"/>
      <c r="L32" s="2"/>
      <c r="M32" s="2"/>
      <c r="N32" s="2"/>
    </row>
    <row r="33" spans="1:14" ht="18" customHeight="1">
      <c r="A33" s="279" t="s">
        <v>29</v>
      </c>
      <c r="B33" s="273">
        <v>4451</v>
      </c>
      <c r="C33" s="273">
        <v>4451</v>
      </c>
      <c r="D33" s="273">
        <v>4451</v>
      </c>
      <c r="E33" s="273">
        <v>3822</v>
      </c>
      <c r="F33" s="273">
        <v>0</v>
      </c>
      <c r="G33" s="284">
        <f t="shared" si="0"/>
        <v>0</v>
      </c>
      <c r="H33" s="303">
        <f t="shared" si="1"/>
        <v>0</v>
      </c>
      <c r="I33" s="304">
        <f t="shared" si="2"/>
        <v>0</v>
      </c>
      <c r="J33" s="305">
        <f t="shared" si="3"/>
        <v>0</v>
      </c>
      <c r="K33" s="2"/>
      <c r="L33" s="2"/>
      <c r="M33" s="2"/>
      <c r="N33" s="2"/>
    </row>
    <row r="34" spans="1:14" ht="15.75" customHeight="1">
      <c r="A34" s="279" t="s">
        <v>30</v>
      </c>
      <c r="B34" s="273">
        <v>0</v>
      </c>
      <c r="C34" s="273">
        <v>0</v>
      </c>
      <c r="D34" s="273">
        <v>0</v>
      </c>
      <c r="E34" s="273">
        <v>0</v>
      </c>
      <c r="F34" s="273">
        <v>0</v>
      </c>
      <c r="G34" s="284"/>
      <c r="H34" s="303">
        <f t="shared" si="1"/>
        <v>0</v>
      </c>
      <c r="I34" s="304">
        <f t="shared" si="2"/>
        <v>0</v>
      </c>
      <c r="J34" s="305">
        <f t="shared" si="3"/>
        <v>0</v>
      </c>
      <c r="K34" s="2"/>
      <c r="L34" s="2"/>
      <c r="M34" s="2"/>
      <c r="N34" s="2"/>
    </row>
    <row r="35" spans="1:14" ht="15" customHeight="1">
      <c r="A35" s="279" t="s">
        <v>31</v>
      </c>
      <c r="B35" s="273">
        <v>52749</v>
      </c>
      <c r="C35" s="273">
        <v>8526</v>
      </c>
      <c r="D35" s="273">
        <v>32221</v>
      </c>
      <c r="E35" s="273">
        <v>8526</v>
      </c>
      <c r="F35" s="273">
        <v>10000</v>
      </c>
      <c r="G35" s="284">
        <f t="shared" si="0"/>
        <v>0.3103565997330933</v>
      </c>
      <c r="H35" s="303">
        <f t="shared" si="1"/>
        <v>10300</v>
      </c>
      <c r="I35" s="304">
        <f t="shared" si="2"/>
        <v>10557.499999999998</v>
      </c>
      <c r="J35" s="305">
        <f t="shared" si="3"/>
        <v>10715.862499999997</v>
      </c>
      <c r="K35" s="2"/>
      <c r="L35" s="2"/>
      <c r="M35" s="2"/>
      <c r="N35" s="2"/>
    </row>
    <row r="36" spans="1:14" ht="14.25" customHeight="1">
      <c r="A36" s="279" t="s">
        <v>195</v>
      </c>
      <c r="B36" s="273">
        <v>34317</v>
      </c>
      <c r="C36" s="273">
        <v>7322</v>
      </c>
      <c r="D36" s="273">
        <v>7322</v>
      </c>
      <c r="E36" s="273">
        <v>7322</v>
      </c>
      <c r="F36" s="303">
        <v>66027</v>
      </c>
      <c r="G36" s="323">
        <f>F37/D36</f>
        <v>9.657607211144496</v>
      </c>
      <c r="H36" s="303">
        <f t="shared" si="1"/>
        <v>68007.81</v>
      </c>
      <c r="I36" s="304">
        <f t="shared" si="2"/>
        <v>69708.00524999999</v>
      </c>
      <c r="J36" s="305">
        <f t="shared" si="3"/>
        <v>70753.62532874999</v>
      </c>
      <c r="K36" s="2"/>
      <c r="L36" s="2"/>
      <c r="M36" s="2"/>
      <c r="N36" s="2"/>
    </row>
    <row r="37" spans="1:14" ht="12.75" customHeight="1">
      <c r="A37" s="279" t="s">
        <v>382</v>
      </c>
      <c r="B37" s="273"/>
      <c r="C37" s="273">
        <v>45931</v>
      </c>
      <c r="D37" s="273">
        <v>45931</v>
      </c>
      <c r="E37" s="273">
        <v>45931</v>
      </c>
      <c r="F37" s="273">
        <v>70713</v>
      </c>
      <c r="G37" s="284">
        <f t="shared" si="0"/>
        <v>1.5395484531144543</v>
      </c>
      <c r="H37" s="303">
        <f t="shared" si="1"/>
        <v>72834.39</v>
      </c>
      <c r="I37" s="304">
        <f t="shared" si="2"/>
        <v>74655.24974999999</v>
      </c>
      <c r="J37" s="305">
        <f t="shared" si="3"/>
        <v>75775.07849624997</v>
      </c>
      <c r="K37" s="2"/>
      <c r="L37" s="2"/>
      <c r="M37" s="2"/>
      <c r="N37" s="2"/>
    </row>
    <row r="38" spans="1:14" ht="12.75">
      <c r="A38" s="270" t="s">
        <v>32</v>
      </c>
      <c r="B38" s="271">
        <v>8570</v>
      </c>
      <c r="C38" s="271">
        <f>SUM(C39:C40)</f>
        <v>33920</v>
      </c>
      <c r="D38" s="271">
        <v>31212</v>
      </c>
      <c r="E38" s="271">
        <v>31212</v>
      </c>
      <c r="F38" s="271">
        <v>11419</v>
      </c>
      <c r="G38" s="301">
        <f t="shared" si="0"/>
        <v>0.36585287709855185</v>
      </c>
      <c r="H38" s="306">
        <f t="shared" si="1"/>
        <v>11761.57</v>
      </c>
      <c r="I38" s="307">
        <f t="shared" si="2"/>
        <v>12055.60925</v>
      </c>
      <c r="J38" s="308">
        <f t="shared" si="3"/>
        <v>12236.443388749998</v>
      </c>
      <c r="K38" s="2"/>
      <c r="L38" s="2"/>
      <c r="M38" s="2"/>
      <c r="N38" s="2"/>
    </row>
    <row r="39" spans="1:14" ht="12.75">
      <c r="A39" s="272" t="s">
        <v>33</v>
      </c>
      <c r="B39" s="273">
        <v>8570</v>
      </c>
      <c r="C39" s="273">
        <v>26693</v>
      </c>
      <c r="D39" s="273">
        <v>28473</v>
      </c>
      <c r="E39" s="273">
        <v>28473</v>
      </c>
      <c r="F39" s="273">
        <v>10419</v>
      </c>
      <c r="G39" s="284">
        <f t="shared" si="0"/>
        <v>0.365925613739332</v>
      </c>
      <c r="H39" s="303">
        <f t="shared" si="1"/>
        <v>10731.57</v>
      </c>
      <c r="I39" s="304">
        <f t="shared" si="2"/>
        <v>10999.85925</v>
      </c>
      <c r="J39" s="305">
        <f t="shared" si="3"/>
        <v>11164.857138749998</v>
      </c>
      <c r="K39" s="2"/>
      <c r="L39" s="2"/>
      <c r="M39" s="2"/>
      <c r="N39" s="2"/>
    </row>
    <row r="40" spans="1:14" ht="12.75">
      <c r="A40" s="272" t="s">
        <v>34</v>
      </c>
      <c r="B40" s="273">
        <v>0</v>
      </c>
      <c r="C40" s="273">
        <v>7227</v>
      </c>
      <c r="D40" s="273">
        <v>2739</v>
      </c>
      <c r="E40" s="273">
        <v>2739</v>
      </c>
      <c r="F40" s="273">
        <v>1000</v>
      </c>
      <c r="G40" s="284">
        <f t="shared" si="0"/>
        <v>0.36509675063891933</v>
      </c>
      <c r="H40" s="303">
        <f t="shared" si="1"/>
        <v>1030</v>
      </c>
      <c r="I40" s="304">
        <f t="shared" si="2"/>
        <v>1055.75</v>
      </c>
      <c r="J40" s="305">
        <f t="shared" si="3"/>
        <v>1071.5862499999998</v>
      </c>
      <c r="K40" s="2"/>
      <c r="L40" s="2"/>
      <c r="M40" s="2"/>
      <c r="N40" s="2"/>
    </row>
    <row r="41" spans="1:14" ht="12.75">
      <c r="A41" s="272" t="s">
        <v>35</v>
      </c>
      <c r="B41" s="273">
        <v>0</v>
      </c>
      <c r="C41" s="273">
        <v>0</v>
      </c>
      <c r="D41" s="273">
        <v>0</v>
      </c>
      <c r="E41" s="273">
        <v>0</v>
      </c>
      <c r="F41" s="273">
        <v>0</v>
      </c>
      <c r="G41" s="284"/>
      <c r="H41" s="303">
        <f t="shared" si="1"/>
        <v>0</v>
      </c>
      <c r="I41" s="304">
        <f t="shared" si="2"/>
        <v>0</v>
      </c>
      <c r="J41" s="305">
        <f t="shared" si="3"/>
        <v>0</v>
      </c>
      <c r="K41" s="2"/>
      <c r="L41" s="2"/>
      <c r="M41" s="2"/>
      <c r="N41" s="2"/>
    </row>
    <row r="42" spans="1:14" ht="19.5" customHeight="1">
      <c r="A42" s="279" t="s">
        <v>36</v>
      </c>
      <c r="B42" s="273"/>
      <c r="C42" s="273"/>
      <c r="D42" s="273"/>
      <c r="E42" s="273"/>
      <c r="F42" s="273"/>
      <c r="G42" s="284"/>
      <c r="H42" s="303">
        <f t="shared" si="1"/>
        <v>0</v>
      </c>
      <c r="I42" s="304">
        <f t="shared" si="2"/>
        <v>0</v>
      </c>
      <c r="J42" s="305">
        <f t="shared" si="3"/>
        <v>0</v>
      </c>
      <c r="K42" s="6"/>
      <c r="L42" s="6"/>
      <c r="M42" s="6"/>
      <c r="N42" s="6"/>
    </row>
    <row r="43" spans="1:14" ht="26.25" customHeight="1">
      <c r="A43" s="280" t="s">
        <v>37</v>
      </c>
      <c r="B43" s="273">
        <v>0</v>
      </c>
      <c r="C43" s="273">
        <v>0</v>
      </c>
      <c r="D43" s="273">
        <v>0</v>
      </c>
      <c r="E43" s="273">
        <v>0</v>
      </c>
      <c r="F43" s="273">
        <v>0</v>
      </c>
      <c r="G43" s="284"/>
      <c r="H43" s="303">
        <f t="shared" si="1"/>
        <v>0</v>
      </c>
      <c r="I43" s="304">
        <f t="shared" si="2"/>
        <v>0</v>
      </c>
      <c r="J43" s="305">
        <f t="shared" si="3"/>
        <v>0</v>
      </c>
      <c r="K43" s="2"/>
      <c r="L43" s="2"/>
      <c r="M43" s="2"/>
      <c r="N43" s="2"/>
    </row>
    <row r="44" spans="1:14" ht="15.75" customHeight="1">
      <c r="A44" s="279" t="s">
        <v>38</v>
      </c>
      <c r="B44" s="273">
        <v>0</v>
      </c>
      <c r="C44" s="273">
        <v>0</v>
      </c>
      <c r="D44" s="273">
        <v>0</v>
      </c>
      <c r="E44" s="273">
        <v>0</v>
      </c>
      <c r="F44" s="273">
        <v>0</v>
      </c>
      <c r="G44" s="284"/>
      <c r="H44" s="303">
        <f t="shared" si="1"/>
        <v>0</v>
      </c>
      <c r="I44" s="304">
        <f t="shared" si="2"/>
        <v>0</v>
      </c>
      <c r="J44" s="305">
        <f t="shared" si="3"/>
        <v>0</v>
      </c>
      <c r="K44" s="2"/>
      <c r="L44" s="2"/>
      <c r="M44" s="2"/>
      <c r="N44" s="2"/>
    </row>
    <row r="45" spans="1:14" ht="12.75">
      <c r="A45" s="274" t="s">
        <v>39</v>
      </c>
      <c r="B45" s="271">
        <v>0</v>
      </c>
      <c r="C45" s="271">
        <v>0</v>
      </c>
      <c r="D45" s="271">
        <v>0</v>
      </c>
      <c r="E45" s="271">
        <v>0</v>
      </c>
      <c r="F45" s="271">
        <v>0</v>
      </c>
      <c r="G45" s="284"/>
      <c r="H45" s="303">
        <f t="shared" si="1"/>
        <v>0</v>
      </c>
      <c r="I45" s="304">
        <f t="shared" si="2"/>
        <v>0</v>
      </c>
      <c r="J45" s="305">
        <f t="shared" si="3"/>
        <v>0</v>
      </c>
      <c r="K45" s="2"/>
      <c r="L45" s="2"/>
      <c r="M45" s="2"/>
      <c r="N45" s="2"/>
    </row>
    <row r="46" spans="1:14" ht="12.75">
      <c r="A46" s="270" t="s">
        <v>40</v>
      </c>
      <c r="B46" s="271">
        <v>0</v>
      </c>
      <c r="C46" s="271">
        <v>0</v>
      </c>
      <c r="D46" s="271">
        <v>0</v>
      </c>
      <c r="E46" s="271">
        <v>0</v>
      </c>
      <c r="F46" s="271">
        <v>0</v>
      </c>
      <c r="G46" s="284"/>
      <c r="H46" s="303">
        <f t="shared" si="1"/>
        <v>0</v>
      </c>
      <c r="I46" s="304">
        <f t="shared" si="2"/>
        <v>0</v>
      </c>
      <c r="J46" s="305">
        <f t="shared" si="3"/>
        <v>0</v>
      </c>
      <c r="K46" s="2"/>
      <c r="L46" s="2"/>
      <c r="M46" s="2"/>
      <c r="N46" s="2"/>
    </row>
    <row r="47" spans="1:14" ht="12.75">
      <c r="A47" s="281" t="s">
        <v>41</v>
      </c>
      <c r="B47" s="271"/>
      <c r="C47" s="271"/>
      <c r="D47" s="271"/>
      <c r="E47" s="271"/>
      <c r="F47" s="271"/>
      <c r="G47" s="284"/>
      <c r="H47" s="303">
        <f t="shared" si="1"/>
        <v>0</v>
      </c>
      <c r="I47" s="304">
        <f t="shared" si="2"/>
        <v>0</v>
      </c>
      <c r="J47" s="305">
        <f t="shared" si="3"/>
        <v>0</v>
      </c>
      <c r="K47" s="2"/>
      <c r="L47" s="2"/>
      <c r="M47" s="2"/>
      <c r="N47" s="2"/>
    </row>
    <row r="48" spans="1:14" ht="12.75">
      <c r="A48" s="275" t="s">
        <v>16</v>
      </c>
      <c r="B48" s="271"/>
      <c r="C48" s="271"/>
      <c r="D48" s="271"/>
      <c r="E48" s="271"/>
      <c r="F48" s="271"/>
      <c r="G48" s="284"/>
      <c r="H48" s="303">
        <f t="shared" si="1"/>
        <v>0</v>
      </c>
      <c r="I48" s="304">
        <f t="shared" si="2"/>
        <v>0</v>
      </c>
      <c r="J48" s="305">
        <f t="shared" si="3"/>
        <v>0</v>
      </c>
      <c r="K48" s="2"/>
      <c r="L48" s="2"/>
      <c r="M48" s="2"/>
      <c r="N48" s="2"/>
    </row>
    <row r="49" spans="1:14" ht="12.75">
      <c r="A49" s="275" t="s">
        <v>17</v>
      </c>
      <c r="B49" s="271"/>
      <c r="C49" s="271"/>
      <c r="D49" s="271"/>
      <c r="E49" s="271"/>
      <c r="F49" s="271"/>
      <c r="G49" s="284"/>
      <c r="H49" s="303">
        <f t="shared" si="1"/>
        <v>0</v>
      </c>
      <c r="I49" s="304">
        <f t="shared" si="2"/>
        <v>0</v>
      </c>
      <c r="J49" s="305">
        <f t="shared" si="3"/>
        <v>0</v>
      </c>
      <c r="K49" s="2"/>
      <c r="L49" s="2"/>
      <c r="M49" s="2"/>
      <c r="N49" s="2"/>
    </row>
    <row r="50" spans="1:14" ht="12.75">
      <c r="A50" s="270" t="s">
        <v>42</v>
      </c>
      <c r="B50" s="271">
        <v>0</v>
      </c>
      <c r="C50" s="271">
        <v>0</v>
      </c>
      <c r="D50" s="271">
        <v>0</v>
      </c>
      <c r="E50" s="271">
        <v>0</v>
      </c>
      <c r="F50" s="271"/>
      <c r="G50" s="284"/>
      <c r="H50" s="303">
        <f t="shared" si="1"/>
        <v>0</v>
      </c>
      <c r="I50" s="304">
        <f t="shared" si="2"/>
        <v>0</v>
      </c>
      <c r="J50" s="305">
        <f t="shared" si="3"/>
        <v>0</v>
      </c>
      <c r="K50" s="2"/>
      <c r="L50" s="2"/>
      <c r="M50" s="2"/>
      <c r="N50" s="2"/>
    </row>
    <row r="51" spans="1:14" ht="13.5" thickBot="1">
      <c r="A51" s="282" t="s">
        <v>43</v>
      </c>
      <c r="B51" s="283">
        <v>492227</v>
      </c>
      <c r="C51" s="283">
        <f>C26+C38</f>
        <v>536469</v>
      </c>
      <c r="D51" s="283">
        <f>D26+D38</f>
        <v>568221</v>
      </c>
      <c r="E51" s="283">
        <f>E26+E38</f>
        <v>490167</v>
      </c>
      <c r="F51" s="283">
        <v>545242</v>
      </c>
      <c r="G51" s="302">
        <f t="shared" si="0"/>
        <v>0.9595597487597255</v>
      </c>
      <c r="H51" s="309">
        <f t="shared" si="1"/>
        <v>561599.26</v>
      </c>
      <c r="I51" s="310">
        <f>SUM(H51*1.025)</f>
        <v>575639.2415</v>
      </c>
      <c r="J51" s="311">
        <f t="shared" si="3"/>
        <v>584273.8301225</v>
      </c>
      <c r="K51" s="2"/>
      <c r="L51" s="2"/>
      <c r="M51" s="2"/>
      <c r="N51" s="2"/>
    </row>
    <row r="52" ht="13.5" thickTop="1"/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B1" sqref="B1:P1"/>
    </sheetView>
  </sheetViews>
  <sheetFormatPr defaultColWidth="9.00390625" defaultRowHeight="12.75"/>
  <cols>
    <col min="1" max="1" width="5.375" style="0" customWidth="1"/>
    <col min="2" max="2" width="67.125" style="0" customWidth="1"/>
    <col min="3" max="4" width="13.625" style="0" customWidth="1"/>
    <col min="5" max="5" width="14.125" style="0" customWidth="1"/>
    <col min="7" max="7" width="4.375" style="0" customWidth="1"/>
    <col min="8" max="16" width="9.125" style="0" hidden="1" customWidth="1"/>
  </cols>
  <sheetData>
    <row r="1" spans="2:16" ht="12.75">
      <c r="B1" s="392" t="s">
        <v>550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2:5" ht="12.75">
      <c r="B2" s="253"/>
      <c r="C2" s="5"/>
      <c r="D2" s="5"/>
      <c r="E2" s="5"/>
    </row>
    <row r="3" spans="2:5" ht="12.75">
      <c r="B3" s="253"/>
      <c r="C3" s="5"/>
      <c r="D3" s="5"/>
      <c r="E3" s="5"/>
    </row>
    <row r="4" spans="2:5" ht="12.75">
      <c r="B4" s="347" t="s">
        <v>473</v>
      </c>
      <c r="C4" s="5"/>
      <c r="D4" s="5"/>
      <c r="E4" s="5"/>
    </row>
    <row r="5" spans="2:5" ht="12.75">
      <c r="B5" s="347" t="s">
        <v>480</v>
      </c>
      <c r="C5" s="5"/>
      <c r="D5" s="5"/>
      <c r="E5" s="5"/>
    </row>
    <row r="6" spans="2:5" ht="12.75">
      <c r="B6" s="347"/>
      <c r="C6" s="5"/>
      <c r="D6" s="5"/>
      <c r="E6" s="5"/>
    </row>
    <row r="7" spans="2:5" ht="12.75">
      <c r="B7" s="347"/>
      <c r="C7" s="5"/>
      <c r="D7" s="5"/>
      <c r="E7" s="5"/>
    </row>
    <row r="8" spans="2:5" ht="12.75">
      <c r="B8" s="2"/>
      <c r="C8" s="5"/>
      <c r="D8" s="5"/>
      <c r="E8" s="5"/>
    </row>
    <row r="9" spans="2:5" ht="12.75">
      <c r="B9" s="2"/>
      <c r="C9" s="5"/>
      <c r="D9" s="5"/>
      <c r="E9" s="5"/>
    </row>
    <row r="10" spans="2:5" ht="12.75">
      <c r="B10" s="347" t="s">
        <v>474</v>
      </c>
      <c r="C10" s="5"/>
      <c r="D10" s="5"/>
      <c r="E10" s="5"/>
    </row>
    <row r="11" spans="2:5" ht="12.75">
      <c r="B11" s="347" t="s">
        <v>475</v>
      </c>
      <c r="C11" s="5"/>
      <c r="D11" s="5"/>
      <c r="E11" s="5"/>
    </row>
    <row r="12" spans="2:5" ht="12.75">
      <c r="B12" s="253"/>
      <c r="C12" s="5"/>
      <c r="D12" s="5"/>
      <c r="E12" s="5"/>
    </row>
    <row r="13" spans="2:5" ht="12.75">
      <c r="B13" s="253"/>
      <c r="C13" s="5"/>
      <c r="D13" s="5"/>
      <c r="E13" s="5"/>
    </row>
    <row r="14" spans="2:5" ht="12.75">
      <c r="B14" s="253" t="s">
        <v>476</v>
      </c>
      <c r="C14" s="5"/>
      <c r="D14" s="5"/>
      <c r="E14" s="5"/>
    </row>
    <row r="15" spans="1:5" ht="16.5" thickBot="1">
      <c r="A15" s="313"/>
      <c r="B15" s="5"/>
      <c r="C15" s="5"/>
      <c r="D15" s="5"/>
      <c r="E15" s="5"/>
    </row>
    <row r="16" spans="1:6" ht="13.5" thickTop="1">
      <c r="A16" s="459" t="s">
        <v>197</v>
      </c>
      <c r="B16" s="348"/>
      <c r="C16" s="348"/>
      <c r="D16" s="348"/>
      <c r="E16" s="349"/>
      <c r="F16" s="2"/>
    </row>
    <row r="17" spans="1:6" ht="39" thickBot="1">
      <c r="A17" s="460"/>
      <c r="B17" s="350" t="s">
        <v>270</v>
      </c>
      <c r="C17" s="351" t="s">
        <v>477</v>
      </c>
      <c r="D17" s="352" t="s">
        <v>481</v>
      </c>
      <c r="E17" s="356" t="s">
        <v>482</v>
      </c>
      <c r="F17" s="2"/>
    </row>
    <row r="18" spans="1:6" ht="13.5" thickBot="1">
      <c r="A18" s="358" t="s">
        <v>150</v>
      </c>
      <c r="B18" s="353" t="s">
        <v>478</v>
      </c>
      <c r="C18" s="354">
        <v>0</v>
      </c>
      <c r="D18" s="355">
        <v>0</v>
      </c>
      <c r="E18" s="357">
        <v>0</v>
      </c>
      <c r="F18" s="2"/>
    </row>
    <row r="19" spans="1:6" ht="13.5" thickBot="1">
      <c r="A19" s="358" t="s">
        <v>151</v>
      </c>
      <c r="B19" s="353" t="s">
        <v>479</v>
      </c>
      <c r="C19" s="316">
        <v>109396</v>
      </c>
      <c r="D19" s="317">
        <v>109345</v>
      </c>
      <c r="E19" s="318">
        <v>133552</v>
      </c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2">
    <mergeCell ref="A16:A17"/>
    <mergeCell ref="B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80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59.25390625" style="1" customWidth="1"/>
    <col min="2" max="2" width="0" style="1" hidden="1" customWidth="1"/>
    <col min="3" max="3" width="11.375" style="1" customWidth="1"/>
    <col min="4" max="6" width="12.25390625" style="1" customWidth="1"/>
    <col min="7" max="7" width="11.00390625" style="1" customWidth="1"/>
    <col min="8" max="8" width="14.625" style="1" customWidth="1"/>
    <col min="9" max="10" width="18.75390625" style="0" hidden="1" customWidth="1"/>
    <col min="11" max="14" width="9.125" style="0" hidden="1" customWidth="1"/>
  </cols>
  <sheetData>
    <row r="1" spans="1:14" s="196" customFormat="1" ht="12.75">
      <c r="A1" s="392" t="s">
        <v>535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s="196" customFormat="1" ht="12.75">
      <c r="A2" s="393" t="s">
        <v>454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49" ht="12.75">
      <c r="A3" s="227"/>
      <c r="B3" s="227"/>
      <c r="C3" s="227"/>
      <c r="D3" s="227"/>
      <c r="E3" s="227"/>
      <c r="F3" s="227"/>
      <c r="G3" s="227"/>
      <c r="H3" s="228" t="s"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45">
      <c r="A4" s="319" t="s">
        <v>455</v>
      </c>
      <c r="B4" s="319" t="s">
        <v>1</v>
      </c>
      <c r="C4" s="320" t="s">
        <v>2</v>
      </c>
      <c r="D4" s="320" t="s">
        <v>345</v>
      </c>
      <c r="E4" s="320" t="s">
        <v>387</v>
      </c>
      <c r="F4" s="320" t="s">
        <v>388</v>
      </c>
      <c r="G4" s="320" t="s">
        <v>389</v>
      </c>
      <c r="H4" s="320" t="s">
        <v>403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30.75" customHeight="1">
      <c r="A5" s="321" t="s">
        <v>3</v>
      </c>
      <c r="B5" s="322" t="e">
        <f>B6+B11</f>
        <v>#REF!</v>
      </c>
      <c r="C5" s="322"/>
      <c r="D5" s="322"/>
      <c r="E5" s="322"/>
      <c r="F5" s="322"/>
      <c r="G5" s="322"/>
      <c r="H5" s="32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6.5" customHeight="1">
      <c r="A6" s="324" t="s">
        <v>4</v>
      </c>
      <c r="B6" s="325" t="e">
        <f>SUM(B7:B10)</f>
        <v>#REF!</v>
      </c>
      <c r="C6" s="325">
        <v>362215</v>
      </c>
      <c r="D6" s="325">
        <f>SUM(D7:D10)</f>
        <v>404821</v>
      </c>
      <c r="E6" s="325">
        <f>SUM(E7:E10)</f>
        <v>434058</v>
      </c>
      <c r="F6" s="325">
        <f>SUM(F7:F10)</f>
        <v>433919</v>
      </c>
      <c r="G6" s="325">
        <f>SUM(G7:G10)</f>
        <v>387222</v>
      </c>
      <c r="H6" s="323">
        <f>G6/E6</f>
        <v>0.8920973694759686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6.5" customHeight="1">
      <c r="A7" s="326" t="s">
        <v>5</v>
      </c>
      <c r="B7" s="327" t="e">
        <f>'2.Műk.'!B9</f>
        <v>#REF!</v>
      </c>
      <c r="C7" s="327">
        <v>290008</v>
      </c>
      <c r="D7" s="327">
        <v>332614</v>
      </c>
      <c r="E7" s="327">
        <v>349889</v>
      </c>
      <c r="F7" s="327">
        <v>349889</v>
      </c>
      <c r="G7" s="327">
        <v>292503</v>
      </c>
      <c r="H7" s="323">
        <f aca="true" t="shared" si="0" ref="H7:H51">G7/E7</f>
        <v>0.8359879847608813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3.5" customHeight="1">
      <c r="A8" s="326" t="s">
        <v>6</v>
      </c>
      <c r="B8" s="327">
        <f>'2.Műk.'!B32</f>
        <v>407350</v>
      </c>
      <c r="C8" s="327">
        <v>58350</v>
      </c>
      <c r="D8" s="327">
        <v>58350</v>
      </c>
      <c r="E8" s="327">
        <v>66559</v>
      </c>
      <c r="F8" s="327">
        <v>66559</v>
      </c>
      <c r="G8" s="327">
        <v>64040</v>
      </c>
      <c r="H8" s="323">
        <f t="shared" si="0"/>
        <v>0.9621538785137997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3.5" customHeight="1">
      <c r="A9" s="326" t="s">
        <v>7</v>
      </c>
      <c r="B9" s="327">
        <f>'2.Műk.'!B47</f>
        <v>87792</v>
      </c>
      <c r="C9" s="327">
        <v>13857</v>
      </c>
      <c r="D9" s="327">
        <v>13857</v>
      </c>
      <c r="E9" s="327">
        <v>16607</v>
      </c>
      <c r="F9" s="327">
        <v>16468</v>
      </c>
      <c r="G9" s="327">
        <v>30299</v>
      </c>
      <c r="H9" s="323">
        <f t="shared" si="0"/>
        <v>1.8244716083579213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3.5" customHeight="1">
      <c r="A10" s="326" t="s">
        <v>8</v>
      </c>
      <c r="B10" s="327">
        <f>'2.Műk.'!B58</f>
        <v>737</v>
      </c>
      <c r="C10" s="327">
        <v>0</v>
      </c>
      <c r="D10" s="327">
        <v>0</v>
      </c>
      <c r="E10" s="327">
        <v>1003</v>
      </c>
      <c r="F10" s="327">
        <v>1003</v>
      </c>
      <c r="G10" s="327">
        <v>380</v>
      </c>
      <c r="H10" s="323">
        <f t="shared" si="0"/>
        <v>0.37886340977068794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3.5" customHeight="1">
      <c r="A11" s="324" t="s">
        <v>9</v>
      </c>
      <c r="B11" s="325">
        <f>SUM(B12:B14)</f>
        <v>17561</v>
      </c>
      <c r="C11" s="325">
        <v>17648</v>
      </c>
      <c r="D11" s="325">
        <v>19284</v>
      </c>
      <c r="E11" s="325">
        <v>36077</v>
      </c>
      <c r="F11" s="325">
        <v>36077</v>
      </c>
      <c r="G11" s="325">
        <v>21017</v>
      </c>
      <c r="H11" s="323">
        <f t="shared" si="0"/>
        <v>0.582559525459434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6.5" customHeight="1">
      <c r="A12" s="326" t="s">
        <v>10</v>
      </c>
      <c r="B12" s="327">
        <v>16819</v>
      </c>
      <c r="C12" s="327">
        <v>2070</v>
      </c>
      <c r="D12" s="327">
        <v>3706</v>
      </c>
      <c r="E12" s="327">
        <v>9711</v>
      </c>
      <c r="F12" s="327">
        <v>9711</v>
      </c>
      <c r="G12" s="327">
        <v>3168</v>
      </c>
      <c r="H12" s="323">
        <f t="shared" si="0"/>
        <v>0.3262279888785913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3.5" customHeight="1">
      <c r="A13" s="326" t="s">
        <v>11</v>
      </c>
      <c r="B13" s="327">
        <v>67</v>
      </c>
      <c r="C13" s="327">
        <v>0</v>
      </c>
      <c r="D13" s="327">
        <v>0</v>
      </c>
      <c r="E13" s="327"/>
      <c r="F13" s="327"/>
      <c r="G13" s="327"/>
      <c r="H13" s="3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3.5" customHeight="1">
      <c r="A14" s="326" t="s">
        <v>12</v>
      </c>
      <c r="B14" s="327">
        <v>675</v>
      </c>
      <c r="C14" s="327">
        <v>15578</v>
      </c>
      <c r="D14" s="327">
        <v>15578</v>
      </c>
      <c r="E14" s="327">
        <v>26366</v>
      </c>
      <c r="F14" s="327">
        <v>26366</v>
      </c>
      <c r="G14" s="327">
        <v>17849</v>
      </c>
      <c r="H14" s="323">
        <f t="shared" si="0"/>
        <v>0.676970340590154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3.5" customHeight="1">
      <c r="A15" s="328" t="s">
        <v>13</v>
      </c>
      <c r="B15" s="325">
        <f>B23+B16</f>
        <v>317118</v>
      </c>
      <c r="C15" s="325">
        <v>112364</v>
      </c>
      <c r="D15" s="325">
        <v>112364</v>
      </c>
      <c r="E15" s="325">
        <v>112313</v>
      </c>
      <c r="F15" s="325">
        <v>112313</v>
      </c>
      <c r="G15" s="325">
        <v>137003</v>
      </c>
      <c r="H15" s="323">
        <f t="shared" si="0"/>
        <v>1.2198320764292647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3.5" customHeight="1">
      <c r="A16" s="324" t="s">
        <v>14</v>
      </c>
      <c r="B16" s="325">
        <v>317118</v>
      </c>
      <c r="C16" s="325">
        <v>112364</v>
      </c>
      <c r="D16" s="325">
        <f>D17+D20</f>
        <v>112364</v>
      </c>
      <c r="E16" s="325">
        <v>112313</v>
      </c>
      <c r="F16" s="325">
        <v>112313</v>
      </c>
      <c r="G16" s="325">
        <v>137003</v>
      </c>
      <c r="H16" s="323">
        <f t="shared" si="0"/>
        <v>1.2198320764292647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6.5" customHeight="1">
      <c r="A17" s="326" t="s">
        <v>15</v>
      </c>
      <c r="B17" s="327">
        <f>SUM(B18:B19)</f>
        <v>317118</v>
      </c>
      <c r="C17" s="327">
        <v>112364</v>
      </c>
      <c r="D17" s="327">
        <v>112364</v>
      </c>
      <c r="E17" s="327">
        <v>112313</v>
      </c>
      <c r="F17" s="327">
        <v>112313</v>
      </c>
      <c r="G17" s="327">
        <v>137003</v>
      </c>
      <c r="H17" s="323">
        <f t="shared" si="0"/>
        <v>1.2198320764292647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3.5" customHeight="1">
      <c r="A18" s="329" t="s">
        <v>16</v>
      </c>
      <c r="B18" s="327">
        <v>317118</v>
      </c>
      <c r="C18" s="327">
        <v>87125</v>
      </c>
      <c r="D18" s="327">
        <v>0</v>
      </c>
      <c r="E18" s="327">
        <v>0</v>
      </c>
      <c r="F18" s="327">
        <v>0</v>
      </c>
      <c r="G18" s="327">
        <v>0</v>
      </c>
      <c r="H18" s="32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3.5" customHeight="1">
      <c r="A19" s="329" t="s">
        <v>17</v>
      </c>
      <c r="B19" s="327"/>
      <c r="C19" s="327">
        <v>25239</v>
      </c>
      <c r="D19" s="327">
        <v>0</v>
      </c>
      <c r="E19" s="327">
        <v>0</v>
      </c>
      <c r="F19" s="327">
        <v>0</v>
      </c>
      <c r="G19" s="327">
        <v>0</v>
      </c>
      <c r="H19" s="32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3.5" customHeight="1">
      <c r="A20" s="326" t="s">
        <v>18</v>
      </c>
      <c r="B20" s="327"/>
      <c r="C20" s="327"/>
      <c r="D20" s="327"/>
      <c r="E20" s="327"/>
      <c r="F20" s="327"/>
      <c r="G20" s="327"/>
      <c r="H20" s="3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3.5" customHeight="1">
      <c r="A21" s="329" t="s">
        <v>19</v>
      </c>
      <c r="B21" s="327"/>
      <c r="C21" s="327"/>
      <c r="D21" s="327"/>
      <c r="E21" s="327"/>
      <c r="F21" s="327"/>
      <c r="G21" s="327"/>
      <c r="H21" s="32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3.5" customHeight="1">
      <c r="A22" s="329" t="s">
        <v>20</v>
      </c>
      <c r="B22" s="327"/>
      <c r="C22" s="327"/>
      <c r="D22" s="327"/>
      <c r="E22" s="327"/>
      <c r="F22" s="327"/>
      <c r="G22" s="327"/>
      <c r="H22" s="32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3.5" customHeight="1">
      <c r="A23" s="324" t="s">
        <v>21</v>
      </c>
      <c r="B23" s="325">
        <v>0</v>
      </c>
      <c r="C23" s="325">
        <v>0</v>
      </c>
      <c r="D23" s="325">
        <v>0</v>
      </c>
      <c r="E23" s="325">
        <v>0</v>
      </c>
      <c r="F23" s="325">
        <v>0</v>
      </c>
      <c r="G23" s="325">
        <v>0</v>
      </c>
      <c r="H23" s="32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6.5" customHeight="1">
      <c r="A24" s="330" t="s">
        <v>22</v>
      </c>
      <c r="B24" s="325" t="e">
        <f>B5+B15</f>
        <v>#REF!</v>
      </c>
      <c r="C24" s="325">
        <v>492227</v>
      </c>
      <c r="D24" s="325">
        <f>D6+D11+D15</f>
        <v>536469</v>
      </c>
      <c r="E24" s="325">
        <f>E6+E11+E15</f>
        <v>582448</v>
      </c>
      <c r="F24" s="325">
        <f>F6+F11+F15</f>
        <v>582309</v>
      </c>
      <c r="G24" s="325">
        <f>G6+G11+G15</f>
        <v>545242</v>
      </c>
      <c r="H24" s="323">
        <f t="shared" si="0"/>
        <v>0.9361213361536137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6.5" customHeight="1">
      <c r="A25" s="321" t="s">
        <v>23</v>
      </c>
      <c r="B25" s="325">
        <f>B26+B38</f>
        <v>1204058</v>
      </c>
      <c r="C25" s="325"/>
      <c r="D25" s="325"/>
      <c r="E25" s="325"/>
      <c r="F25" s="325"/>
      <c r="G25" s="325"/>
      <c r="H25" s="32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6.5" customHeight="1">
      <c r="A26" s="324" t="s">
        <v>24</v>
      </c>
      <c r="B26" s="325">
        <f>B27+B28+B29+B30+B31</f>
        <v>766639</v>
      </c>
      <c r="C26" s="325">
        <v>483657</v>
      </c>
      <c r="D26" s="325">
        <f>D27+D28+D29+D30+D31</f>
        <v>502549</v>
      </c>
      <c r="E26" s="325">
        <f>E27+E28+E29+E30+E31</f>
        <v>537009</v>
      </c>
      <c r="F26" s="325">
        <f>SUM(F27:F31)</f>
        <v>458955</v>
      </c>
      <c r="G26" s="325">
        <f>SUM(G27:G31)</f>
        <v>533823</v>
      </c>
      <c r="H26" s="323">
        <f t="shared" si="0"/>
        <v>0.9940671385395775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6.5" customHeight="1">
      <c r="A27" s="331" t="s">
        <v>25</v>
      </c>
      <c r="B27" s="325">
        <f>'2.Műk.'!B70</f>
        <v>301856</v>
      </c>
      <c r="C27" s="325">
        <v>108705</v>
      </c>
      <c r="D27" s="325">
        <v>128781</v>
      </c>
      <c r="E27" s="325">
        <v>136274</v>
      </c>
      <c r="F27" s="325">
        <v>136274</v>
      </c>
      <c r="G27" s="325">
        <v>107607</v>
      </c>
      <c r="H27" s="323">
        <f t="shared" si="0"/>
        <v>0.7896370547573272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3.5" customHeight="1">
      <c r="A28" s="332" t="s">
        <v>176</v>
      </c>
      <c r="B28" s="325">
        <f>'2.Műk.'!B79</f>
        <v>80868</v>
      </c>
      <c r="C28" s="325">
        <v>21308</v>
      </c>
      <c r="D28" s="325">
        <v>24712</v>
      </c>
      <c r="E28" s="325">
        <v>28072</v>
      </c>
      <c r="F28" s="325">
        <v>28072</v>
      </c>
      <c r="G28" s="325">
        <v>20005</v>
      </c>
      <c r="H28" s="323">
        <f t="shared" si="0"/>
        <v>0.7126318039327444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3.5" customHeight="1">
      <c r="A29" s="332" t="s">
        <v>26</v>
      </c>
      <c r="B29" s="325">
        <f>'2.Műk.'!B80</f>
        <v>339134</v>
      </c>
      <c r="C29" s="325">
        <v>72874</v>
      </c>
      <c r="D29" s="325">
        <v>77379</v>
      </c>
      <c r="E29" s="325">
        <v>77291</v>
      </c>
      <c r="F29" s="325">
        <v>66141</v>
      </c>
      <c r="G29" s="325">
        <v>63733</v>
      </c>
      <c r="H29" s="323">
        <f t="shared" si="0"/>
        <v>0.8245850098976595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3.5" customHeight="1">
      <c r="A30" s="332" t="s">
        <v>27</v>
      </c>
      <c r="B30" s="325">
        <f>'2.Műk.'!B85</f>
        <v>10683</v>
      </c>
      <c r="C30" s="325">
        <v>28376</v>
      </c>
      <c r="D30" s="325">
        <v>28376</v>
      </c>
      <c r="E30" s="325">
        <v>28376</v>
      </c>
      <c r="F30" s="325">
        <v>27250</v>
      </c>
      <c r="G30" s="325">
        <v>24514</v>
      </c>
      <c r="H30" s="323">
        <f t="shared" si="0"/>
        <v>0.8638990696363124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3.5" customHeight="1">
      <c r="A31" s="332" t="s">
        <v>28</v>
      </c>
      <c r="B31" s="325">
        <f>'2.Műk.'!B86</f>
        <v>34098</v>
      </c>
      <c r="C31" s="325">
        <v>252394</v>
      </c>
      <c r="D31" s="325">
        <v>243301</v>
      </c>
      <c r="E31" s="325">
        <f>SUM(E32:E37)</f>
        <v>266996</v>
      </c>
      <c r="F31" s="325">
        <v>201218</v>
      </c>
      <c r="G31" s="325">
        <f>SUM(G32:G37)</f>
        <v>317964</v>
      </c>
      <c r="H31" s="323">
        <f t="shared" si="0"/>
        <v>1.1908942456066758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3.5" customHeight="1">
      <c r="A32" s="333" t="s">
        <v>178</v>
      </c>
      <c r="B32" s="327">
        <f>'2.Műk.'!B87</f>
        <v>14643</v>
      </c>
      <c r="C32" s="327">
        <v>160877</v>
      </c>
      <c r="D32" s="327">
        <v>177071</v>
      </c>
      <c r="E32" s="327">
        <v>177071</v>
      </c>
      <c r="F32" s="327">
        <v>135617</v>
      </c>
      <c r="G32" s="327">
        <v>171224</v>
      </c>
      <c r="H32" s="323">
        <f t="shared" si="0"/>
        <v>0.9669793472674802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3.5" customHeight="1">
      <c r="A33" s="333" t="s">
        <v>29</v>
      </c>
      <c r="B33" s="327">
        <f>'2.Műk.'!B88</f>
        <v>4455</v>
      </c>
      <c r="C33" s="327">
        <v>4451</v>
      </c>
      <c r="D33" s="327">
        <v>4451</v>
      </c>
      <c r="E33" s="327">
        <v>4451</v>
      </c>
      <c r="F33" s="327">
        <v>3822</v>
      </c>
      <c r="G33" s="327">
        <v>0</v>
      </c>
      <c r="H33" s="323">
        <f t="shared" si="0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3.5" customHeight="1">
      <c r="A34" s="333" t="s">
        <v>30</v>
      </c>
      <c r="B34" s="327">
        <f>'2.Műk.'!B89</f>
        <v>15000</v>
      </c>
      <c r="C34" s="327">
        <v>0</v>
      </c>
      <c r="D34" s="327">
        <v>0</v>
      </c>
      <c r="E34" s="327">
        <v>0</v>
      </c>
      <c r="F34" s="327">
        <v>0</v>
      </c>
      <c r="G34" s="327">
        <v>0</v>
      </c>
      <c r="H34" s="32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3.5" customHeight="1">
      <c r="A35" s="333" t="s">
        <v>31</v>
      </c>
      <c r="B35" s="327"/>
      <c r="C35" s="327">
        <v>52749</v>
      </c>
      <c r="D35" s="327">
        <v>8526</v>
      </c>
      <c r="E35" s="327">
        <v>32221</v>
      </c>
      <c r="F35" s="327">
        <v>8526</v>
      </c>
      <c r="G35" s="327">
        <v>10000</v>
      </c>
      <c r="H35" s="32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3.5" customHeight="1">
      <c r="A36" s="333" t="s">
        <v>195</v>
      </c>
      <c r="B36" s="143"/>
      <c r="C36" s="327">
        <v>34317</v>
      </c>
      <c r="D36" s="327">
        <v>7322</v>
      </c>
      <c r="E36" s="327">
        <v>7322</v>
      </c>
      <c r="F36" s="327">
        <v>7322</v>
      </c>
      <c r="G36" s="327">
        <v>66027</v>
      </c>
      <c r="H36" s="323">
        <f>G37/E36</f>
        <v>9.657607211144496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3.5" customHeight="1">
      <c r="A37" s="333" t="s">
        <v>382</v>
      </c>
      <c r="B37" s="143"/>
      <c r="C37" s="327"/>
      <c r="D37" s="327">
        <v>45931</v>
      </c>
      <c r="E37" s="327">
        <v>45931</v>
      </c>
      <c r="F37" s="327">
        <v>45931</v>
      </c>
      <c r="G37" s="327">
        <v>70713</v>
      </c>
      <c r="H37" s="323">
        <f t="shared" si="0"/>
        <v>1.5395484531144543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" customFormat="1" ht="13.5" customHeight="1">
      <c r="A38" s="324" t="s">
        <v>32</v>
      </c>
      <c r="B38" s="325">
        <f>B39+B40+B41</f>
        <v>437419</v>
      </c>
      <c r="C38" s="325">
        <v>8570</v>
      </c>
      <c r="D38" s="325">
        <f>SUM(D39:D40)</f>
        <v>33920</v>
      </c>
      <c r="E38" s="325">
        <v>31212</v>
      </c>
      <c r="F38" s="325">
        <v>31212</v>
      </c>
      <c r="G38" s="325">
        <v>11419</v>
      </c>
      <c r="H38" s="323">
        <f t="shared" si="0"/>
        <v>0.36585287709855185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" customFormat="1" ht="16.5" customHeight="1">
      <c r="A39" s="326" t="s">
        <v>33</v>
      </c>
      <c r="B39" s="327">
        <v>346269</v>
      </c>
      <c r="C39" s="327">
        <v>8570</v>
      </c>
      <c r="D39" s="327">
        <v>26693</v>
      </c>
      <c r="E39" s="327">
        <v>28473</v>
      </c>
      <c r="F39" s="327">
        <v>28473</v>
      </c>
      <c r="G39" s="327">
        <v>10419</v>
      </c>
      <c r="H39" s="323">
        <f t="shared" si="0"/>
        <v>0.365925613739332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" customFormat="1" ht="13.5" customHeight="1">
      <c r="A40" s="326" t="s">
        <v>34</v>
      </c>
      <c r="B40" s="327">
        <v>76150</v>
      </c>
      <c r="C40" s="327">
        <v>0</v>
      </c>
      <c r="D40" s="327">
        <v>7227</v>
      </c>
      <c r="E40" s="327">
        <v>2739</v>
      </c>
      <c r="F40" s="327">
        <v>2739</v>
      </c>
      <c r="G40" s="327">
        <v>1000</v>
      </c>
      <c r="H40" s="323">
        <f t="shared" si="0"/>
        <v>0.36509675063891933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" customFormat="1" ht="13.5" customHeight="1">
      <c r="A41" s="326" t="s">
        <v>35</v>
      </c>
      <c r="B41" s="327">
        <f>B42+B44</f>
        <v>15000</v>
      </c>
      <c r="C41" s="327">
        <v>0</v>
      </c>
      <c r="D41" s="327">
        <v>0</v>
      </c>
      <c r="E41" s="327">
        <v>0</v>
      </c>
      <c r="F41" s="327">
        <v>0</v>
      </c>
      <c r="G41" s="327">
        <v>0</v>
      </c>
      <c r="H41" s="32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7" customFormat="1" ht="13.5" customHeight="1">
      <c r="A42" s="333" t="s">
        <v>36</v>
      </c>
      <c r="B42" s="327"/>
      <c r="C42" s="327"/>
      <c r="D42" s="327"/>
      <c r="E42" s="327"/>
      <c r="F42" s="327"/>
      <c r="G42" s="327"/>
      <c r="H42" s="323"/>
      <c r="I42" s="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20.25" customHeight="1">
      <c r="A43" s="334" t="s">
        <v>37</v>
      </c>
      <c r="B43" s="327"/>
      <c r="C43" s="327">
        <v>0</v>
      </c>
      <c r="D43" s="327">
        <v>0</v>
      </c>
      <c r="E43" s="327">
        <v>0</v>
      </c>
      <c r="F43" s="327">
        <v>0</v>
      </c>
      <c r="G43" s="327">
        <v>0</v>
      </c>
      <c r="H43" s="32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3.5" customHeight="1">
      <c r="A44" s="333" t="s">
        <v>38</v>
      </c>
      <c r="B44" s="327">
        <v>15000</v>
      </c>
      <c r="C44" s="327">
        <v>0</v>
      </c>
      <c r="D44" s="327">
        <v>0</v>
      </c>
      <c r="E44" s="327">
        <v>0</v>
      </c>
      <c r="F44" s="327">
        <v>0</v>
      </c>
      <c r="G44" s="327">
        <v>0</v>
      </c>
      <c r="H44" s="32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3.5" customHeight="1">
      <c r="A45" s="328" t="s">
        <v>39</v>
      </c>
      <c r="B45" s="325">
        <f>B50+B46</f>
        <v>0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32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6.5" customHeight="1">
      <c r="A46" s="324" t="s">
        <v>40</v>
      </c>
      <c r="B46" s="325">
        <f>SUM(B47:B48)</f>
        <v>0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32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6.5" customHeight="1">
      <c r="A47" s="335" t="s">
        <v>41</v>
      </c>
      <c r="B47" s="325"/>
      <c r="C47" s="325"/>
      <c r="D47" s="325"/>
      <c r="E47" s="325"/>
      <c r="F47" s="325"/>
      <c r="G47" s="325"/>
      <c r="H47" s="32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3.5" customHeight="1">
      <c r="A48" s="329" t="s">
        <v>16</v>
      </c>
      <c r="B48" s="325"/>
      <c r="C48" s="325"/>
      <c r="D48" s="325"/>
      <c r="E48" s="325"/>
      <c r="F48" s="325"/>
      <c r="G48" s="325"/>
      <c r="H48" s="32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3.5" customHeight="1">
      <c r="A49" s="329" t="s">
        <v>17</v>
      </c>
      <c r="B49" s="325"/>
      <c r="C49" s="325"/>
      <c r="D49" s="325"/>
      <c r="E49" s="325"/>
      <c r="F49" s="325"/>
      <c r="G49" s="325"/>
      <c r="H49" s="32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3.5" customHeight="1">
      <c r="A50" s="324" t="s">
        <v>42</v>
      </c>
      <c r="B50" s="325">
        <v>0</v>
      </c>
      <c r="C50" s="325">
        <v>0</v>
      </c>
      <c r="D50" s="325">
        <v>0</v>
      </c>
      <c r="E50" s="325">
        <v>0</v>
      </c>
      <c r="F50" s="325">
        <v>0</v>
      </c>
      <c r="G50" s="325"/>
      <c r="H50" s="32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6.5" customHeight="1">
      <c r="A51" s="330" t="s">
        <v>43</v>
      </c>
      <c r="B51" s="325">
        <f>B25+B45</f>
        <v>1204058</v>
      </c>
      <c r="C51" s="325">
        <v>492227</v>
      </c>
      <c r="D51" s="325">
        <f>D26+D38</f>
        <v>536469</v>
      </c>
      <c r="E51" s="325">
        <f>E26+E38</f>
        <v>568221</v>
      </c>
      <c r="F51" s="325">
        <f>F26+F38</f>
        <v>490167</v>
      </c>
      <c r="G51" s="325">
        <f>G27+G28+G29+G30+G31+G38</f>
        <v>545242</v>
      </c>
      <c r="H51" s="323">
        <f t="shared" si="0"/>
        <v>0.9595597487597255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6.5" customHeight="1">
      <c r="A52" s="336"/>
      <c r="B52" s="336"/>
      <c r="C52" s="336"/>
      <c r="D52" s="336"/>
      <c r="E52" s="336"/>
      <c r="F52" s="336"/>
      <c r="G52" s="336"/>
      <c r="H52" s="33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 customHeight="1">
      <c r="A53" s="229"/>
      <c r="B53" s="229"/>
      <c r="C53" s="229"/>
      <c r="D53" s="229"/>
      <c r="E53" s="229"/>
      <c r="F53" s="229"/>
      <c r="G53" s="229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 customHeight="1">
      <c r="A54" s="8"/>
      <c r="B54" s="8"/>
      <c r="C54" s="8"/>
      <c r="D54" s="8"/>
      <c r="E54" s="8"/>
      <c r="F54" s="8"/>
      <c r="G54" s="8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.75" customHeight="1">
      <c r="A55" s="8"/>
      <c r="B55" s="8"/>
      <c r="C55" s="8"/>
      <c r="D55" s="8"/>
      <c r="E55" s="8"/>
      <c r="F55" s="8"/>
      <c r="G55" s="8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 customHeight="1">
      <c r="A56" s="8"/>
      <c r="B56" s="8"/>
      <c r="C56" s="8"/>
      <c r="D56" s="8"/>
      <c r="E56" s="8"/>
      <c r="F56" s="8"/>
      <c r="G56" s="8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 customHeight="1">
      <c r="A57" s="8"/>
      <c r="B57" s="8"/>
      <c r="C57" s="8"/>
      <c r="D57" s="8"/>
      <c r="E57" s="8"/>
      <c r="F57" s="8"/>
      <c r="G57" s="8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 customHeight="1">
      <c r="A58" s="8"/>
      <c r="B58" s="8"/>
      <c r="C58" s="8"/>
      <c r="D58" s="8"/>
      <c r="E58" s="8"/>
      <c r="F58" s="8"/>
      <c r="G58" s="8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 customHeight="1">
      <c r="A59" s="8"/>
      <c r="B59" s="8"/>
      <c r="C59" s="8"/>
      <c r="D59" s="8"/>
      <c r="E59" s="8"/>
      <c r="F59" s="8"/>
      <c r="G59" s="8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 customHeight="1">
      <c r="A60" s="8"/>
      <c r="B60" s="8"/>
      <c r="C60" s="8"/>
      <c r="D60" s="8"/>
      <c r="E60" s="8"/>
      <c r="F60" s="8"/>
      <c r="G60" s="8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 customHeight="1">
      <c r="A61" s="8"/>
      <c r="B61" s="8"/>
      <c r="C61" s="8"/>
      <c r="D61" s="8"/>
      <c r="E61" s="8"/>
      <c r="F61" s="8"/>
      <c r="G61" s="8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5.75" customHeight="1">
      <c r="A62" s="8"/>
      <c r="B62" s="8"/>
      <c r="C62" s="8"/>
      <c r="D62" s="8"/>
      <c r="E62" s="8"/>
      <c r="F62" s="8"/>
      <c r="G62" s="8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5.75" customHeight="1">
      <c r="A63" s="8"/>
      <c r="B63" s="8"/>
      <c r="C63" s="8"/>
      <c r="D63" s="8"/>
      <c r="E63" s="8"/>
      <c r="F63" s="8"/>
      <c r="G63" s="8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 customHeight="1">
      <c r="A64" s="8"/>
      <c r="B64" s="8"/>
      <c r="C64" s="8"/>
      <c r="D64" s="8"/>
      <c r="E64" s="8"/>
      <c r="F64" s="8"/>
      <c r="G64" s="8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 customHeight="1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 customHeight="1">
      <c r="A66" s="8"/>
      <c r="B66" s="8"/>
      <c r="C66" s="8"/>
      <c r="D66" s="8"/>
      <c r="E66" s="8"/>
      <c r="F66" s="8"/>
      <c r="G66" s="8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 customHeight="1">
      <c r="A67" s="8"/>
      <c r="B67" s="8"/>
      <c r="C67" s="8"/>
      <c r="D67" s="8"/>
      <c r="E67" s="8"/>
      <c r="F67" s="8"/>
      <c r="G67" s="8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 customHeight="1">
      <c r="A68" s="8"/>
      <c r="B68" s="8"/>
      <c r="C68" s="8"/>
      <c r="D68" s="8"/>
      <c r="E68" s="8"/>
      <c r="F68" s="8"/>
      <c r="G68" s="8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5.75" customHeight="1">
      <c r="A69" s="8"/>
      <c r="B69" s="8"/>
      <c r="C69" s="8"/>
      <c r="D69" s="8"/>
      <c r="E69" s="8"/>
      <c r="F69" s="8"/>
      <c r="G69" s="8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5.75" customHeight="1">
      <c r="A70" s="8"/>
      <c r="B70" s="8"/>
      <c r="C70" s="8"/>
      <c r="D70" s="8"/>
      <c r="E70" s="8"/>
      <c r="F70" s="8"/>
      <c r="G70" s="8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5.75" customHeight="1">
      <c r="A71" s="8"/>
      <c r="B71" s="8"/>
      <c r="C71" s="8"/>
      <c r="D71" s="8"/>
      <c r="E71" s="8"/>
      <c r="F71" s="8"/>
      <c r="G71" s="8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 customHeight="1">
      <c r="A72" s="8"/>
      <c r="B72" s="8"/>
      <c r="C72" s="8"/>
      <c r="D72" s="8"/>
      <c r="E72" s="8"/>
      <c r="F72" s="8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 customHeight="1">
      <c r="A73" s="8"/>
      <c r="B73" s="8"/>
      <c r="C73" s="8"/>
      <c r="D73" s="8"/>
      <c r="E73" s="8"/>
      <c r="F73" s="8"/>
      <c r="G73" s="8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 customHeight="1">
      <c r="A74" s="8"/>
      <c r="B74" s="8"/>
      <c r="C74" s="8"/>
      <c r="D74" s="8"/>
      <c r="E74" s="8"/>
      <c r="F74" s="8"/>
      <c r="G74" s="8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 customHeight="1">
      <c r="A75" s="8"/>
      <c r="B75" s="8"/>
      <c r="C75" s="8"/>
      <c r="D75" s="8"/>
      <c r="E75" s="8"/>
      <c r="F75" s="8"/>
      <c r="G75" s="8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 customHeight="1">
      <c r="A76" s="8"/>
      <c r="B76" s="8"/>
      <c r="C76" s="8"/>
      <c r="D76" s="8"/>
      <c r="E76" s="8"/>
      <c r="F76" s="8"/>
      <c r="G76" s="8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 customHeight="1">
      <c r="A77" s="8"/>
      <c r="B77" s="8"/>
      <c r="C77" s="8"/>
      <c r="D77" s="8"/>
      <c r="E77" s="8"/>
      <c r="F77" s="8"/>
      <c r="G77" s="8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 customHeight="1">
      <c r="A78" s="8"/>
      <c r="B78" s="8"/>
      <c r="C78" s="8"/>
      <c r="D78" s="8"/>
      <c r="E78" s="8"/>
      <c r="F78" s="8"/>
      <c r="G78" s="8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 customHeight="1">
      <c r="A79" s="8"/>
      <c r="B79" s="8"/>
      <c r="C79" s="8"/>
      <c r="D79" s="8"/>
      <c r="E79" s="8"/>
      <c r="F79" s="8"/>
      <c r="G79" s="8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5.75" customHeight="1">
      <c r="A80" s="8"/>
      <c r="B80" s="8"/>
      <c r="C80" s="8"/>
      <c r="D80" s="8"/>
      <c r="E80" s="8"/>
      <c r="F80" s="8"/>
      <c r="G80" s="8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.75" customHeight="1">
      <c r="A81" s="8"/>
      <c r="B81" s="8"/>
      <c r="C81" s="8"/>
      <c r="D81" s="8"/>
      <c r="E81" s="8"/>
      <c r="F81" s="8"/>
      <c r="G81" s="8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.75" customHeight="1">
      <c r="A82" s="8"/>
      <c r="B82" s="8"/>
      <c r="C82" s="8"/>
      <c r="D82" s="8"/>
      <c r="E82" s="8"/>
      <c r="F82" s="8"/>
      <c r="G82" s="8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.75" customHeight="1">
      <c r="A83" s="8"/>
      <c r="B83" s="8"/>
      <c r="C83" s="8"/>
      <c r="D83" s="8"/>
      <c r="E83" s="8"/>
      <c r="F83" s="8"/>
      <c r="G83" s="8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.75" customHeight="1">
      <c r="A84" s="8"/>
      <c r="B84" s="8"/>
      <c r="C84" s="8"/>
      <c r="D84" s="8"/>
      <c r="E84" s="8"/>
      <c r="F84" s="8"/>
      <c r="G84" s="8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.75" customHeight="1">
      <c r="A85" s="8"/>
      <c r="B85" s="8"/>
      <c r="C85" s="8"/>
      <c r="D85" s="8"/>
      <c r="E85" s="8"/>
      <c r="F85" s="8"/>
      <c r="G85" s="8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.75" customHeight="1">
      <c r="A86" s="8"/>
      <c r="B86" s="8"/>
      <c r="C86" s="8"/>
      <c r="D86" s="8"/>
      <c r="E86" s="8"/>
      <c r="F86" s="8"/>
      <c r="G86" s="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.75" customHeight="1">
      <c r="A87" s="8"/>
      <c r="B87" s="8"/>
      <c r="C87" s="8"/>
      <c r="D87" s="8"/>
      <c r="E87" s="8"/>
      <c r="F87" s="8"/>
      <c r="G87" s="8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.75" customHeight="1">
      <c r="A88" s="8"/>
      <c r="B88" s="8"/>
      <c r="C88" s="8"/>
      <c r="D88" s="8"/>
      <c r="E88" s="8"/>
      <c r="F88" s="8"/>
      <c r="G88" s="8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 customHeight="1">
      <c r="A89" s="8"/>
      <c r="B89" s="8"/>
      <c r="C89" s="8"/>
      <c r="D89" s="8"/>
      <c r="E89" s="8"/>
      <c r="F89" s="8"/>
      <c r="G89" s="8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 customHeight="1">
      <c r="A90" s="8"/>
      <c r="B90" s="8"/>
      <c r="C90" s="8"/>
      <c r="D90" s="8"/>
      <c r="E90" s="8"/>
      <c r="F90" s="8"/>
      <c r="G90" s="8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 customHeight="1">
      <c r="A91" s="8"/>
      <c r="B91" s="8"/>
      <c r="C91" s="8"/>
      <c r="D91" s="8"/>
      <c r="E91" s="8"/>
      <c r="F91" s="8"/>
      <c r="G91" s="8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 customHeight="1">
      <c r="A92" s="8"/>
      <c r="B92" s="8"/>
      <c r="C92" s="8"/>
      <c r="D92" s="8"/>
      <c r="E92" s="8"/>
      <c r="F92" s="8"/>
      <c r="G92" s="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 customHeight="1">
      <c r="A93" s="8"/>
      <c r="B93" s="8"/>
      <c r="C93" s="8"/>
      <c r="D93" s="8"/>
      <c r="E93" s="8"/>
      <c r="F93" s="8"/>
      <c r="G93" s="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 customHeight="1">
      <c r="A94" s="8"/>
      <c r="B94" s="8"/>
      <c r="C94" s="8"/>
      <c r="D94" s="8"/>
      <c r="E94" s="8"/>
      <c r="F94" s="8"/>
      <c r="G94" s="8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 customHeight="1">
      <c r="A95" s="8"/>
      <c r="B95" s="8"/>
      <c r="C95" s="8"/>
      <c r="D95" s="8"/>
      <c r="E95" s="8"/>
      <c r="F95" s="8"/>
      <c r="G95" s="8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 customHeight="1">
      <c r="A96" s="8"/>
      <c r="B96" s="8"/>
      <c r="C96" s="8"/>
      <c r="D96" s="8"/>
      <c r="E96" s="8"/>
      <c r="F96" s="8"/>
      <c r="G96" s="8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.75" customHeight="1">
      <c r="A97" s="8"/>
      <c r="B97" s="8"/>
      <c r="C97" s="8"/>
      <c r="D97" s="8"/>
      <c r="E97" s="8"/>
      <c r="F97" s="8"/>
      <c r="G97" s="8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.75" customHeight="1">
      <c r="A98" s="8"/>
      <c r="B98" s="8"/>
      <c r="C98" s="8"/>
      <c r="D98" s="8"/>
      <c r="E98" s="8"/>
      <c r="F98" s="8"/>
      <c r="G98" s="8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5.75" customHeight="1">
      <c r="A99" s="8"/>
      <c r="B99" s="8"/>
      <c r="C99" s="8"/>
      <c r="D99" s="8"/>
      <c r="E99" s="8"/>
      <c r="F99" s="8"/>
      <c r="G99" s="8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5.75" customHeight="1">
      <c r="A100" s="8"/>
      <c r="B100" s="8"/>
      <c r="C100" s="8"/>
      <c r="D100" s="8"/>
      <c r="E100" s="8"/>
      <c r="F100" s="8"/>
      <c r="G100" s="8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5.75" customHeight="1">
      <c r="A101" s="8"/>
      <c r="B101" s="8"/>
      <c r="C101" s="8"/>
      <c r="D101" s="8"/>
      <c r="E101" s="8"/>
      <c r="F101" s="8"/>
      <c r="G101" s="8"/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5.75" customHeight="1">
      <c r="A102" s="8"/>
      <c r="B102" s="8"/>
      <c r="C102" s="8"/>
      <c r="D102" s="8"/>
      <c r="E102" s="8"/>
      <c r="F102" s="8"/>
      <c r="G102" s="8"/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5.75" customHeight="1">
      <c r="A103" s="8"/>
      <c r="B103" s="8"/>
      <c r="C103" s="8"/>
      <c r="D103" s="8"/>
      <c r="E103" s="8"/>
      <c r="F103" s="8"/>
      <c r="G103" s="8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5.75" customHeight="1">
      <c r="A104" s="8"/>
      <c r="B104" s="8"/>
      <c r="C104" s="8"/>
      <c r="D104" s="8"/>
      <c r="E104" s="8"/>
      <c r="F104" s="8"/>
      <c r="G104" s="8"/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5.75" customHeight="1">
      <c r="A105" s="8"/>
      <c r="B105" s="8"/>
      <c r="C105" s="8"/>
      <c r="D105" s="8"/>
      <c r="E105" s="8"/>
      <c r="F105" s="8"/>
      <c r="G105" s="8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>
      <c r="A106" s="8"/>
      <c r="B106" s="8"/>
      <c r="C106" s="8"/>
      <c r="D106" s="8"/>
      <c r="E106" s="8"/>
      <c r="F106" s="8"/>
      <c r="G106" s="8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.75" customHeight="1">
      <c r="A107" s="8"/>
      <c r="B107" s="8"/>
      <c r="C107" s="8"/>
      <c r="D107" s="8"/>
      <c r="E107" s="8"/>
      <c r="F107" s="8"/>
      <c r="G107" s="8"/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5.75" customHeight="1">
      <c r="A108" s="8"/>
      <c r="B108" s="8"/>
      <c r="C108" s="8"/>
      <c r="D108" s="8"/>
      <c r="E108" s="8"/>
      <c r="F108" s="8"/>
      <c r="G108" s="8"/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5.75" customHeight="1">
      <c r="A109" s="8"/>
      <c r="B109" s="8"/>
      <c r="C109" s="8"/>
      <c r="D109" s="8"/>
      <c r="E109" s="8"/>
      <c r="F109" s="8"/>
      <c r="G109" s="8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5.75" customHeight="1">
      <c r="A110" s="8"/>
      <c r="B110" s="8"/>
      <c r="C110" s="8"/>
      <c r="D110" s="8"/>
      <c r="E110" s="8"/>
      <c r="F110" s="8"/>
      <c r="G110" s="8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5.75" customHeight="1">
      <c r="A111" s="8"/>
      <c r="B111" s="8"/>
      <c r="C111" s="8"/>
      <c r="D111" s="8"/>
      <c r="E111" s="8"/>
      <c r="F111" s="8"/>
      <c r="G111" s="8"/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5.75" customHeight="1">
      <c r="A112" s="8"/>
      <c r="B112" s="8"/>
      <c r="C112" s="8"/>
      <c r="D112" s="8"/>
      <c r="E112" s="8"/>
      <c r="F112" s="8"/>
      <c r="G112" s="8"/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5.75" customHeight="1">
      <c r="A113" s="8"/>
      <c r="B113" s="8"/>
      <c r="C113" s="8"/>
      <c r="D113" s="8"/>
      <c r="E113" s="8"/>
      <c r="F113" s="8"/>
      <c r="G113" s="8"/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5.75" customHeight="1">
      <c r="A114" s="8"/>
      <c r="B114" s="8"/>
      <c r="C114" s="8"/>
      <c r="D114" s="8"/>
      <c r="E114" s="8"/>
      <c r="F114" s="8"/>
      <c r="G114" s="8"/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5.75" customHeight="1">
      <c r="A115" s="8"/>
      <c r="B115" s="8"/>
      <c r="C115" s="8"/>
      <c r="D115" s="8"/>
      <c r="E115" s="8"/>
      <c r="F115" s="8"/>
      <c r="G115" s="8"/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5.75" customHeight="1">
      <c r="A116" s="8"/>
      <c r="B116" s="8"/>
      <c r="C116" s="8"/>
      <c r="D116" s="8"/>
      <c r="E116" s="8"/>
      <c r="F116" s="8"/>
      <c r="G116" s="8"/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5.75" customHeight="1">
      <c r="A117" s="8"/>
      <c r="B117" s="8"/>
      <c r="C117" s="8"/>
      <c r="D117" s="8"/>
      <c r="E117" s="8"/>
      <c r="F117" s="8"/>
      <c r="G117" s="8"/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5.75" customHeight="1">
      <c r="A118" s="8"/>
      <c r="B118" s="8"/>
      <c r="C118" s="8"/>
      <c r="D118" s="8"/>
      <c r="E118" s="8"/>
      <c r="F118" s="8"/>
      <c r="G118" s="8"/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5.75" customHeight="1">
      <c r="A119" s="8"/>
      <c r="B119" s="8"/>
      <c r="C119" s="8"/>
      <c r="D119" s="8"/>
      <c r="E119" s="8"/>
      <c r="F119" s="8"/>
      <c r="G119" s="8"/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5.75" customHeight="1">
      <c r="A120" s="8"/>
      <c r="B120" s="8"/>
      <c r="C120" s="8"/>
      <c r="D120" s="8"/>
      <c r="E120" s="8"/>
      <c r="F120" s="8"/>
      <c r="G120" s="8"/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5.75" customHeight="1">
      <c r="A121" s="8"/>
      <c r="B121" s="8"/>
      <c r="C121" s="8"/>
      <c r="D121" s="8"/>
      <c r="E121" s="8"/>
      <c r="F121" s="8"/>
      <c r="G121" s="8"/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5.75" customHeight="1">
      <c r="A122" s="8"/>
      <c r="B122" s="8"/>
      <c r="C122" s="8"/>
      <c r="D122" s="8"/>
      <c r="E122" s="8"/>
      <c r="F122" s="8"/>
      <c r="G122" s="8"/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5.75" customHeight="1">
      <c r="A123" s="8"/>
      <c r="B123" s="8"/>
      <c r="C123" s="8"/>
      <c r="D123" s="8"/>
      <c r="E123" s="8"/>
      <c r="F123" s="8"/>
      <c r="G123" s="8"/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5.75" customHeight="1">
      <c r="A124" s="8"/>
      <c r="B124" s="8"/>
      <c r="C124" s="8"/>
      <c r="D124" s="8"/>
      <c r="E124" s="8"/>
      <c r="F124" s="8"/>
      <c r="G124" s="8"/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5.75" customHeight="1">
      <c r="A125" s="8"/>
      <c r="B125" s="8"/>
      <c r="C125" s="8"/>
      <c r="D125" s="8"/>
      <c r="E125" s="8"/>
      <c r="F125" s="8"/>
      <c r="G125" s="8"/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5.75" customHeight="1">
      <c r="A126" s="8"/>
      <c r="B126" s="8"/>
      <c r="C126" s="8"/>
      <c r="D126" s="8"/>
      <c r="E126" s="8"/>
      <c r="F126" s="8"/>
      <c r="G126" s="8"/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5.75" customHeight="1">
      <c r="A127" s="8"/>
      <c r="B127" s="8"/>
      <c r="C127" s="8"/>
      <c r="D127" s="8"/>
      <c r="E127" s="8"/>
      <c r="F127" s="8"/>
      <c r="G127" s="8"/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5.75" customHeight="1">
      <c r="A128" s="8"/>
      <c r="B128" s="8"/>
      <c r="C128" s="8"/>
      <c r="D128" s="8"/>
      <c r="E128" s="8"/>
      <c r="F128" s="8"/>
      <c r="G128" s="8"/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5.75" customHeight="1">
      <c r="A129" s="8"/>
      <c r="B129" s="8"/>
      <c r="C129" s="8"/>
      <c r="D129" s="8"/>
      <c r="E129" s="8"/>
      <c r="F129" s="8"/>
      <c r="G129" s="8"/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5.75" customHeight="1">
      <c r="A130" s="8"/>
      <c r="B130" s="8"/>
      <c r="C130" s="8"/>
      <c r="D130" s="8"/>
      <c r="E130" s="8"/>
      <c r="F130" s="8"/>
      <c r="G130" s="8"/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5.75" customHeight="1">
      <c r="A131" s="8"/>
      <c r="B131" s="8"/>
      <c r="C131" s="8"/>
      <c r="D131" s="8"/>
      <c r="E131" s="8"/>
      <c r="F131" s="8"/>
      <c r="G131" s="8"/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5.75" customHeight="1">
      <c r="A132" s="8"/>
      <c r="B132" s="8"/>
      <c r="C132" s="8"/>
      <c r="D132" s="8"/>
      <c r="E132" s="8"/>
      <c r="F132" s="8"/>
      <c r="G132" s="8"/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5.75" customHeight="1">
      <c r="A133" s="8"/>
      <c r="B133" s="8"/>
      <c r="C133" s="8"/>
      <c r="D133" s="8"/>
      <c r="E133" s="8"/>
      <c r="F133" s="8"/>
      <c r="G133" s="8"/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5.75" customHeight="1">
      <c r="A134" s="8"/>
      <c r="B134" s="8"/>
      <c r="C134" s="8"/>
      <c r="D134" s="8"/>
      <c r="E134" s="8"/>
      <c r="F134" s="8"/>
      <c r="G134" s="8"/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5.75" customHeight="1">
      <c r="A135" s="8"/>
      <c r="B135" s="8"/>
      <c r="C135" s="8"/>
      <c r="D135" s="8"/>
      <c r="E135" s="8"/>
      <c r="F135" s="8"/>
      <c r="G135" s="8"/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5.75" customHeight="1">
      <c r="A136" s="8"/>
      <c r="B136" s="8"/>
      <c r="C136" s="8"/>
      <c r="D136" s="8"/>
      <c r="E136" s="8"/>
      <c r="F136" s="8"/>
      <c r="G136" s="8"/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5.75" customHeight="1">
      <c r="A137" s="8"/>
      <c r="B137" s="8"/>
      <c r="C137" s="8"/>
      <c r="D137" s="8"/>
      <c r="E137" s="8"/>
      <c r="F137" s="8"/>
      <c r="G137" s="8"/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5.75" customHeight="1">
      <c r="A138" s="8"/>
      <c r="B138" s="8"/>
      <c r="C138" s="8"/>
      <c r="D138" s="8"/>
      <c r="E138" s="8"/>
      <c r="F138" s="8"/>
      <c r="G138" s="8"/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5.75" customHeight="1">
      <c r="A139" s="8"/>
      <c r="B139" s="8"/>
      <c r="C139" s="8"/>
      <c r="D139" s="8"/>
      <c r="E139" s="8"/>
      <c r="F139" s="8"/>
      <c r="G139" s="8"/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5.75" customHeight="1">
      <c r="A140" s="8"/>
      <c r="B140" s="8"/>
      <c r="C140" s="8"/>
      <c r="D140" s="8"/>
      <c r="E140" s="8"/>
      <c r="F140" s="8"/>
      <c r="G140" s="8"/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5.75" customHeight="1">
      <c r="A141" s="8"/>
      <c r="B141" s="8"/>
      <c r="C141" s="8"/>
      <c r="D141" s="8"/>
      <c r="E141" s="8"/>
      <c r="F141" s="8"/>
      <c r="G141" s="8"/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5.75" customHeight="1">
      <c r="A142" s="8"/>
      <c r="B142" s="8"/>
      <c r="C142" s="8"/>
      <c r="D142" s="8"/>
      <c r="E142" s="8"/>
      <c r="F142" s="8"/>
      <c r="G142" s="8"/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5.75" customHeight="1">
      <c r="A143" s="8"/>
      <c r="B143" s="8"/>
      <c r="C143" s="8"/>
      <c r="D143" s="8"/>
      <c r="E143" s="8"/>
      <c r="F143" s="8"/>
      <c r="G143" s="8"/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5.75" customHeight="1">
      <c r="A144" s="8"/>
      <c r="B144" s="8"/>
      <c r="C144" s="8"/>
      <c r="D144" s="8"/>
      <c r="E144" s="8"/>
      <c r="F144" s="8"/>
      <c r="G144" s="8"/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5.75" customHeight="1">
      <c r="A145" s="8"/>
      <c r="B145" s="8"/>
      <c r="C145" s="8"/>
      <c r="D145" s="8"/>
      <c r="E145" s="8"/>
      <c r="F145" s="8"/>
      <c r="G145" s="8"/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5.75" customHeight="1">
      <c r="A146" s="8"/>
      <c r="B146" s="8"/>
      <c r="C146" s="8"/>
      <c r="D146" s="8"/>
      <c r="E146" s="8"/>
      <c r="F146" s="8"/>
      <c r="G146" s="8"/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5.75" customHeight="1">
      <c r="A147" s="8"/>
      <c r="B147" s="8"/>
      <c r="C147" s="8"/>
      <c r="D147" s="8"/>
      <c r="E147" s="8"/>
      <c r="F147" s="8"/>
      <c r="G147" s="8"/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5.75" customHeight="1">
      <c r="A148" s="8"/>
      <c r="B148" s="8"/>
      <c r="C148" s="8"/>
      <c r="D148" s="8"/>
      <c r="E148" s="8"/>
      <c r="F148" s="8"/>
      <c r="G148" s="8"/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5.75" customHeight="1">
      <c r="A149" s="8"/>
      <c r="B149" s="8"/>
      <c r="C149" s="8"/>
      <c r="D149" s="8"/>
      <c r="E149" s="8"/>
      <c r="F149" s="8"/>
      <c r="G149" s="8"/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5.75" customHeight="1">
      <c r="A150" s="8"/>
      <c r="B150" s="8"/>
      <c r="C150" s="8"/>
      <c r="D150" s="8"/>
      <c r="E150" s="8"/>
      <c r="F150" s="8"/>
      <c r="G150" s="8"/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5.75" customHeight="1">
      <c r="A151" s="8"/>
      <c r="B151" s="8"/>
      <c r="C151" s="8"/>
      <c r="D151" s="8"/>
      <c r="E151" s="8"/>
      <c r="F151" s="8"/>
      <c r="G151" s="8"/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5.75" customHeight="1">
      <c r="A152" s="8"/>
      <c r="B152" s="8"/>
      <c r="C152" s="8"/>
      <c r="D152" s="8"/>
      <c r="E152" s="8"/>
      <c r="F152" s="8"/>
      <c r="G152" s="8"/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5.75" customHeight="1">
      <c r="A153" s="8"/>
      <c r="B153" s="8"/>
      <c r="C153" s="8"/>
      <c r="D153" s="8"/>
      <c r="E153" s="8"/>
      <c r="F153" s="8"/>
      <c r="G153" s="8"/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5.75" customHeight="1">
      <c r="A154" s="8"/>
      <c r="B154" s="8"/>
      <c r="C154" s="8"/>
      <c r="D154" s="8"/>
      <c r="E154" s="8"/>
      <c r="F154" s="8"/>
      <c r="G154" s="8"/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5.75" customHeight="1">
      <c r="A155" s="8"/>
      <c r="B155" s="8"/>
      <c r="C155" s="8"/>
      <c r="D155" s="8"/>
      <c r="E155" s="8"/>
      <c r="F155" s="8"/>
      <c r="G155" s="8"/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5.75" customHeight="1">
      <c r="A156" s="8"/>
      <c r="B156" s="8"/>
      <c r="C156" s="8"/>
      <c r="D156" s="8"/>
      <c r="E156" s="8"/>
      <c r="F156" s="8"/>
      <c r="G156" s="8"/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5.75" customHeight="1">
      <c r="A157" s="8"/>
      <c r="B157" s="8"/>
      <c r="C157" s="8"/>
      <c r="D157" s="8"/>
      <c r="E157" s="8"/>
      <c r="F157" s="8"/>
      <c r="G157" s="8"/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5.75" customHeight="1">
      <c r="A158" s="8"/>
      <c r="B158" s="8"/>
      <c r="C158" s="8"/>
      <c r="D158" s="8"/>
      <c r="E158" s="8"/>
      <c r="F158" s="8"/>
      <c r="G158" s="8"/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5.75" customHeight="1">
      <c r="A159" s="8"/>
      <c r="B159" s="8"/>
      <c r="C159" s="8"/>
      <c r="D159" s="8"/>
      <c r="E159" s="8"/>
      <c r="F159" s="8"/>
      <c r="G159" s="8"/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5.75" customHeight="1">
      <c r="A160" s="8"/>
      <c r="B160" s="8"/>
      <c r="C160" s="8"/>
      <c r="D160" s="8"/>
      <c r="E160" s="8"/>
      <c r="F160" s="8"/>
      <c r="G160" s="8"/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5.75" customHeight="1">
      <c r="A161" s="8"/>
      <c r="B161" s="8"/>
      <c r="C161" s="8"/>
      <c r="D161" s="8"/>
      <c r="E161" s="8"/>
      <c r="F161" s="8"/>
      <c r="G161" s="8"/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5.75" customHeight="1">
      <c r="A162" s="8"/>
      <c r="B162" s="8"/>
      <c r="C162" s="8"/>
      <c r="D162" s="8"/>
      <c r="E162" s="8"/>
      <c r="F162" s="8"/>
      <c r="G162" s="8"/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5.75" customHeight="1">
      <c r="A163" s="8"/>
      <c r="B163" s="8"/>
      <c r="C163" s="8"/>
      <c r="D163" s="8"/>
      <c r="E163" s="8"/>
      <c r="F163" s="8"/>
      <c r="G163" s="8"/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5.75" customHeight="1">
      <c r="A164" s="8"/>
      <c r="B164" s="8"/>
      <c r="C164" s="8"/>
      <c r="D164" s="8"/>
      <c r="E164" s="8"/>
      <c r="F164" s="8"/>
      <c r="G164" s="8"/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5.75" customHeight="1">
      <c r="A165" s="8"/>
      <c r="B165" s="8"/>
      <c r="C165" s="8"/>
      <c r="D165" s="8"/>
      <c r="E165" s="8"/>
      <c r="F165" s="8"/>
      <c r="G165" s="8"/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5.75" customHeight="1">
      <c r="A166" s="8"/>
      <c r="B166" s="8"/>
      <c r="C166" s="8"/>
      <c r="D166" s="8"/>
      <c r="E166" s="8"/>
      <c r="F166" s="8"/>
      <c r="G166" s="8"/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5.75" customHeight="1">
      <c r="A167" s="8"/>
      <c r="B167" s="8"/>
      <c r="C167" s="8"/>
      <c r="D167" s="8"/>
      <c r="E167" s="8"/>
      <c r="F167" s="8"/>
      <c r="G167" s="8"/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5.75" customHeight="1">
      <c r="A168" s="8"/>
      <c r="B168" s="8"/>
      <c r="C168" s="8"/>
      <c r="D168" s="8"/>
      <c r="E168" s="8"/>
      <c r="F168" s="8"/>
      <c r="G168" s="8"/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5.75" customHeight="1">
      <c r="A169" s="8"/>
      <c r="B169" s="8"/>
      <c r="C169" s="8"/>
      <c r="D169" s="8"/>
      <c r="E169" s="8"/>
      <c r="F169" s="8"/>
      <c r="G169" s="8"/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5.75" customHeight="1">
      <c r="A170" s="8"/>
      <c r="B170" s="8"/>
      <c r="C170" s="8"/>
      <c r="D170" s="8"/>
      <c r="E170" s="8"/>
      <c r="F170" s="8"/>
      <c r="G170" s="8"/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5.75" customHeight="1">
      <c r="A171" s="8"/>
      <c r="B171" s="8"/>
      <c r="C171" s="8"/>
      <c r="D171" s="8"/>
      <c r="E171" s="8"/>
      <c r="F171" s="8"/>
      <c r="G171" s="8"/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5.75" customHeight="1">
      <c r="A172" s="8"/>
      <c r="B172" s="8"/>
      <c r="C172" s="8"/>
      <c r="D172" s="8"/>
      <c r="E172" s="8"/>
      <c r="F172" s="8"/>
      <c r="G172" s="8"/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5.75" customHeight="1">
      <c r="A173" s="8"/>
      <c r="B173" s="8"/>
      <c r="C173" s="8"/>
      <c r="D173" s="8"/>
      <c r="E173" s="8"/>
      <c r="F173" s="8"/>
      <c r="G173" s="8"/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5.75" customHeight="1">
      <c r="A174" s="8"/>
      <c r="B174" s="8"/>
      <c r="C174" s="8"/>
      <c r="D174" s="8"/>
      <c r="E174" s="8"/>
      <c r="F174" s="8"/>
      <c r="G174" s="8"/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5.75" customHeight="1">
      <c r="A175" s="8"/>
      <c r="B175" s="8"/>
      <c r="C175" s="8"/>
      <c r="D175" s="8"/>
      <c r="E175" s="8"/>
      <c r="F175" s="8"/>
      <c r="G175" s="8"/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5.75" customHeight="1">
      <c r="A176" s="8"/>
      <c r="B176" s="8"/>
      <c r="C176" s="8"/>
      <c r="D176" s="8"/>
      <c r="E176" s="8"/>
      <c r="F176" s="8"/>
      <c r="G176" s="8"/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5.75" customHeight="1">
      <c r="A177" s="8"/>
      <c r="B177" s="8"/>
      <c r="C177" s="8"/>
      <c r="D177" s="8"/>
      <c r="E177" s="8"/>
      <c r="F177" s="8"/>
      <c r="G177" s="8"/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5.75" customHeight="1">
      <c r="A178" s="8"/>
      <c r="B178" s="8"/>
      <c r="C178" s="8"/>
      <c r="D178" s="8"/>
      <c r="E178" s="8"/>
      <c r="F178" s="8"/>
      <c r="G178" s="8"/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5.75" customHeight="1">
      <c r="A179" s="8"/>
      <c r="B179" s="8"/>
      <c r="C179" s="8"/>
      <c r="D179" s="8"/>
      <c r="E179" s="8"/>
      <c r="F179" s="8"/>
      <c r="G179" s="8"/>
      <c r="H179" s="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9:49" ht="15.75" customHeight="1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</sheetData>
  <sheetProtection selectLockedCells="1" selectUnlockedCells="1"/>
  <mergeCells count="2">
    <mergeCell ref="A1:N1"/>
    <mergeCell ref="A2:N2"/>
  </mergeCells>
  <printOptions/>
  <pageMargins left="0.7874015748031497" right="0" top="0.15748031496062992" bottom="0.15748031496062992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79.625" style="0" customWidth="1"/>
    <col min="2" max="2" width="0" style="9" hidden="1" customWidth="1"/>
    <col min="3" max="3" width="13.125" style="0" customWidth="1"/>
    <col min="4" max="6" width="9.625" style="0" customWidth="1"/>
    <col min="7" max="7" width="10.375" style="0" bestFit="1" customWidth="1"/>
    <col min="9" max="9" width="0.12890625" style="0" customWidth="1"/>
    <col min="10" max="14" width="9.125" style="0" hidden="1" customWidth="1"/>
  </cols>
  <sheetData>
    <row r="1" spans="1:14" ht="12.75">
      <c r="A1" s="392" t="s">
        <v>536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12.7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ht="6" customHeight="1" hidden="1">
      <c r="A3" s="10" t="s">
        <v>44</v>
      </c>
    </row>
    <row r="4" spans="1:3" ht="19.5" customHeight="1">
      <c r="A4" s="394" t="s">
        <v>191</v>
      </c>
      <c r="B4" s="394"/>
      <c r="C4" s="394"/>
    </row>
    <row r="5" spans="1:3" ht="19.5" customHeight="1">
      <c r="A5" s="394" t="s">
        <v>495</v>
      </c>
      <c r="B5" s="394"/>
      <c r="C5" s="394"/>
    </row>
    <row r="6" spans="1:8" ht="21" customHeight="1">
      <c r="A6" s="3"/>
      <c r="C6" s="395" t="s">
        <v>0</v>
      </c>
      <c r="D6" s="396"/>
      <c r="E6" s="396"/>
      <c r="F6" s="396"/>
      <c r="G6" s="396"/>
      <c r="H6" s="396"/>
    </row>
    <row r="7" spans="1:9" ht="54.75" customHeight="1">
      <c r="A7" s="11" t="s">
        <v>45</v>
      </c>
      <c r="B7" s="11" t="s">
        <v>1</v>
      </c>
      <c r="C7" s="78" t="s">
        <v>2</v>
      </c>
      <c r="D7" s="78" t="s">
        <v>345</v>
      </c>
      <c r="E7" s="78" t="s">
        <v>387</v>
      </c>
      <c r="F7" s="78" t="s">
        <v>388</v>
      </c>
      <c r="G7" s="78" t="s">
        <v>389</v>
      </c>
      <c r="H7" s="78" t="s">
        <v>403</v>
      </c>
      <c r="I7" s="12"/>
    </row>
    <row r="8" spans="1:13" ht="13.5" customHeight="1">
      <c r="A8" s="13" t="s">
        <v>46</v>
      </c>
      <c r="B8" s="14" t="e">
        <f>B9+B32+B47+B58</f>
        <v>#REF!</v>
      </c>
      <c r="C8" s="14"/>
      <c r="D8" s="14"/>
      <c r="E8" s="14"/>
      <c r="F8" s="14"/>
      <c r="G8" s="14"/>
      <c r="H8" s="126"/>
      <c r="I8" s="15"/>
      <c r="J8" s="16"/>
      <c r="K8" s="16"/>
      <c r="L8" s="16"/>
      <c r="M8" s="16"/>
    </row>
    <row r="9" spans="1:13" ht="13.5" customHeight="1">
      <c r="A9" s="17" t="s">
        <v>47</v>
      </c>
      <c r="B9" s="14" t="e">
        <f aca="true" t="shared" si="0" ref="B9:G9">B10+B27</f>
        <v>#REF!</v>
      </c>
      <c r="C9" s="14">
        <f t="shared" si="0"/>
        <v>290008</v>
      </c>
      <c r="D9" s="14">
        <f t="shared" si="0"/>
        <v>332614</v>
      </c>
      <c r="E9" s="14">
        <f t="shared" si="0"/>
        <v>349889</v>
      </c>
      <c r="F9" s="14">
        <f t="shared" si="0"/>
        <v>349889</v>
      </c>
      <c r="G9" s="14">
        <f t="shared" si="0"/>
        <v>292503</v>
      </c>
      <c r="H9" s="126">
        <f>G9/E9</f>
        <v>0.8359879847608813</v>
      </c>
      <c r="I9" s="18" t="s">
        <v>375</v>
      </c>
      <c r="J9" s="16"/>
      <c r="K9" s="16"/>
      <c r="L9" s="16"/>
      <c r="M9" s="16"/>
    </row>
    <row r="10" spans="1:13" s="192" customFormat="1" ht="13.5" customHeight="1">
      <c r="A10" s="188" t="s">
        <v>48</v>
      </c>
      <c r="B10" s="189" t="e">
        <f>B11+B22+B23+B24+B25+#REF!</f>
        <v>#REF!</v>
      </c>
      <c r="C10" s="189">
        <f>SUM(C25+C24+C23+C22+C11)</f>
        <v>226189</v>
      </c>
      <c r="D10" s="189">
        <f>SUM(D25+D24+D23+D22+D11)</f>
        <v>242406</v>
      </c>
      <c r="E10" s="189">
        <f>SUM(E25+E24+E23+E22+E11)</f>
        <v>250691</v>
      </c>
      <c r="F10" s="189">
        <f>SUM(F25+F24+F23+F22+F11)</f>
        <v>250691</v>
      </c>
      <c r="G10" s="189">
        <f>SUM(G25+G24+G23+G22+G11)</f>
        <v>239534</v>
      </c>
      <c r="H10" s="126">
        <f aca="true" t="shared" si="1" ref="H10:H73">G10/E10</f>
        <v>0.9554950117874196</v>
      </c>
      <c r="I10" s="190" t="s">
        <v>373</v>
      </c>
      <c r="J10" s="191"/>
      <c r="K10" s="191"/>
      <c r="L10" s="191"/>
      <c r="M10" s="191"/>
    </row>
    <row r="11" spans="1:13" s="184" customFormat="1" ht="13.5" customHeight="1">
      <c r="A11" s="181" t="s">
        <v>49</v>
      </c>
      <c r="B11" s="28">
        <f>B12+B13+B18+B19+B20+B21</f>
        <v>290009</v>
      </c>
      <c r="C11" s="28">
        <v>67027</v>
      </c>
      <c r="D11" s="28">
        <v>67027</v>
      </c>
      <c r="E11" s="28">
        <v>63505</v>
      </c>
      <c r="F11" s="28">
        <v>63505</v>
      </c>
      <c r="G11" s="28">
        <v>65118</v>
      </c>
      <c r="H11" s="126">
        <f t="shared" si="1"/>
        <v>1.0253995748366271</v>
      </c>
      <c r="I11" s="182"/>
      <c r="J11" s="183"/>
      <c r="K11" s="183"/>
      <c r="L11" s="183"/>
      <c r="M11" s="183"/>
    </row>
    <row r="12" spans="1:13" ht="13.5" customHeight="1">
      <c r="A12" s="23" t="s">
        <v>50</v>
      </c>
      <c r="B12" s="20">
        <v>62425</v>
      </c>
      <c r="C12" s="20">
        <v>39892</v>
      </c>
      <c r="D12" s="20">
        <v>39892</v>
      </c>
      <c r="E12" s="20">
        <v>39892</v>
      </c>
      <c r="F12" s="20">
        <v>39892</v>
      </c>
      <c r="G12" s="20">
        <v>39892</v>
      </c>
      <c r="H12" s="126">
        <f t="shared" si="1"/>
        <v>1</v>
      </c>
      <c r="I12" s="24"/>
      <c r="J12" s="16"/>
      <c r="K12" s="16"/>
      <c r="L12" s="16"/>
      <c r="M12" s="16"/>
    </row>
    <row r="13" spans="1:13" ht="13.5" customHeight="1">
      <c r="A13" s="23" t="s">
        <v>51</v>
      </c>
      <c r="B13" s="20">
        <f>SUM(B14:B17)</f>
        <v>68541</v>
      </c>
      <c r="C13" s="20">
        <v>20528</v>
      </c>
      <c r="D13" s="20">
        <v>20528</v>
      </c>
      <c r="E13" s="20">
        <v>20528</v>
      </c>
      <c r="F13" s="20">
        <v>20528</v>
      </c>
      <c r="G13" s="20">
        <v>18629</v>
      </c>
      <c r="H13" s="126">
        <f t="shared" si="1"/>
        <v>0.9074922057677319</v>
      </c>
      <c r="I13" s="22"/>
      <c r="J13" s="16"/>
      <c r="K13" s="16"/>
      <c r="L13" s="16"/>
      <c r="M13" s="16"/>
    </row>
    <row r="14" spans="1:13" ht="13.5" customHeight="1">
      <c r="A14" s="25" t="s">
        <v>52</v>
      </c>
      <c r="B14" s="20">
        <v>14937</v>
      </c>
      <c r="C14" s="20">
        <v>7397</v>
      </c>
      <c r="D14" s="20">
        <v>7397</v>
      </c>
      <c r="E14" s="20">
        <v>7397</v>
      </c>
      <c r="F14" s="20">
        <v>7397</v>
      </c>
      <c r="G14" s="20">
        <v>7397</v>
      </c>
      <c r="H14" s="126">
        <f t="shared" si="1"/>
        <v>1</v>
      </c>
      <c r="I14" s="24"/>
      <c r="J14" s="16"/>
      <c r="K14" s="16"/>
      <c r="L14" s="16"/>
      <c r="M14" s="16"/>
    </row>
    <row r="15" spans="1:13" ht="13.5" customHeight="1">
      <c r="A15" s="25" t="s">
        <v>53</v>
      </c>
      <c r="B15" s="20">
        <v>35072</v>
      </c>
      <c r="C15" s="20">
        <v>7936</v>
      </c>
      <c r="D15" s="20">
        <v>7936</v>
      </c>
      <c r="E15" s="20">
        <v>7936</v>
      </c>
      <c r="F15" s="20">
        <v>7936</v>
      </c>
      <c r="G15" s="20">
        <v>7936</v>
      </c>
      <c r="H15" s="126">
        <f t="shared" si="1"/>
        <v>1</v>
      </c>
      <c r="I15" s="24"/>
      <c r="J15" s="16"/>
      <c r="K15" s="16"/>
      <c r="L15" s="16"/>
      <c r="M15" s="16"/>
    </row>
    <row r="16" spans="1:13" ht="13.5" customHeight="1">
      <c r="A16" s="25" t="s">
        <v>54</v>
      </c>
      <c r="B16" s="20">
        <v>100</v>
      </c>
      <c r="C16" s="20">
        <v>1999</v>
      </c>
      <c r="D16" s="20">
        <v>1999</v>
      </c>
      <c r="E16" s="20">
        <v>1999</v>
      </c>
      <c r="F16" s="20">
        <v>1999</v>
      </c>
      <c r="G16" s="20">
        <v>100</v>
      </c>
      <c r="H16" s="126">
        <f t="shared" si="1"/>
        <v>0.05002501250625312</v>
      </c>
      <c r="I16" s="24"/>
      <c r="J16" s="16"/>
      <c r="K16" s="16"/>
      <c r="L16" s="16"/>
      <c r="M16" s="16"/>
    </row>
    <row r="17" spans="1:13" ht="13.5" customHeight="1">
      <c r="A17" s="25" t="s">
        <v>55</v>
      </c>
      <c r="B17" s="20">
        <v>18432</v>
      </c>
      <c r="C17" s="20">
        <v>3196</v>
      </c>
      <c r="D17" s="20">
        <v>3196</v>
      </c>
      <c r="E17" s="20">
        <v>3196</v>
      </c>
      <c r="F17" s="20">
        <v>3196</v>
      </c>
      <c r="G17" s="20">
        <v>3196</v>
      </c>
      <c r="H17" s="126">
        <f t="shared" si="1"/>
        <v>1</v>
      </c>
      <c r="I17" s="24"/>
      <c r="J17" s="16"/>
      <c r="K17" s="16"/>
      <c r="L17" s="16"/>
      <c r="M17" s="16"/>
    </row>
    <row r="18" spans="1:13" ht="13.5" customHeight="1">
      <c r="A18" s="23" t="s">
        <v>56</v>
      </c>
      <c r="B18" s="20">
        <v>7223</v>
      </c>
      <c r="C18" s="20">
        <v>6334</v>
      </c>
      <c r="D18" s="20">
        <v>6334</v>
      </c>
      <c r="E18" s="20">
        <v>2812</v>
      </c>
      <c r="F18" s="20">
        <v>2812</v>
      </c>
      <c r="G18" s="20">
        <v>6337</v>
      </c>
      <c r="H18" s="126">
        <f t="shared" si="1"/>
        <v>2.2535561877667143</v>
      </c>
      <c r="I18" s="24"/>
      <c r="J18" s="16"/>
      <c r="K18" s="16"/>
      <c r="L18" s="16"/>
      <c r="M18" s="16"/>
    </row>
    <row r="19" spans="1:13" ht="13.5" customHeight="1">
      <c r="A19" s="23" t="s">
        <v>57</v>
      </c>
      <c r="B19" s="26">
        <v>173076</v>
      </c>
      <c r="C19" s="26">
        <v>0</v>
      </c>
      <c r="D19" s="26">
        <v>0</v>
      </c>
      <c r="E19" s="26"/>
      <c r="F19" s="26"/>
      <c r="G19" s="26"/>
      <c r="H19" s="126"/>
      <c r="I19" s="24"/>
      <c r="J19" s="16"/>
      <c r="K19" s="16"/>
      <c r="L19" s="16"/>
      <c r="M19" s="16"/>
    </row>
    <row r="20" spans="1:13" ht="13.5" customHeight="1">
      <c r="A20" s="23" t="s">
        <v>58</v>
      </c>
      <c r="B20" s="20">
        <v>161</v>
      </c>
      <c r="C20" s="20">
        <v>273</v>
      </c>
      <c r="D20" s="20">
        <v>273</v>
      </c>
      <c r="E20" s="20">
        <v>273</v>
      </c>
      <c r="F20" s="20">
        <v>273</v>
      </c>
      <c r="G20" s="20">
        <v>260</v>
      </c>
      <c r="H20" s="126">
        <f t="shared" si="1"/>
        <v>0.9523809523809523</v>
      </c>
      <c r="I20" s="24"/>
      <c r="J20" s="16"/>
      <c r="K20" s="16"/>
      <c r="L20" s="16"/>
      <c r="M20" s="16"/>
    </row>
    <row r="21" spans="1:13" ht="13.5" customHeight="1">
      <c r="A21" s="27" t="s">
        <v>59</v>
      </c>
      <c r="B21" s="28">
        <v>-21417</v>
      </c>
      <c r="C21" s="28">
        <v>0</v>
      </c>
      <c r="D21" s="28">
        <v>0</v>
      </c>
      <c r="E21" s="28"/>
      <c r="F21" s="28"/>
      <c r="G21" s="28"/>
      <c r="H21" s="126"/>
      <c r="I21" s="24"/>
      <c r="J21" s="16"/>
      <c r="K21" s="16"/>
      <c r="L21" s="16"/>
      <c r="M21" s="16"/>
    </row>
    <row r="22" spans="1:13" s="184" customFormat="1" ht="13.5" customHeight="1">
      <c r="A22" s="185" t="s">
        <v>60</v>
      </c>
      <c r="B22" s="28">
        <v>45148</v>
      </c>
      <c r="C22" s="28">
        <v>60864</v>
      </c>
      <c r="D22" s="28">
        <v>60864</v>
      </c>
      <c r="E22" s="28">
        <v>60864</v>
      </c>
      <c r="F22" s="28">
        <v>60864</v>
      </c>
      <c r="G22" s="28">
        <v>65325</v>
      </c>
      <c r="H22" s="126">
        <f t="shared" si="1"/>
        <v>1.0732945583596214</v>
      </c>
      <c r="I22" s="186"/>
      <c r="J22" s="183"/>
      <c r="K22" s="183"/>
      <c r="L22" s="183"/>
      <c r="M22" s="183"/>
    </row>
    <row r="23" spans="1:13" s="184" customFormat="1" ht="25.5" customHeight="1">
      <c r="A23" s="185" t="s">
        <v>61</v>
      </c>
      <c r="B23" s="28">
        <v>22868</v>
      </c>
      <c r="C23" s="28">
        <v>95624</v>
      </c>
      <c r="D23" s="28">
        <v>95624</v>
      </c>
      <c r="E23" s="28">
        <v>104571</v>
      </c>
      <c r="F23" s="28">
        <v>104571</v>
      </c>
      <c r="G23" s="28">
        <v>106415</v>
      </c>
      <c r="H23" s="126">
        <f t="shared" si="1"/>
        <v>1.0176339520517161</v>
      </c>
      <c r="I23" s="186"/>
      <c r="J23" s="183"/>
      <c r="K23" s="183"/>
      <c r="L23" s="183"/>
      <c r="M23" s="183"/>
    </row>
    <row r="24" spans="1:13" s="184" customFormat="1" ht="13.5" customHeight="1">
      <c r="A24" s="185" t="s">
        <v>62</v>
      </c>
      <c r="B24" s="28">
        <v>3049</v>
      </c>
      <c r="C24" s="28">
        <v>2674</v>
      </c>
      <c r="D24" s="28">
        <v>2674</v>
      </c>
      <c r="E24" s="28">
        <v>2674</v>
      </c>
      <c r="F24" s="28">
        <v>2674</v>
      </c>
      <c r="G24" s="28">
        <v>2676</v>
      </c>
      <c r="H24" s="126">
        <f t="shared" si="1"/>
        <v>1.0007479431563202</v>
      </c>
      <c r="I24" s="187"/>
      <c r="J24" s="183"/>
      <c r="K24" s="183"/>
      <c r="L24" s="183"/>
      <c r="M24" s="183"/>
    </row>
    <row r="25" spans="1:13" s="184" customFormat="1" ht="13.5" customHeight="1">
      <c r="A25" s="185" t="s">
        <v>63</v>
      </c>
      <c r="B25" s="28"/>
      <c r="C25" s="28"/>
      <c r="D25" s="28">
        <v>16217</v>
      </c>
      <c r="E25" s="28">
        <v>19077</v>
      </c>
      <c r="F25" s="28">
        <v>19077</v>
      </c>
      <c r="G25" s="28"/>
      <c r="H25" s="126">
        <f t="shared" si="1"/>
        <v>0</v>
      </c>
      <c r="I25" s="183" t="s">
        <v>373</v>
      </c>
      <c r="J25" s="183"/>
      <c r="K25" s="183"/>
      <c r="L25" s="183"/>
      <c r="M25" s="183"/>
    </row>
    <row r="26" spans="1:13" s="184" customFormat="1" ht="13.5" customHeight="1">
      <c r="A26" s="185" t="s">
        <v>339</v>
      </c>
      <c r="B26" s="28"/>
      <c r="C26" s="28"/>
      <c r="D26" s="28"/>
      <c r="E26" s="28"/>
      <c r="F26" s="28"/>
      <c r="G26" s="28"/>
      <c r="H26" s="126"/>
      <c r="I26" s="183"/>
      <c r="J26" s="183"/>
      <c r="K26" s="183"/>
      <c r="L26" s="183"/>
      <c r="M26" s="183"/>
    </row>
    <row r="27" spans="1:13" s="192" customFormat="1" ht="13.5" customHeight="1">
      <c r="A27" s="193" t="s">
        <v>64</v>
      </c>
      <c r="B27" s="189">
        <f>SUM(B28:B31)</f>
        <v>12326</v>
      </c>
      <c r="C27" s="189">
        <f>SUM(C28:C31)</f>
        <v>63819</v>
      </c>
      <c r="D27" s="189">
        <v>90208</v>
      </c>
      <c r="E27" s="189">
        <f>SUM(E29:E31)</f>
        <v>99198</v>
      </c>
      <c r="F27" s="189">
        <f>SUM(F29:F31)</f>
        <v>99198</v>
      </c>
      <c r="G27" s="189">
        <f>SUM(G28:G31)</f>
        <v>52969</v>
      </c>
      <c r="H27" s="126">
        <f t="shared" si="1"/>
        <v>0.5339724591221597</v>
      </c>
      <c r="I27" s="194">
        <v>26389</v>
      </c>
      <c r="J27" s="191"/>
      <c r="K27" s="191"/>
      <c r="L27" s="191"/>
      <c r="M27" s="191"/>
    </row>
    <row r="28" spans="1:13" ht="13.5" customHeight="1">
      <c r="A28" s="29" t="s">
        <v>65</v>
      </c>
      <c r="B28" s="20">
        <v>6600</v>
      </c>
      <c r="C28" s="20">
        <v>0</v>
      </c>
      <c r="D28" s="20">
        <v>0</v>
      </c>
      <c r="E28" s="20"/>
      <c r="F28" s="20"/>
      <c r="G28" s="20"/>
      <c r="H28" s="126"/>
      <c r="I28" s="31"/>
      <c r="J28" s="16"/>
      <c r="K28" s="16"/>
      <c r="L28" s="16"/>
      <c r="M28" s="16"/>
    </row>
    <row r="29" spans="1:13" ht="13.5" customHeight="1">
      <c r="A29" s="29" t="s">
        <v>180</v>
      </c>
      <c r="B29" s="20"/>
      <c r="C29" s="20">
        <v>930</v>
      </c>
      <c r="D29" s="20">
        <v>930</v>
      </c>
      <c r="E29" s="20">
        <v>930</v>
      </c>
      <c r="F29" s="20">
        <v>930</v>
      </c>
      <c r="G29" s="20">
        <v>1000</v>
      </c>
      <c r="H29" s="126">
        <f t="shared" si="1"/>
        <v>1.075268817204301</v>
      </c>
      <c r="I29" s="31"/>
      <c r="J29" s="16"/>
      <c r="K29" s="16"/>
      <c r="L29" s="16"/>
      <c r="M29" s="16"/>
    </row>
    <row r="30" spans="1:13" ht="13.5" customHeight="1">
      <c r="A30" s="29" t="s">
        <v>181</v>
      </c>
      <c r="B30" s="20">
        <v>2000</v>
      </c>
      <c r="C30" s="20">
        <v>2375</v>
      </c>
      <c r="D30" s="20">
        <v>2375</v>
      </c>
      <c r="E30" s="20">
        <v>2375</v>
      </c>
      <c r="F30" s="20">
        <v>2375</v>
      </c>
      <c r="G30" s="20">
        <v>2500</v>
      </c>
      <c r="H30" s="126">
        <f t="shared" si="1"/>
        <v>1.0526315789473684</v>
      </c>
      <c r="I30" s="31"/>
      <c r="J30" s="16"/>
      <c r="K30" s="16"/>
      <c r="L30" s="16"/>
      <c r="M30" s="16"/>
    </row>
    <row r="31" spans="1:13" ht="13.5" customHeight="1">
      <c r="A31" s="32" t="s">
        <v>66</v>
      </c>
      <c r="B31" s="20">
        <v>3726</v>
      </c>
      <c r="C31" s="20">
        <v>60514</v>
      </c>
      <c r="D31" s="20">
        <v>88539</v>
      </c>
      <c r="E31" s="20">
        <v>95893</v>
      </c>
      <c r="F31" s="20">
        <v>95893</v>
      </c>
      <c r="G31" s="20">
        <v>49469</v>
      </c>
      <c r="H31" s="126">
        <f t="shared" si="1"/>
        <v>0.5158770713190743</v>
      </c>
      <c r="I31" s="31"/>
      <c r="J31" s="16"/>
      <c r="K31" s="16"/>
      <c r="L31" s="16"/>
      <c r="M31" s="16"/>
    </row>
    <row r="32" spans="1:13" ht="13.5" customHeight="1">
      <c r="A32" s="33" t="s">
        <v>67</v>
      </c>
      <c r="B32" s="34">
        <f>B33+B37+B39+B40+B42</f>
        <v>407350</v>
      </c>
      <c r="C32" s="34">
        <f>C33+C37+C39+C40+C42</f>
        <v>58350</v>
      </c>
      <c r="D32" s="34">
        <f>D33+D37+D39+D40+D42</f>
        <v>58350</v>
      </c>
      <c r="E32" s="34">
        <f>E33+E37+E39+E40+E42+E46</f>
        <v>66559</v>
      </c>
      <c r="F32" s="34">
        <f>F33+F37+F39+F40+F42+F46</f>
        <v>66559</v>
      </c>
      <c r="G32" s="34">
        <f>G33+G37+G39+G40+G42+G46</f>
        <v>64040</v>
      </c>
      <c r="H32" s="126">
        <f t="shared" si="1"/>
        <v>0.9621538785137997</v>
      </c>
      <c r="I32" s="35"/>
      <c r="J32" s="35"/>
      <c r="K32" s="35"/>
      <c r="L32" s="35"/>
      <c r="M32" s="16"/>
    </row>
    <row r="33" spans="1:13" ht="13.5" customHeight="1">
      <c r="A33" s="19" t="s">
        <v>68</v>
      </c>
      <c r="B33" s="20">
        <f>SUM(B34:B36)</f>
        <v>228800</v>
      </c>
      <c r="C33" s="20">
        <f>SUM(C34:C36)</f>
        <v>7450</v>
      </c>
      <c r="D33" s="20">
        <f>SUM(D34:D36)</f>
        <v>7450</v>
      </c>
      <c r="E33" s="20">
        <v>6559</v>
      </c>
      <c r="F33" s="20">
        <v>6559</v>
      </c>
      <c r="G33" s="20">
        <f>SUM(G34:G36)</f>
        <v>7230</v>
      </c>
      <c r="H33" s="126">
        <f t="shared" si="1"/>
        <v>1.1023021802103978</v>
      </c>
      <c r="I33" s="16"/>
      <c r="J33" s="16"/>
      <c r="K33" s="16"/>
      <c r="L33" s="16"/>
      <c r="M33" s="16"/>
    </row>
    <row r="34" spans="1:13" ht="13.5" customHeight="1">
      <c r="A34" s="21" t="s">
        <v>69</v>
      </c>
      <c r="B34" s="20">
        <v>225000</v>
      </c>
      <c r="C34" s="20">
        <v>1750</v>
      </c>
      <c r="D34" s="20">
        <v>1750</v>
      </c>
      <c r="E34" s="20">
        <v>1603</v>
      </c>
      <c r="F34" s="20">
        <v>1603</v>
      </c>
      <c r="G34" s="20">
        <v>1650</v>
      </c>
      <c r="H34" s="126">
        <f t="shared" si="1"/>
        <v>1.0293200249532126</v>
      </c>
      <c r="I34" s="16"/>
      <c r="J34" s="16"/>
      <c r="K34" s="16"/>
      <c r="L34" s="16"/>
      <c r="M34" s="16"/>
    </row>
    <row r="35" spans="1:13" ht="13.5" customHeight="1">
      <c r="A35" s="21" t="s">
        <v>70</v>
      </c>
      <c r="B35" s="20">
        <v>1300</v>
      </c>
      <c r="C35" s="20">
        <v>5200</v>
      </c>
      <c r="D35" s="20">
        <v>5200</v>
      </c>
      <c r="E35" s="20">
        <v>4734</v>
      </c>
      <c r="F35" s="20">
        <v>4734</v>
      </c>
      <c r="G35" s="20">
        <v>5100</v>
      </c>
      <c r="H35" s="126">
        <f t="shared" si="1"/>
        <v>1.0773130544993663</v>
      </c>
      <c r="I35" s="16"/>
      <c r="J35" s="16"/>
      <c r="K35" s="16"/>
      <c r="L35" s="16"/>
      <c r="M35" s="16"/>
    </row>
    <row r="36" spans="1:13" ht="13.5" customHeight="1">
      <c r="A36" s="21" t="s">
        <v>71</v>
      </c>
      <c r="B36" s="20">
        <v>2500</v>
      </c>
      <c r="C36" s="20">
        <v>500</v>
      </c>
      <c r="D36" s="20">
        <v>500</v>
      </c>
      <c r="E36" s="20">
        <v>222</v>
      </c>
      <c r="F36" s="20">
        <v>222</v>
      </c>
      <c r="G36" s="20">
        <v>480</v>
      </c>
      <c r="H36" s="126">
        <f t="shared" si="1"/>
        <v>2.1621621621621623</v>
      </c>
      <c r="I36" s="36"/>
      <c r="J36" s="16"/>
      <c r="K36" s="16"/>
      <c r="L36" s="16"/>
      <c r="M36" s="16"/>
    </row>
    <row r="37" spans="1:13" ht="13.5" customHeight="1">
      <c r="A37" s="19" t="s">
        <v>72</v>
      </c>
      <c r="B37" s="20">
        <v>65000</v>
      </c>
      <c r="C37" s="20">
        <v>44300</v>
      </c>
      <c r="D37" s="20">
        <v>44300</v>
      </c>
      <c r="E37" s="20">
        <v>52930</v>
      </c>
      <c r="F37" s="20">
        <v>52930</v>
      </c>
      <c r="G37" s="20">
        <v>50000</v>
      </c>
      <c r="H37" s="126">
        <f t="shared" si="1"/>
        <v>0.9446438692612885</v>
      </c>
      <c r="I37" s="16"/>
      <c r="J37" s="16"/>
      <c r="K37" s="16"/>
      <c r="L37" s="16"/>
      <c r="M37" s="16"/>
    </row>
    <row r="38" spans="1:13" ht="13.5" customHeight="1">
      <c r="A38" s="21" t="s">
        <v>73</v>
      </c>
      <c r="B38" s="20">
        <v>65000</v>
      </c>
      <c r="C38" s="20">
        <v>44300</v>
      </c>
      <c r="D38" s="20">
        <v>44300</v>
      </c>
      <c r="E38" s="20">
        <v>52930</v>
      </c>
      <c r="F38" s="20">
        <v>52930</v>
      </c>
      <c r="G38" s="20">
        <v>50000</v>
      </c>
      <c r="H38" s="126">
        <f t="shared" si="1"/>
        <v>0.9446438692612885</v>
      </c>
      <c r="I38" s="16"/>
      <c r="J38" s="16"/>
      <c r="K38" s="16"/>
      <c r="L38" s="16"/>
      <c r="M38" s="16"/>
    </row>
    <row r="39" spans="1:13" ht="13.5" customHeight="1">
      <c r="A39" s="19" t="s">
        <v>74</v>
      </c>
      <c r="B39" s="20">
        <v>11200</v>
      </c>
      <c r="C39" s="20">
        <v>4500</v>
      </c>
      <c r="D39" s="20">
        <v>4500</v>
      </c>
      <c r="E39" s="20">
        <v>4125</v>
      </c>
      <c r="F39" s="20">
        <v>4125</v>
      </c>
      <c r="G39" s="20">
        <v>4200</v>
      </c>
      <c r="H39" s="126">
        <f t="shared" si="1"/>
        <v>1.018181818181818</v>
      </c>
      <c r="I39" s="16"/>
      <c r="J39" s="16"/>
      <c r="K39" s="16"/>
      <c r="L39" s="16"/>
      <c r="M39" s="16"/>
    </row>
    <row r="40" spans="1:13" ht="13.5" customHeight="1">
      <c r="A40" s="19" t="s">
        <v>75</v>
      </c>
      <c r="B40" s="20">
        <v>100000</v>
      </c>
      <c r="C40" s="20">
        <v>1600</v>
      </c>
      <c r="D40" s="20">
        <v>1600</v>
      </c>
      <c r="E40" s="20">
        <v>1809</v>
      </c>
      <c r="F40" s="20">
        <v>1809</v>
      </c>
      <c r="G40" s="20">
        <v>2000</v>
      </c>
      <c r="H40" s="126">
        <f t="shared" si="1"/>
        <v>1.105583195135434</v>
      </c>
      <c r="I40" s="16"/>
      <c r="J40" s="16"/>
      <c r="K40" s="16"/>
      <c r="L40" s="16"/>
      <c r="M40" s="16"/>
    </row>
    <row r="41" spans="1:13" ht="13.5" customHeight="1">
      <c r="A41" s="21" t="s">
        <v>182</v>
      </c>
      <c r="B41" s="20">
        <v>100000</v>
      </c>
      <c r="C41" s="20">
        <v>1600</v>
      </c>
      <c r="D41" s="20">
        <v>1600</v>
      </c>
      <c r="E41" s="20">
        <v>1809</v>
      </c>
      <c r="F41" s="20">
        <v>1809</v>
      </c>
      <c r="G41" s="20">
        <v>2000</v>
      </c>
      <c r="H41" s="126">
        <f t="shared" si="1"/>
        <v>1.105583195135434</v>
      </c>
      <c r="I41" s="16"/>
      <c r="J41" s="16"/>
      <c r="K41" s="16"/>
      <c r="L41" s="16"/>
      <c r="M41" s="16"/>
    </row>
    <row r="42" spans="1:13" ht="13.5" customHeight="1">
      <c r="A42" s="19" t="s">
        <v>76</v>
      </c>
      <c r="B42" s="20">
        <f>SUM(B43:B45)</f>
        <v>2350</v>
      </c>
      <c r="C42" s="20">
        <f>SUM(C43:C45)</f>
        <v>500</v>
      </c>
      <c r="D42" s="20">
        <f>SUM(D43:D45)</f>
        <v>500</v>
      </c>
      <c r="E42" s="20">
        <v>1023</v>
      </c>
      <c r="F42" s="20">
        <v>1023</v>
      </c>
      <c r="G42" s="20">
        <v>510</v>
      </c>
      <c r="H42" s="126">
        <f t="shared" si="1"/>
        <v>0.49853372434017595</v>
      </c>
      <c r="I42" s="37"/>
      <c r="J42" s="37"/>
      <c r="K42" s="37"/>
      <c r="L42" s="37"/>
      <c r="M42" s="16"/>
    </row>
    <row r="43" spans="1:13" ht="13.5" customHeight="1">
      <c r="A43" s="38" t="s">
        <v>77</v>
      </c>
      <c r="B43" s="20">
        <v>2000</v>
      </c>
      <c r="C43" s="20">
        <v>500</v>
      </c>
      <c r="D43" s="20">
        <v>500</v>
      </c>
      <c r="E43" s="20">
        <v>1023</v>
      </c>
      <c r="F43" s="20">
        <v>1023</v>
      </c>
      <c r="G43" s="20">
        <v>510</v>
      </c>
      <c r="H43" s="126">
        <f t="shared" si="1"/>
        <v>0.49853372434017595</v>
      </c>
      <c r="I43" s="16"/>
      <c r="J43" s="16"/>
      <c r="K43" s="16"/>
      <c r="L43" s="16"/>
      <c r="M43" s="16"/>
    </row>
    <row r="44" spans="1:13" ht="13.5" customHeight="1">
      <c r="A44" s="38" t="s">
        <v>78</v>
      </c>
      <c r="B44" s="20">
        <v>200</v>
      </c>
      <c r="C44" s="20">
        <v>0</v>
      </c>
      <c r="D44" s="20">
        <v>0</v>
      </c>
      <c r="E44" s="20"/>
      <c r="F44" s="20"/>
      <c r="G44" s="20"/>
      <c r="H44" s="126"/>
      <c r="I44" s="16"/>
      <c r="J44" s="16"/>
      <c r="K44" s="16"/>
      <c r="L44" s="16"/>
      <c r="M44" s="16"/>
    </row>
    <row r="45" spans="1:13" ht="13.5" customHeight="1">
      <c r="A45" s="38" t="s">
        <v>79</v>
      </c>
      <c r="B45" s="20">
        <v>150</v>
      </c>
      <c r="C45" s="20">
        <v>0</v>
      </c>
      <c r="D45" s="20">
        <v>0</v>
      </c>
      <c r="E45" s="20"/>
      <c r="F45" s="20"/>
      <c r="G45" s="20"/>
      <c r="H45" s="126"/>
      <c r="I45" s="16"/>
      <c r="J45" s="16"/>
      <c r="K45" s="16"/>
      <c r="L45" s="16"/>
      <c r="M45" s="16"/>
    </row>
    <row r="46" spans="1:13" ht="13.5" customHeight="1">
      <c r="A46" s="38" t="s">
        <v>405</v>
      </c>
      <c r="B46" s="20"/>
      <c r="C46" s="20"/>
      <c r="D46" s="20"/>
      <c r="E46" s="20">
        <v>113</v>
      </c>
      <c r="F46" s="20">
        <v>113</v>
      </c>
      <c r="G46" s="20">
        <v>100</v>
      </c>
      <c r="H46" s="126">
        <f t="shared" si="1"/>
        <v>0.8849557522123894</v>
      </c>
      <c r="I46" s="16"/>
      <c r="J46" s="16"/>
      <c r="K46" s="16"/>
      <c r="L46" s="16"/>
      <c r="M46" s="16"/>
    </row>
    <row r="47" spans="1:13" ht="15.75" customHeight="1">
      <c r="A47" s="17" t="s">
        <v>80</v>
      </c>
      <c r="B47" s="34">
        <f>SUM(B48:B57)</f>
        <v>87792</v>
      </c>
      <c r="C47" s="34">
        <v>13657</v>
      </c>
      <c r="D47" s="34">
        <v>13657</v>
      </c>
      <c r="E47" s="34">
        <v>15447</v>
      </c>
      <c r="F47" s="34">
        <v>15447</v>
      </c>
      <c r="G47" s="34">
        <v>30099</v>
      </c>
      <c r="H47" s="126">
        <f t="shared" si="1"/>
        <v>1.9485336958632744</v>
      </c>
      <c r="I47" s="35"/>
      <c r="J47" s="35"/>
      <c r="K47" s="35"/>
      <c r="L47" s="35"/>
      <c r="M47" s="35"/>
    </row>
    <row r="48" spans="1:13" ht="14.25" customHeight="1" hidden="1">
      <c r="A48" s="30" t="s">
        <v>81</v>
      </c>
      <c r="B48" s="20">
        <v>760</v>
      </c>
      <c r="C48" s="20"/>
      <c r="D48" s="20"/>
      <c r="E48" s="20"/>
      <c r="F48" s="20"/>
      <c r="G48" s="20"/>
      <c r="H48" s="126" t="e">
        <f t="shared" si="1"/>
        <v>#DIV/0!</v>
      </c>
      <c r="I48" s="16"/>
      <c r="J48" s="16"/>
      <c r="K48" s="16"/>
      <c r="L48" s="16"/>
      <c r="M48" s="16"/>
    </row>
    <row r="49" spans="1:13" ht="7.5" customHeight="1" hidden="1">
      <c r="A49" s="30" t="s">
        <v>82</v>
      </c>
      <c r="B49" s="20">
        <v>61999</v>
      </c>
      <c r="C49" s="20"/>
      <c r="D49" s="20"/>
      <c r="E49" s="20"/>
      <c r="F49" s="20"/>
      <c r="G49" s="20"/>
      <c r="H49" s="126" t="e">
        <f t="shared" si="1"/>
        <v>#DIV/0!</v>
      </c>
      <c r="I49" s="16"/>
      <c r="J49" s="16"/>
      <c r="K49" s="16"/>
      <c r="L49" s="16"/>
      <c r="M49" s="16"/>
    </row>
    <row r="50" spans="1:14" s="7" customFormat="1" ht="7.5" customHeight="1" hidden="1">
      <c r="A50" s="30" t="s">
        <v>83</v>
      </c>
      <c r="B50" s="20"/>
      <c r="C50" s="20"/>
      <c r="D50" s="20"/>
      <c r="E50" s="20"/>
      <c r="F50" s="20"/>
      <c r="G50" s="20"/>
      <c r="H50" s="126" t="e">
        <f t="shared" si="1"/>
        <v>#DIV/0!</v>
      </c>
      <c r="I50" s="39"/>
      <c r="J50" s="39"/>
      <c r="K50" s="39"/>
      <c r="L50" s="39"/>
      <c r="M50" s="39"/>
      <c r="N50"/>
    </row>
    <row r="51" spans="1:13" ht="7.5" customHeight="1" hidden="1">
      <c r="A51" s="30" t="s">
        <v>84</v>
      </c>
      <c r="B51" s="20"/>
      <c r="C51" s="20"/>
      <c r="D51" s="20"/>
      <c r="E51" s="20"/>
      <c r="F51" s="20"/>
      <c r="G51" s="20"/>
      <c r="H51" s="126" t="e">
        <f t="shared" si="1"/>
        <v>#DIV/0!</v>
      </c>
      <c r="I51" s="16"/>
      <c r="J51" s="16"/>
      <c r="K51" s="16"/>
      <c r="L51" s="16"/>
      <c r="M51" s="16"/>
    </row>
    <row r="52" spans="1:13" ht="7.5" customHeight="1" hidden="1">
      <c r="A52" s="30" t="s">
        <v>85</v>
      </c>
      <c r="B52" s="20">
        <v>18754</v>
      </c>
      <c r="C52" s="20"/>
      <c r="D52" s="20"/>
      <c r="E52" s="20"/>
      <c r="F52" s="20"/>
      <c r="G52" s="20"/>
      <c r="H52" s="126" t="e">
        <f t="shared" si="1"/>
        <v>#DIV/0!</v>
      </c>
      <c r="I52" s="16"/>
      <c r="J52" s="16"/>
      <c r="K52" s="16"/>
      <c r="L52" s="16"/>
      <c r="M52" s="16"/>
    </row>
    <row r="53" spans="1:13" ht="15.75" customHeight="1" hidden="1">
      <c r="A53" s="30" t="s">
        <v>86</v>
      </c>
      <c r="B53" s="20">
        <v>5739</v>
      </c>
      <c r="C53" s="20"/>
      <c r="D53" s="20"/>
      <c r="E53" s="20"/>
      <c r="F53" s="20"/>
      <c r="G53" s="20"/>
      <c r="H53" s="126" t="e">
        <f t="shared" si="1"/>
        <v>#DIV/0!</v>
      </c>
      <c r="I53" s="16"/>
      <c r="J53" s="16"/>
      <c r="K53" s="16"/>
      <c r="L53" s="16"/>
      <c r="M53" s="16"/>
    </row>
    <row r="54" spans="1:13" ht="7.5" customHeight="1" hidden="1">
      <c r="A54" s="30" t="s">
        <v>87</v>
      </c>
      <c r="B54" s="20"/>
      <c r="C54" s="20"/>
      <c r="D54" s="20"/>
      <c r="E54" s="20"/>
      <c r="F54" s="20"/>
      <c r="G54" s="20"/>
      <c r="H54" s="126" t="e">
        <f t="shared" si="1"/>
        <v>#DIV/0!</v>
      </c>
      <c r="I54" s="16"/>
      <c r="J54" s="16"/>
      <c r="K54" s="16"/>
      <c r="L54" s="16"/>
      <c r="M54" s="16"/>
    </row>
    <row r="55" spans="1:13" ht="7.5" customHeight="1" hidden="1">
      <c r="A55" s="30" t="s">
        <v>88</v>
      </c>
      <c r="B55" s="20"/>
      <c r="C55" s="20"/>
      <c r="D55" s="20"/>
      <c r="E55" s="20"/>
      <c r="F55" s="20"/>
      <c r="G55" s="20"/>
      <c r="H55" s="126" t="e">
        <f t="shared" si="1"/>
        <v>#DIV/0!</v>
      </c>
      <c r="I55" s="16"/>
      <c r="J55" s="16"/>
      <c r="K55" s="16"/>
      <c r="L55" s="16"/>
      <c r="M55" s="16"/>
    </row>
    <row r="56" spans="1:13" ht="7.5" customHeight="1" hidden="1">
      <c r="A56" s="30" t="s">
        <v>89</v>
      </c>
      <c r="B56" s="20"/>
      <c r="C56" s="20"/>
      <c r="D56" s="20"/>
      <c r="E56" s="20"/>
      <c r="F56" s="20"/>
      <c r="G56" s="20"/>
      <c r="H56" s="126" t="e">
        <f t="shared" si="1"/>
        <v>#DIV/0!</v>
      </c>
      <c r="I56" s="16"/>
      <c r="J56" s="16"/>
      <c r="K56" s="16"/>
      <c r="L56" s="16"/>
      <c r="M56" s="16"/>
    </row>
    <row r="57" spans="1:13" ht="7.5" customHeight="1" hidden="1">
      <c r="A57" s="30" t="s">
        <v>90</v>
      </c>
      <c r="B57" s="20">
        <v>540</v>
      </c>
      <c r="C57" s="20"/>
      <c r="D57" s="20"/>
      <c r="E57" s="20"/>
      <c r="F57" s="20"/>
      <c r="G57" s="20"/>
      <c r="H57" s="126" t="e">
        <f t="shared" si="1"/>
        <v>#DIV/0!</v>
      </c>
      <c r="I57" s="16"/>
      <c r="J57" s="16"/>
      <c r="K57" s="16"/>
      <c r="L57" s="16"/>
      <c r="M57" s="16"/>
    </row>
    <row r="58" spans="1:13" ht="13.5" customHeight="1">
      <c r="A58" s="17" t="s">
        <v>91</v>
      </c>
      <c r="B58" s="34">
        <f>SUM(B59:B61)</f>
        <v>737</v>
      </c>
      <c r="C58" s="34"/>
      <c r="D58" s="34"/>
      <c r="E58" s="34">
        <v>1003</v>
      </c>
      <c r="F58" s="34">
        <v>1003</v>
      </c>
      <c r="G58" s="34">
        <v>380</v>
      </c>
      <c r="H58" s="126">
        <f t="shared" si="1"/>
        <v>0.37886340977068794</v>
      </c>
      <c r="I58" s="16"/>
      <c r="J58" s="16"/>
      <c r="K58" s="16"/>
      <c r="L58" s="16"/>
      <c r="M58" s="16"/>
    </row>
    <row r="59" spans="1:13" ht="13.5" customHeight="1">
      <c r="A59" s="30" t="s">
        <v>92</v>
      </c>
      <c r="B59" s="20"/>
      <c r="C59" s="20"/>
      <c r="D59" s="20"/>
      <c r="E59" s="20"/>
      <c r="F59" s="20"/>
      <c r="G59" s="20"/>
      <c r="H59" s="126"/>
      <c r="I59" s="16"/>
      <c r="J59" s="16"/>
      <c r="K59" s="16"/>
      <c r="L59" s="16"/>
      <c r="M59" s="16"/>
    </row>
    <row r="60" spans="1:13" ht="13.5" customHeight="1">
      <c r="A60" s="30" t="s">
        <v>93</v>
      </c>
      <c r="B60" s="20"/>
      <c r="C60" s="20"/>
      <c r="D60" s="20"/>
      <c r="E60" s="20"/>
      <c r="F60" s="20"/>
      <c r="G60" s="20"/>
      <c r="H60" s="126"/>
      <c r="I60" s="16"/>
      <c r="J60" s="16"/>
      <c r="K60" s="16"/>
      <c r="L60" s="16"/>
      <c r="M60" s="16"/>
    </row>
    <row r="61" spans="1:13" ht="13.5" customHeight="1">
      <c r="A61" s="30" t="s">
        <v>94</v>
      </c>
      <c r="B61" s="20">
        <v>737</v>
      </c>
      <c r="C61" s="20">
        <v>0</v>
      </c>
      <c r="D61" s="20">
        <v>0</v>
      </c>
      <c r="E61" s="20">
        <v>1003</v>
      </c>
      <c r="F61" s="20">
        <v>1003</v>
      </c>
      <c r="G61" s="20">
        <v>380</v>
      </c>
      <c r="H61" s="126">
        <f t="shared" si="1"/>
        <v>0.37886340977068794</v>
      </c>
      <c r="I61" s="16"/>
      <c r="J61" s="16"/>
      <c r="K61" s="16"/>
      <c r="L61" s="16"/>
      <c r="M61" s="16"/>
    </row>
    <row r="62" spans="1:13" ht="13.5" customHeight="1">
      <c r="A62" s="29"/>
      <c r="B62" s="20"/>
      <c r="C62" s="20"/>
      <c r="D62" s="20"/>
      <c r="E62" s="20"/>
      <c r="F62" s="20"/>
      <c r="G62" s="20"/>
      <c r="H62" s="126"/>
      <c r="I62" s="16"/>
      <c r="J62" s="16"/>
      <c r="K62" s="16"/>
      <c r="L62" s="16"/>
      <c r="M62" s="16"/>
    </row>
    <row r="63" spans="1:13" ht="18.75" customHeight="1">
      <c r="A63" s="40" t="s">
        <v>13</v>
      </c>
      <c r="B63" s="14">
        <f>B64+B67</f>
        <v>317118</v>
      </c>
      <c r="C63" s="14">
        <f>C64+C67</f>
        <v>109354</v>
      </c>
      <c r="D63" s="14">
        <f>D64+D67</f>
        <v>109396</v>
      </c>
      <c r="E63" s="14">
        <v>109345</v>
      </c>
      <c r="F63" s="14">
        <v>109345</v>
      </c>
      <c r="G63" s="14">
        <v>133552</v>
      </c>
      <c r="H63" s="126">
        <f t="shared" si="1"/>
        <v>1.221381864740043</v>
      </c>
      <c r="I63" s="16"/>
      <c r="J63" s="16"/>
      <c r="K63" s="16"/>
      <c r="L63" s="16"/>
      <c r="M63" s="16"/>
    </row>
    <row r="64" spans="1:13" ht="18.75" customHeight="1">
      <c r="A64" s="41" t="s">
        <v>14</v>
      </c>
      <c r="B64" s="14">
        <f>SUM(B65:B65)</f>
        <v>317118</v>
      </c>
      <c r="C64" s="14">
        <v>109354</v>
      </c>
      <c r="D64" s="14">
        <v>109396</v>
      </c>
      <c r="E64" s="14">
        <v>109345</v>
      </c>
      <c r="F64" s="14">
        <v>109345</v>
      </c>
      <c r="G64" s="14">
        <v>133552</v>
      </c>
      <c r="H64" s="126">
        <f t="shared" si="1"/>
        <v>1.221381864740043</v>
      </c>
      <c r="I64" s="16"/>
      <c r="J64" s="16"/>
      <c r="K64" s="16"/>
      <c r="L64" s="16"/>
      <c r="M64" s="16"/>
    </row>
    <row r="65" spans="1:13" ht="13.5" customHeight="1">
      <c r="A65" s="19" t="s">
        <v>95</v>
      </c>
      <c r="B65" s="42">
        <v>317118</v>
      </c>
      <c r="C65" s="42">
        <v>109354</v>
      </c>
      <c r="D65" s="42">
        <v>109396</v>
      </c>
      <c r="E65" s="42">
        <v>109345</v>
      </c>
      <c r="F65" s="42">
        <v>109345</v>
      </c>
      <c r="G65" s="42">
        <v>133552</v>
      </c>
      <c r="H65" s="126">
        <f t="shared" si="1"/>
        <v>1.221381864740043</v>
      </c>
      <c r="I65" s="16"/>
      <c r="J65" s="16"/>
      <c r="K65" s="16"/>
      <c r="L65" s="16"/>
      <c r="M65" s="16"/>
    </row>
    <row r="66" spans="1:13" ht="13.5" customHeight="1">
      <c r="A66" s="30" t="s">
        <v>96</v>
      </c>
      <c r="B66" s="42"/>
      <c r="C66" s="42"/>
      <c r="D66" s="42"/>
      <c r="E66" s="42"/>
      <c r="F66" s="42"/>
      <c r="G66" s="42"/>
      <c r="H66" s="126"/>
      <c r="I66" s="16"/>
      <c r="J66" s="16"/>
      <c r="K66" s="16"/>
      <c r="L66" s="16"/>
      <c r="M66" s="16"/>
    </row>
    <row r="67" spans="1:13" ht="18.75" customHeight="1">
      <c r="A67" s="41" t="s">
        <v>21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26"/>
      <c r="I67" s="16"/>
      <c r="J67" s="16"/>
      <c r="K67" s="16"/>
      <c r="L67" s="16"/>
      <c r="M67" s="16"/>
    </row>
    <row r="68" spans="1:13" ht="13.5" customHeight="1">
      <c r="A68" s="43" t="s">
        <v>97</v>
      </c>
      <c r="B68" s="14" t="e">
        <f>B8+B63</f>
        <v>#REF!</v>
      </c>
      <c r="C68" s="14">
        <f>C9+C32+C47+C63</f>
        <v>471369</v>
      </c>
      <c r="D68" s="14">
        <f>D9+D32+D47+D58+D63</f>
        <v>514017</v>
      </c>
      <c r="E68" s="14">
        <f>E9+E32+E47+E58+E63</f>
        <v>542243</v>
      </c>
      <c r="F68" s="14">
        <f>F9+F32+F47+F58+F63</f>
        <v>542243</v>
      </c>
      <c r="G68" s="14">
        <f>G9+G32+G47+G58+G63</f>
        <v>520574</v>
      </c>
      <c r="H68" s="126">
        <f t="shared" si="1"/>
        <v>0.9600382116504962</v>
      </c>
      <c r="I68" s="16"/>
      <c r="J68" s="16"/>
      <c r="K68" s="16"/>
      <c r="L68" s="16"/>
      <c r="M68" s="16"/>
    </row>
    <row r="69" spans="1:13" ht="16.5" customHeight="1">
      <c r="A69" s="13" t="s">
        <v>98</v>
      </c>
      <c r="B69" s="14">
        <f>B70+B79+B80+B85+B86</f>
        <v>766639</v>
      </c>
      <c r="C69" s="14"/>
      <c r="D69" s="14"/>
      <c r="E69" s="14"/>
      <c r="F69" s="14"/>
      <c r="G69" s="14"/>
      <c r="H69" s="126"/>
      <c r="I69" s="16"/>
      <c r="J69" s="16"/>
      <c r="K69" s="16"/>
      <c r="L69" s="16"/>
      <c r="M69" s="16"/>
    </row>
    <row r="70" spans="1:13" ht="16.5" customHeight="1">
      <c r="A70" s="33" t="s">
        <v>99</v>
      </c>
      <c r="B70" s="20">
        <v>301856</v>
      </c>
      <c r="C70" s="34">
        <v>73655</v>
      </c>
      <c r="D70" s="34">
        <v>93021</v>
      </c>
      <c r="E70" s="34">
        <v>99990</v>
      </c>
      <c r="F70" s="34">
        <v>99990</v>
      </c>
      <c r="G70" s="34">
        <v>69288</v>
      </c>
      <c r="H70" s="126">
        <f t="shared" si="1"/>
        <v>0.692949294929493</v>
      </c>
      <c r="I70" s="16">
        <v>19366</v>
      </c>
      <c r="J70" s="16"/>
      <c r="K70" s="16"/>
      <c r="L70" s="16"/>
      <c r="M70" s="16"/>
    </row>
    <row r="71" spans="1:13" ht="16.5" customHeight="1">
      <c r="A71" s="230" t="s">
        <v>442</v>
      </c>
      <c r="B71" s="20"/>
      <c r="C71" s="20">
        <v>61662</v>
      </c>
      <c r="D71" s="20">
        <v>79678</v>
      </c>
      <c r="E71" s="20">
        <v>92964</v>
      </c>
      <c r="F71" s="20">
        <v>92964</v>
      </c>
      <c r="G71" s="20">
        <v>55126</v>
      </c>
      <c r="H71" s="126">
        <f t="shared" si="1"/>
        <v>0.5929822296803063</v>
      </c>
      <c r="I71" s="16"/>
      <c r="J71" s="16"/>
      <c r="K71" s="16"/>
      <c r="L71" s="16"/>
      <c r="M71" s="16"/>
    </row>
    <row r="72" spans="1:13" ht="16.5" customHeight="1">
      <c r="A72" s="230" t="s">
        <v>453</v>
      </c>
      <c r="B72" s="20"/>
      <c r="C72" s="20">
        <v>0</v>
      </c>
      <c r="D72" s="20">
        <v>0</v>
      </c>
      <c r="E72" s="20">
        <v>464</v>
      </c>
      <c r="F72" s="20">
        <v>464</v>
      </c>
      <c r="G72" s="20">
        <v>0</v>
      </c>
      <c r="H72" s="126">
        <f t="shared" si="1"/>
        <v>0</v>
      </c>
      <c r="I72" s="16"/>
      <c r="J72" s="16"/>
      <c r="K72" s="16"/>
      <c r="L72" s="16"/>
      <c r="M72" s="16"/>
    </row>
    <row r="73" spans="1:13" ht="16.5" customHeight="1">
      <c r="A73" s="230" t="s">
        <v>443</v>
      </c>
      <c r="B73" s="20"/>
      <c r="C73" s="20">
        <v>1544</v>
      </c>
      <c r="D73" s="20">
        <v>1544</v>
      </c>
      <c r="E73" s="20">
        <v>760</v>
      </c>
      <c r="F73" s="20">
        <v>760</v>
      </c>
      <c r="G73" s="20">
        <v>968</v>
      </c>
      <c r="H73" s="126">
        <f t="shared" si="1"/>
        <v>1.2736842105263158</v>
      </c>
      <c r="I73" s="16"/>
      <c r="J73" s="16"/>
      <c r="K73" s="16"/>
      <c r="L73" s="16"/>
      <c r="M73" s="16"/>
    </row>
    <row r="74" spans="1:13" ht="16.5" customHeight="1">
      <c r="A74" s="230" t="s">
        <v>444</v>
      </c>
      <c r="B74" s="20"/>
      <c r="C74" s="20">
        <v>50</v>
      </c>
      <c r="D74" s="20">
        <v>50</v>
      </c>
      <c r="E74" s="20">
        <v>130</v>
      </c>
      <c r="F74" s="20">
        <v>130</v>
      </c>
      <c r="G74" s="20">
        <v>250</v>
      </c>
      <c r="H74" s="126">
        <f aca="true" t="shared" si="2" ref="H74:H98">G74/E74</f>
        <v>1.9230769230769231</v>
      </c>
      <c r="I74" s="16"/>
      <c r="J74" s="16"/>
      <c r="K74" s="16"/>
      <c r="L74" s="16"/>
      <c r="M74" s="16"/>
    </row>
    <row r="75" spans="1:13" ht="16.5" customHeight="1">
      <c r="A75" s="230" t="s">
        <v>445</v>
      </c>
      <c r="B75" s="20"/>
      <c r="C75" s="20">
        <v>0</v>
      </c>
      <c r="D75" s="20">
        <v>0</v>
      </c>
      <c r="E75" s="20">
        <v>0</v>
      </c>
      <c r="F75" s="20">
        <v>0</v>
      </c>
      <c r="G75" s="20">
        <v>620</v>
      </c>
      <c r="H75" s="126"/>
      <c r="I75" s="16"/>
      <c r="J75" s="16"/>
      <c r="K75" s="16"/>
      <c r="L75" s="16"/>
      <c r="M75" s="16"/>
    </row>
    <row r="76" spans="1:13" ht="16.5" customHeight="1">
      <c r="A76" s="230" t="s">
        <v>446</v>
      </c>
      <c r="B76" s="20"/>
      <c r="C76" s="20">
        <v>1450</v>
      </c>
      <c r="D76" s="20">
        <v>1450</v>
      </c>
      <c r="E76" s="20">
        <v>1490</v>
      </c>
      <c r="F76" s="20">
        <v>1490</v>
      </c>
      <c r="G76" s="20">
        <v>1491</v>
      </c>
      <c r="H76" s="126">
        <f t="shared" si="2"/>
        <v>1.0006711409395974</v>
      </c>
      <c r="I76" s="16"/>
      <c r="J76" s="16"/>
      <c r="K76" s="16"/>
      <c r="L76" s="16"/>
      <c r="M76" s="16"/>
    </row>
    <row r="77" spans="1:13" ht="16.5" customHeight="1">
      <c r="A77" s="230" t="s">
        <v>448</v>
      </c>
      <c r="B77" s="20"/>
      <c r="C77" s="20">
        <v>7499</v>
      </c>
      <c r="D77" s="20">
        <v>7499</v>
      </c>
      <c r="E77" s="20">
        <v>2627</v>
      </c>
      <c r="F77" s="20">
        <v>2627</v>
      </c>
      <c r="G77" s="20">
        <v>10298</v>
      </c>
      <c r="H77" s="126">
        <f t="shared" si="2"/>
        <v>3.920060905976399</v>
      </c>
      <c r="I77" s="16"/>
      <c r="J77" s="16"/>
      <c r="K77" s="16"/>
      <c r="L77" s="16"/>
      <c r="M77" s="16"/>
    </row>
    <row r="78" spans="1:13" ht="16.5" customHeight="1">
      <c r="A78" s="230" t="s">
        <v>447</v>
      </c>
      <c r="B78" s="20"/>
      <c r="C78" s="20">
        <v>2800</v>
      </c>
      <c r="D78" s="20">
        <v>2800</v>
      </c>
      <c r="E78" s="20">
        <v>1555</v>
      </c>
      <c r="F78" s="20">
        <v>1555</v>
      </c>
      <c r="G78" s="20">
        <v>535</v>
      </c>
      <c r="H78" s="126">
        <f t="shared" si="2"/>
        <v>0.3440514469453376</v>
      </c>
      <c r="I78" s="16"/>
      <c r="J78" s="16"/>
      <c r="K78" s="16"/>
      <c r="L78" s="16"/>
      <c r="M78" s="16"/>
    </row>
    <row r="79" spans="1:13" ht="13.5" customHeight="1">
      <c r="A79" s="33" t="s">
        <v>177</v>
      </c>
      <c r="B79" s="20">
        <v>80868</v>
      </c>
      <c r="C79" s="34">
        <v>12353</v>
      </c>
      <c r="D79" s="34">
        <v>14967</v>
      </c>
      <c r="E79" s="34">
        <v>17737</v>
      </c>
      <c r="F79" s="34">
        <v>17737</v>
      </c>
      <c r="G79" s="34">
        <v>11309</v>
      </c>
      <c r="H79" s="126">
        <f t="shared" si="2"/>
        <v>0.6375937306196088</v>
      </c>
      <c r="I79" s="16">
        <v>2614</v>
      </c>
      <c r="J79" s="16"/>
      <c r="K79" s="16"/>
      <c r="L79" s="16"/>
      <c r="M79" s="16"/>
    </row>
    <row r="80" spans="1:13" ht="14.25" customHeight="1">
      <c r="A80" s="33" t="s">
        <v>100</v>
      </c>
      <c r="B80" s="20">
        <v>339134</v>
      </c>
      <c r="C80" s="34">
        <v>64499</v>
      </c>
      <c r="D80" s="34">
        <v>68904</v>
      </c>
      <c r="E80" s="34">
        <v>68904</v>
      </c>
      <c r="F80" s="34">
        <v>57754</v>
      </c>
      <c r="G80" s="34">
        <v>55262</v>
      </c>
      <c r="H80" s="126">
        <f t="shared" si="2"/>
        <v>0.8020143968419831</v>
      </c>
      <c r="I80" s="16">
        <v>4409</v>
      </c>
      <c r="J80" s="16"/>
      <c r="K80" s="16"/>
      <c r="L80" s="16"/>
      <c r="M80" s="16"/>
    </row>
    <row r="81" spans="1:13" ht="14.25" customHeight="1">
      <c r="A81" s="230" t="s">
        <v>449</v>
      </c>
      <c r="B81" s="20"/>
      <c r="C81" s="20">
        <v>17530</v>
      </c>
      <c r="D81" s="20">
        <v>23111</v>
      </c>
      <c r="E81" s="20">
        <v>23111</v>
      </c>
      <c r="F81" s="20">
        <v>17551</v>
      </c>
      <c r="G81" s="20">
        <v>18115</v>
      </c>
      <c r="H81" s="126">
        <f t="shared" si="2"/>
        <v>0.7838258837782874</v>
      </c>
      <c r="I81" s="16"/>
      <c r="J81" s="16"/>
      <c r="K81" s="16"/>
      <c r="L81" s="16"/>
      <c r="M81" s="16"/>
    </row>
    <row r="82" spans="1:13" ht="14.25" customHeight="1">
      <c r="A82" s="230" t="s">
        <v>450</v>
      </c>
      <c r="B82" s="20"/>
      <c r="C82" s="20">
        <v>1800</v>
      </c>
      <c r="D82" s="20">
        <v>1824</v>
      </c>
      <c r="E82" s="20">
        <v>1824</v>
      </c>
      <c r="F82" s="20">
        <v>1824</v>
      </c>
      <c r="G82" s="20">
        <v>2115</v>
      </c>
      <c r="H82" s="126">
        <f t="shared" si="2"/>
        <v>1.1595394736842106</v>
      </c>
      <c r="I82" s="16"/>
      <c r="J82" s="16"/>
      <c r="K82" s="16"/>
      <c r="L82" s="16"/>
      <c r="M82" s="16"/>
    </row>
    <row r="83" spans="1:13" ht="14.25" customHeight="1">
      <c r="A83" s="230" t="s">
        <v>451</v>
      </c>
      <c r="B83" s="20"/>
      <c r="C83" s="20">
        <v>31939</v>
      </c>
      <c r="D83" s="20">
        <v>31939</v>
      </c>
      <c r="E83" s="20">
        <v>31939</v>
      </c>
      <c r="F83" s="20">
        <v>26776</v>
      </c>
      <c r="G83" s="20">
        <v>23339</v>
      </c>
      <c r="H83" s="126">
        <f t="shared" si="2"/>
        <v>0.7307367168665269</v>
      </c>
      <c r="I83" s="16"/>
      <c r="J83" s="16"/>
      <c r="K83" s="16"/>
      <c r="L83" s="16"/>
      <c r="M83" s="16"/>
    </row>
    <row r="84" spans="1:13" ht="14.25" customHeight="1">
      <c r="A84" s="230" t="s">
        <v>452</v>
      </c>
      <c r="B84" s="20"/>
      <c r="C84" s="20">
        <v>13230</v>
      </c>
      <c r="D84" s="20">
        <v>12030</v>
      </c>
      <c r="E84" s="20">
        <v>12030</v>
      </c>
      <c r="F84" s="20">
        <v>11603</v>
      </c>
      <c r="G84" s="20">
        <v>11693</v>
      </c>
      <c r="H84" s="126">
        <f t="shared" si="2"/>
        <v>0.9719866999168745</v>
      </c>
      <c r="I84" s="16"/>
      <c r="J84" s="16"/>
      <c r="K84" s="16"/>
      <c r="L84" s="16"/>
      <c r="M84" s="16"/>
    </row>
    <row r="85" spans="1:13" ht="15" customHeight="1">
      <c r="A85" s="33" t="s">
        <v>101</v>
      </c>
      <c r="B85" s="20">
        <v>10683</v>
      </c>
      <c r="C85" s="34">
        <v>28376</v>
      </c>
      <c r="D85" s="34">
        <v>28376</v>
      </c>
      <c r="E85" s="34">
        <v>28376</v>
      </c>
      <c r="F85" s="34">
        <v>27250</v>
      </c>
      <c r="G85" s="34">
        <v>24514</v>
      </c>
      <c r="H85" s="126">
        <f t="shared" si="2"/>
        <v>0.8638990696363124</v>
      </c>
      <c r="I85" s="16"/>
      <c r="J85" s="16"/>
      <c r="K85" s="16"/>
      <c r="L85" s="16"/>
      <c r="M85" s="16"/>
    </row>
    <row r="86" spans="1:13" ht="14.25" customHeight="1">
      <c r="A86" s="33" t="s">
        <v>102</v>
      </c>
      <c r="B86" s="20">
        <f>SUM(B87:B90)</f>
        <v>34098</v>
      </c>
      <c r="C86" s="34">
        <f>SUM(C87:C92)</f>
        <v>252394</v>
      </c>
      <c r="D86" s="34">
        <f>SUM(D87:D92)</f>
        <v>243301</v>
      </c>
      <c r="E86" s="34">
        <f>SUM(E87:E92)</f>
        <v>266996</v>
      </c>
      <c r="F86" s="34">
        <f>SUM(F87:F92)</f>
        <v>201218</v>
      </c>
      <c r="G86" s="34">
        <f>SUM(G87:G92)</f>
        <v>317964</v>
      </c>
      <c r="H86" s="126">
        <f t="shared" si="2"/>
        <v>1.1908942456066758</v>
      </c>
      <c r="I86" s="16" t="s">
        <v>376</v>
      </c>
      <c r="J86" s="16"/>
      <c r="K86" s="16"/>
      <c r="L86" s="16"/>
      <c r="M86" s="16"/>
    </row>
    <row r="87" spans="1:13" ht="13.5" customHeight="1">
      <c r="A87" s="44" t="s">
        <v>179</v>
      </c>
      <c r="B87" s="20">
        <v>14643</v>
      </c>
      <c r="C87" s="20">
        <v>160877</v>
      </c>
      <c r="D87" s="20">
        <v>177071</v>
      </c>
      <c r="E87" s="20">
        <v>177071</v>
      </c>
      <c r="F87" s="20">
        <v>135617</v>
      </c>
      <c r="G87" s="20">
        <v>171224</v>
      </c>
      <c r="H87" s="126">
        <f t="shared" si="2"/>
        <v>0.9669793472674802</v>
      </c>
      <c r="I87" s="16"/>
      <c r="J87" s="16"/>
      <c r="K87" s="16"/>
      <c r="L87" s="16"/>
      <c r="M87" s="16"/>
    </row>
    <row r="88" spans="1:13" ht="13.5" customHeight="1">
      <c r="A88" s="30" t="s">
        <v>103</v>
      </c>
      <c r="B88" s="20">
        <v>4455</v>
      </c>
      <c r="C88" s="20">
        <v>4451</v>
      </c>
      <c r="D88" s="20">
        <v>4451</v>
      </c>
      <c r="E88" s="20">
        <v>4451</v>
      </c>
      <c r="F88" s="20">
        <v>3822</v>
      </c>
      <c r="G88" s="20">
        <v>0</v>
      </c>
      <c r="H88" s="126">
        <f t="shared" si="2"/>
        <v>0</v>
      </c>
      <c r="I88" s="16"/>
      <c r="J88" s="16"/>
      <c r="K88" s="16"/>
      <c r="L88" s="16"/>
      <c r="M88" s="16"/>
    </row>
    <row r="89" spans="1:13" ht="13.5" customHeight="1">
      <c r="A89" s="30" t="s">
        <v>104</v>
      </c>
      <c r="B89" s="20">
        <v>15000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126"/>
      <c r="I89" s="16"/>
      <c r="J89" s="16"/>
      <c r="K89" s="16"/>
      <c r="L89" s="16"/>
      <c r="M89" s="16"/>
    </row>
    <row r="90" spans="1:13" ht="13.5" customHeight="1">
      <c r="A90" s="30" t="s">
        <v>105</v>
      </c>
      <c r="B90" s="20"/>
      <c r="C90" s="20">
        <v>52749</v>
      </c>
      <c r="D90" s="20">
        <v>8526</v>
      </c>
      <c r="E90" s="20">
        <v>32221</v>
      </c>
      <c r="F90" s="20">
        <v>8526</v>
      </c>
      <c r="G90" s="370">
        <v>10000</v>
      </c>
      <c r="H90" s="126"/>
      <c r="I90" s="16">
        <v>17096</v>
      </c>
      <c r="J90" s="16"/>
      <c r="K90" s="16"/>
      <c r="L90" s="16"/>
      <c r="M90" s="16"/>
    </row>
    <row r="91" spans="1:13" ht="13.5" customHeight="1">
      <c r="A91" s="30" t="s">
        <v>196</v>
      </c>
      <c r="B91" s="20"/>
      <c r="C91" s="20">
        <v>34317</v>
      </c>
      <c r="D91" s="20">
        <v>7322</v>
      </c>
      <c r="E91" s="20">
        <v>7322</v>
      </c>
      <c r="F91" s="20">
        <v>7322</v>
      </c>
      <c r="G91" s="20">
        <v>66027</v>
      </c>
      <c r="H91" s="126">
        <f>G92/E91</f>
        <v>9.657607211144496</v>
      </c>
      <c r="I91" s="16">
        <v>7378</v>
      </c>
      <c r="J91" s="16"/>
      <c r="K91" s="16"/>
      <c r="L91" s="16"/>
      <c r="M91" s="16"/>
    </row>
    <row r="92" spans="1:13" ht="13.5" customHeight="1">
      <c r="A92" s="30" t="s">
        <v>383</v>
      </c>
      <c r="B92" s="20"/>
      <c r="C92" s="20"/>
      <c r="D92" s="20">
        <v>45931</v>
      </c>
      <c r="E92" s="20">
        <v>45931</v>
      </c>
      <c r="F92" s="20">
        <v>45931</v>
      </c>
      <c r="G92" s="20">
        <v>70713</v>
      </c>
      <c r="H92" s="126">
        <f t="shared" si="2"/>
        <v>1.5395484531144543</v>
      </c>
      <c r="I92" s="16"/>
      <c r="J92" s="16"/>
      <c r="K92" s="16"/>
      <c r="L92" s="16"/>
      <c r="M92" s="16"/>
    </row>
    <row r="93" spans="1:13" ht="16.5" customHeight="1">
      <c r="A93" s="40" t="s">
        <v>106</v>
      </c>
      <c r="B93" s="45">
        <f aca="true" t="shared" si="3" ref="B93:G93">SUM(B94:B96)</f>
        <v>0</v>
      </c>
      <c r="C93" s="45">
        <f t="shared" si="3"/>
        <v>0</v>
      </c>
      <c r="D93" s="45">
        <f t="shared" si="3"/>
        <v>0</v>
      </c>
      <c r="E93" s="45">
        <f t="shared" si="3"/>
        <v>0</v>
      </c>
      <c r="F93" s="45">
        <f t="shared" si="3"/>
        <v>0</v>
      </c>
      <c r="G93" s="45">
        <f t="shared" si="3"/>
        <v>0</v>
      </c>
      <c r="H93" s="45"/>
      <c r="I93" s="16"/>
      <c r="J93" s="16"/>
      <c r="K93" s="16"/>
      <c r="L93" s="16"/>
      <c r="M93" s="16"/>
    </row>
    <row r="94" spans="1:13" ht="16.5" customHeight="1">
      <c r="A94" s="41" t="s">
        <v>107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/>
      <c r="I94" s="16"/>
      <c r="J94" s="16"/>
      <c r="K94" s="16"/>
      <c r="L94" s="16"/>
      <c r="M94" s="16"/>
    </row>
    <row r="95" spans="1:13" ht="14.25" customHeight="1">
      <c r="A95" s="46" t="s">
        <v>108</v>
      </c>
      <c r="B95" s="45"/>
      <c r="C95" s="45"/>
      <c r="D95" s="45"/>
      <c r="E95" s="45"/>
      <c r="F95" s="45"/>
      <c r="G95" s="45"/>
      <c r="H95" s="45"/>
      <c r="I95" s="16"/>
      <c r="J95" s="16"/>
      <c r="K95" s="16"/>
      <c r="L95" s="16"/>
      <c r="M95" s="16"/>
    </row>
    <row r="96" spans="1:13" ht="16.5" customHeight="1">
      <c r="A96" s="41" t="s">
        <v>42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/>
      <c r="I96" s="16"/>
      <c r="J96" s="16"/>
      <c r="K96" s="16"/>
      <c r="L96" s="16"/>
      <c r="M96" s="16"/>
    </row>
    <row r="97" spans="1:13" ht="16.5" customHeight="1">
      <c r="A97" s="41" t="s">
        <v>514</v>
      </c>
      <c r="B97" s="45"/>
      <c r="C97" s="369">
        <v>49170</v>
      </c>
      <c r="D97" s="369">
        <v>50812</v>
      </c>
      <c r="E97" s="369">
        <v>50877</v>
      </c>
      <c r="F97" s="369">
        <v>51017</v>
      </c>
      <c r="G97" s="369">
        <v>51834</v>
      </c>
      <c r="H97" s="126">
        <f t="shared" si="2"/>
        <v>1.0188100713485464</v>
      </c>
      <c r="I97" s="16"/>
      <c r="J97" s="16"/>
      <c r="K97" s="16"/>
      <c r="L97" s="16"/>
      <c r="M97" s="16"/>
    </row>
    <row r="98" spans="1:13" ht="18.75" customHeight="1">
      <c r="A98" s="43" t="s">
        <v>109</v>
      </c>
      <c r="B98" s="14">
        <f>B69+B93</f>
        <v>766639</v>
      </c>
      <c r="C98" s="14">
        <f>C70+C79+C80+C85+C86+C97</f>
        <v>480447</v>
      </c>
      <c r="D98" s="14">
        <f>D70+D79+D80+D85+D86+D97</f>
        <v>499381</v>
      </c>
      <c r="E98" s="14">
        <f>E70+E79+E80+E85+E86+E97</f>
        <v>532880</v>
      </c>
      <c r="F98" s="14">
        <f>F70+F79+F80+F85+F86+F97</f>
        <v>454966</v>
      </c>
      <c r="G98" s="14">
        <f>G70+G79+G80+G85+G86+G97</f>
        <v>530171</v>
      </c>
      <c r="H98" s="126">
        <f t="shared" si="2"/>
        <v>0.9949163038582796</v>
      </c>
      <c r="I98" s="16" t="s">
        <v>378</v>
      </c>
      <c r="J98" s="16"/>
      <c r="K98" s="16"/>
      <c r="L98" s="16"/>
      <c r="M98" s="16"/>
    </row>
    <row r="99" spans="1:9" ht="13.5" customHeight="1">
      <c r="A99" s="2"/>
      <c r="B99" s="47"/>
      <c r="I99">
        <v>449386</v>
      </c>
    </row>
    <row r="100" spans="1:3" ht="13.5" customHeight="1">
      <c r="A100" s="48" t="s">
        <v>110</v>
      </c>
      <c r="B100" s="49" t="e">
        <f>B8-B98</f>
        <v>#REF!</v>
      </c>
      <c r="C100" s="50">
        <f>H8-H98</f>
        <v>-0.9949163038582796</v>
      </c>
    </row>
    <row r="101" spans="1:2" ht="13.5" customHeight="1">
      <c r="A101" s="2"/>
      <c r="B101" s="47"/>
    </row>
    <row r="102" spans="1:2" ht="13.5" customHeight="1">
      <c r="A102" s="2"/>
      <c r="B102" s="47"/>
    </row>
    <row r="103" spans="1:2" ht="13.5" customHeight="1">
      <c r="A103" s="2"/>
      <c r="B103" s="47"/>
    </row>
    <row r="104" spans="1:2" ht="13.5" customHeight="1">
      <c r="A104" s="2"/>
      <c r="B104" s="47"/>
    </row>
    <row r="105" spans="1:2" ht="13.5" customHeight="1">
      <c r="A105" s="2"/>
      <c r="B105" s="47"/>
    </row>
    <row r="106" spans="1:2" ht="13.5" customHeight="1">
      <c r="A106" s="2"/>
      <c r="B106" s="47"/>
    </row>
    <row r="107" spans="1:2" ht="13.5" customHeight="1">
      <c r="A107" s="2"/>
      <c r="B107" s="47"/>
    </row>
    <row r="108" spans="1:2" ht="12.75">
      <c r="A108" s="2"/>
      <c r="B108" s="47"/>
    </row>
    <row r="109" spans="1:2" ht="12.75">
      <c r="A109" s="2"/>
      <c r="B109" s="47"/>
    </row>
    <row r="110" spans="1:2" ht="12.75">
      <c r="A110" s="2"/>
      <c r="B110" s="47"/>
    </row>
    <row r="111" spans="1:2" ht="12.75">
      <c r="A111" s="2"/>
      <c r="B111" s="47"/>
    </row>
  </sheetData>
  <sheetProtection selectLockedCells="1" selectUnlockedCells="1"/>
  <mergeCells count="5">
    <mergeCell ref="A4:C4"/>
    <mergeCell ref="A5:C5"/>
    <mergeCell ref="A1:N1"/>
    <mergeCell ref="A2:N2"/>
    <mergeCell ref="C6:H6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2"/>
  <sheetViews>
    <sheetView view="pageBreakPreview" zoomScale="80" zoomScaleSheetLayoutView="80" zoomScalePageLayoutView="0" workbookViewId="0" topLeftCell="A1">
      <selection activeCell="A2" sqref="A2:N2"/>
    </sheetView>
  </sheetViews>
  <sheetFormatPr defaultColWidth="9.00390625" defaultRowHeight="12.75"/>
  <cols>
    <col min="1" max="1" width="63.125" style="0" customWidth="1"/>
    <col min="2" max="6" width="14.75390625" style="1" customWidth="1"/>
    <col min="7" max="7" width="16.125" style="0" customWidth="1"/>
    <col min="8" max="8" width="0.2421875" style="0" customWidth="1"/>
    <col min="9" max="14" width="9.125" style="0" hidden="1" customWidth="1"/>
  </cols>
  <sheetData>
    <row r="2" spans="1:14" s="9" customFormat="1" ht="12.75">
      <c r="A2" s="392" t="s">
        <v>537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9" customFormat="1" ht="12.7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7" ht="24.75" customHeight="1">
      <c r="A4" s="394" t="s">
        <v>191</v>
      </c>
      <c r="B4" s="394"/>
      <c r="C4" s="397"/>
      <c r="D4" s="397"/>
      <c r="E4" s="397"/>
      <c r="F4" s="397"/>
      <c r="G4" s="397"/>
    </row>
    <row r="5" spans="1:7" ht="44.25" customHeight="1">
      <c r="A5" s="394" t="s">
        <v>483</v>
      </c>
      <c r="B5" s="394"/>
      <c r="C5" s="397"/>
      <c r="D5" s="397"/>
      <c r="E5" s="397"/>
      <c r="F5" s="397"/>
      <c r="G5" s="397"/>
    </row>
    <row r="6" spans="1:7" ht="12.75">
      <c r="A6" s="10"/>
      <c r="C6" s="51"/>
      <c r="D6" s="51"/>
      <c r="E6" s="51"/>
      <c r="F6" s="51"/>
      <c r="G6" s="51" t="s">
        <v>0</v>
      </c>
    </row>
    <row r="7" spans="1:9" ht="39" customHeight="1">
      <c r="A7" s="52" t="s">
        <v>111</v>
      </c>
      <c r="B7" s="78" t="s">
        <v>2</v>
      </c>
      <c r="C7" s="78" t="s">
        <v>345</v>
      </c>
      <c r="D7" s="78" t="s">
        <v>387</v>
      </c>
      <c r="E7" s="78" t="s">
        <v>388</v>
      </c>
      <c r="F7" s="78" t="s">
        <v>389</v>
      </c>
      <c r="G7" s="78" t="s">
        <v>403</v>
      </c>
      <c r="H7" s="127"/>
      <c r="I7" s="53"/>
    </row>
    <row r="8" spans="1:9" ht="16.5" customHeight="1">
      <c r="A8" s="13" t="s">
        <v>112</v>
      </c>
      <c r="B8" s="14">
        <f>B9+B12+B18</f>
        <v>17648</v>
      </c>
      <c r="C8" s="14">
        <f>C9+C12+C18</f>
        <v>19284</v>
      </c>
      <c r="D8" s="197">
        <f>D9+D18</f>
        <v>36077</v>
      </c>
      <c r="E8" s="197">
        <f>E9+E18</f>
        <v>36077</v>
      </c>
      <c r="F8" s="263">
        <v>21017</v>
      </c>
      <c r="G8" s="156">
        <f>F8/D8</f>
        <v>0.582559525459434</v>
      </c>
      <c r="H8" s="128"/>
      <c r="I8" s="54"/>
    </row>
    <row r="9" spans="1:9" ht="16.5" customHeight="1">
      <c r="A9" s="41" t="s">
        <v>113</v>
      </c>
      <c r="B9" s="158">
        <v>2070</v>
      </c>
      <c r="C9" s="158">
        <v>3706</v>
      </c>
      <c r="D9" s="198">
        <v>9711</v>
      </c>
      <c r="E9" s="198">
        <v>9711</v>
      </c>
      <c r="F9" s="264">
        <v>3168</v>
      </c>
      <c r="G9" s="156">
        <f>F9/D9</f>
        <v>0.3262279888785913</v>
      </c>
      <c r="H9" s="129"/>
      <c r="I9" s="55"/>
    </row>
    <row r="10" spans="1:9" ht="13.5" customHeight="1">
      <c r="A10" s="19" t="s">
        <v>114</v>
      </c>
      <c r="B10" s="158">
        <v>2070</v>
      </c>
      <c r="C10" s="158">
        <v>0</v>
      </c>
      <c r="D10" s="198"/>
      <c r="E10" s="198"/>
      <c r="F10" s="265"/>
      <c r="G10" s="156"/>
      <c r="H10" s="130"/>
      <c r="I10" s="55"/>
    </row>
    <row r="11" spans="1:9" ht="13.5" customHeight="1">
      <c r="A11" s="159" t="s">
        <v>115</v>
      </c>
      <c r="B11" s="160">
        <v>0</v>
      </c>
      <c r="C11" s="160">
        <v>3706</v>
      </c>
      <c r="D11" s="199">
        <v>9711</v>
      </c>
      <c r="E11" s="199">
        <v>9711</v>
      </c>
      <c r="F11" s="266">
        <v>3168</v>
      </c>
      <c r="G11" s="156">
        <f>F11/D11</f>
        <v>0.3262279888785913</v>
      </c>
      <c r="H11" s="131">
        <v>1636</v>
      </c>
      <c r="I11" s="56"/>
    </row>
    <row r="12" spans="1:9" ht="16.5" customHeight="1">
      <c r="A12" s="161" t="s">
        <v>116</v>
      </c>
      <c r="B12" s="158">
        <f>SUM(B13:B17)</f>
        <v>0</v>
      </c>
      <c r="C12" s="158">
        <f>SUM(C13:C17)</f>
        <v>0</v>
      </c>
      <c r="D12" s="198"/>
      <c r="E12" s="198"/>
      <c r="F12" s="263"/>
      <c r="G12" s="156"/>
      <c r="H12" s="132"/>
      <c r="I12" s="55"/>
    </row>
    <row r="13" spans="1:9" ht="13.5" customHeight="1">
      <c r="A13" s="30" t="s">
        <v>117</v>
      </c>
      <c r="B13" s="158"/>
      <c r="C13" s="158"/>
      <c r="D13" s="198"/>
      <c r="E13" s="198"/>
      <c r="F13" s="263"/>
      <c r="G13" s="156"/>
      <c r="H13" s="133"/>
      <c r="I13" s="55"/>
    </row>
    <row r="14" spans="1:9" ht="13.5" customHeight="1">
      <c r="A14" s="30" t="s">
        <v>118</v>
      </c>
      <c r="B14" s="160">
        <v>0</v>
      </c>
      <c r="C14" s="160">
        <v>0</v>
      </c>
      <c r="D14" s="199"/>
      <c r="E14" s="199"/>
      <c r="F14" s="263"/>
      <c r="G14" s="156"/>
      <c r="H14" s="133"/>
      <c r="I14" s="56"/>
    </row>
    <row r="15" spans="1:9" ht="13.5" customHeight="1">
      <c r="A15" s="30" t="s">
        <v>119</v>
      </c>
      <c r="B15" s="160"/>
      <c r="C15" s="160"/>
      <c r="D15" s="199"/>
      <c r="E15" s="199"/>
      <c r="F15" s="267"/>
      <c r="G15" s="156"/>
      <c r="H15" s="133"/>
      <c r="I15" s="56"/>
    </row>
    <row r="16" spans="1:9" ht="13.5" customHeight="1">
      <c r="A16" s="30" t="s">
        <v>120</v>
      </c>
      <c r="B16" s="160"/>
      <c r="C16" s="160"/>
      <c r="D16" s="199"/>
      <c r="E16" s="199"/>
      <c r="F16" s="263"/>
      <c r="G16" s="156"/>
      <c r="H16" s="133"/>
      <c r="I16" s="56"/>
    </row>
    <row r="17" spans="1:9" ht="13.5" customHeight="1">
      <c r="A17" s="30" t="s">
        <v>121</v>
      </c>
      <c r="B17" s="160"/>
      <c r="C17" s="160"/>
      <c r="D17" s="199"/>
      <c r="E17" s="199"/>
      <c r="F17" s="263"/>
      <c r="G17" s="156"/>
      <c r="H17" s="133"/>
      <c r="I17" s="56"/>
    </row>
    <row r="18" spans="1:9" ht="16.5" customHeight="1">
      <c r="A18" s="161" t="s">
        <v>122</v>
      </c>
      <c r="B18" s="158">
        <f>SUM(B19:B21)</f>
        <v>15578</v>
      </c>
      <c r="C18" s="158">
        <f>SUM(C19:C21)</f>
        <v>15578</v>
      </c>
      <c r="D18" s="198">
        <v>26366</v>
      </c>
      <c r="E18" s="198">
        <v>26366</v>
      </c>
      <c r="F18" s="263">
        <v>17849</v>
      </c>
      <c r="G18" s="156">
        <f>F18/D18</f>
        <v>0.676970340590154</v>
      </c>
      <c r="H18" s="132"/>
      <c r="I18" s="55"/>
    </row>
    <row r="19" spans="1:9" ht="13.5" customHeight="1">
      <c r="A19" s="30" t="s">
        <v>123</v>
      </c>
      <c r="B19" s="160"/>
      <c r="C19" s="160"/>
      <c r="D19" s="199"/>
      <c r="E19" s="199"/>
      <c r="F19" s="268"/>
      <c r="G19" s="156"/>
      <c r="H19" s="133"/>
      <c r="I19" s="56"/>
    </row>
    <row r="20" spans="1:9" ht="13.5" customHeight="1">
      <c r="A20" s="30" t="s">
        <v>124</v>
      </c>
      <c r="B20" s="160">
        <v>0</v>
      </c>
      <c r="C20" s="160">
        <v>0</v>
      </c>
      <c r="D20" s="199"/>
      <c r="E20" s="199"/>
      <c r="F20" s="268"/>
      <c r="G20" s="156"/>
      <c r="H20" s="133"/>
      <c r="I20" s="56"/>
    </row>
    <row r="21" spans="1:9" ht="14.25" customHeight="1">
      <c r="A21" s="30" t="s">
        <v>125</v>
      </c>
      <c r="B21" s="160">
        <v>15578</v>
      </c>
      <c r="C21" s="160">
        <v>15578</v>
      </c>
      <c r="D21" s="199">
        <v>26366</v>
      </c>
      <c r="E21" s="199">
        <v>26366</v>
      </c>
      <c r="F21" s="268">
        <v>17849</v>
      </c>
      <c r="G21" s="156">
        <f>F21/D21</f>
        <v>0.676970340590154</v>
      </c>
      <c r="H21" s="133"/>
      <c r="I21" s="56"/>
    </row>
    <row r="22" spans="1:9" ht="16.5" customHeight="1">
      <c r="A22" s="40" t="s">
        <v>13</v>
      </c>
      <c r="B22" s="158"/>
      <c r="C22" s="158"/>
      <c r="D22" s="198"/>
      <c r="E22" s="198"/>
      <c r="F22" s="264"/>
      <c r="G22" s="156"/>
      <c r="H22" s="134"/>
      <c r="I22" s="55"/>
    </row>
    <row r="23" spans="1:9" ht="16.5" customHeight="1">
      <c r="A23" s="41" t="s">
        <v>14</v>
      </c>
      <c r="B23" s="158"/>
      <c r="C23" s="158"/>
      <c r="D23" s="198"/>
      <c r="E23" s="198"/>
      <c r="F23" s="264"/>
      <c r="G23" s="156"/>
      <c r="H23" s="129"/>
      <c r="I23" s="55"/>
    </row>
    <row r="24" spans="1:9" ht="16.5" customHeight="1">
      <c r="A24" s="19" t="s">
        <v>126</v>
      </c>
      <c r="B24" s="158"/>
      <c r="C24" s="158"/>
      <c r="D24" s="198"/>
      <c r="E24" s="198"/>
      <c r="F24" s="265"/>
      <c r="G24" s="156"/>
      <c r="H24" s="130"/>
      <c r="I24" s="55"/>
    </row>
    <row r="25" spans="1:9" ht="16.5" customHeight="1">
      <c r="A25" s="30" t="s">
        <v>127</v>
      </c>
      <c r="B25" s="158"/>
      <c r="C25" s="158"/>
      <c r="D25" s="198"/>
      <c r="E25" s="198"/>
      <c r="F25" s="268"/>
      <c r="G25" s="156"/>
      <c r="H25" s="133"/>
      <c r="I25" s="55"/>
    </row>
    <row r="26" spans="1:9" ht="16.5" customHeight="1">
      <c r="A26" s="41" t="s">
        <v>21</v>
      </c>
      <c r="B26" s="158">
        <v>0</v>
      </c>
      <c r="C26" s="158">
        <v>0</v>
      </c>
      <c r="D26" s="198"/>
      <c r="E26" s="198"/>
      <c r="F26" s="264"/>
      <c r="G26" s="156"/>
      <c r="H26" s="129"/>
      <c r="I26" s="55"/>
    </row>
    <row r="27" spans="1:9" ht="16.5" customHeight="1">
      <c r="A27" s="43" t="s">
        <v>128</v>
      </c>
      <c r="B27" s="158">
        <f>B22+B8</f>
        <v>17648</v>
      </c>
      <c r="C27" s="158">
        <f>C22+C8</f>
        <v>19284</v>
      </c>
      <c r="D27" s="198">
        <v>36077</v>
      </c>
      <c r="E27" s="198">
        <v>36077</v>
      </c>
      <c r="F27" s="263">
        <v>21017</v>
      </c>
      <c r="G27" s="156">
        <f>F27/D27</f>
        <v>0.582559525459434</v>
      </c>
      <c r="H27" s="135"/>
      <c r="I27" s="55"/>
    </row>
    <row r="28" spans="1:9" ht="16.5" customHeight="1">
      <c r="A28" s="13" t="s">
        <v>129</v>
      </c>
      <c r="B28" s="158"/>
      <c r="C28" s="158"/>
      <c r="D28" s="198"/>
      <c r="E28" s="198"/>
      <c r="F28" s="263"/>
      <c r="G28" s="156"/>
      <c r="H28" s="136"/>
      <c r="I28" s="55"/>
    </row>
    <row r="29" spans="1:9" ht="16.5" customHeight="1">
      <c r="A29" s="41" t="s">
        <v>130</v>
      </c>
      <c r="B29" s="158">
        <v>8570</v>
      </c>
      <c r="C29" s="158">
        <v>26693</v>
      </c>
      <c r="D29" s="198">
        <v>28473</v>
      </c>
      <c r="E29" s="198">
        <v>28473</v>
      </c>
      <c r="F29" s="263">
        <v>10419</v>
      </c>
      <c r="G29" s="156">
        <f>F29/D29</f>
        <v>0.365925613739332</v>
      </c>
      <c r="H29" s="129"/>
      <c r="I29" s="55"/>
    </row>
    <row r="30" spans="1:9" ht="16.5" customHeight="1">
      <c r="A30" s="162" t="s">
        <v>131</v>
      </c>
      <c r="B30" s="158">
        <v>8570</v>
      </c>
      <c r="C30" s="158">
        <v>26693</v>
      </c>
      <c r="D30" s="198">
        <f>SUM(D31:D33)</f>
        <v>28473</v>
      </c>
      <c r="E30" s="198">
        <f>SUM(E31:E33)</f>
        <v>28473</v>
      </c>
      <c r="F30" s="263">
        <v>10419</v>
      </c>
      <c r="G30" s="156">
        <f>F30/D30</f>
        <v>0.365925613739332</v>
      </c>
      <c r="H30" s="137"/>
      <c r="I30" s="55"/>
    </row>
    <row r="31" spans="1:9" ht="13.5" customHeight="1">
      <c r="A31" s="163" t="s">
        <v>132</v>
      </c>
      <c r="B31" s="158">
        <v>0</v>
      </c>
      <c r="C31" s="158">
        <v>0</v>
      </c>
      <c r="D31" s="198"/>
      <c r="E31" s="198"/>
      <c r="F31" s="263"/>
      <c r="G31" s="156"/>
      <c r="H31" s="138"/>
      <c r="I31" s="55"/>
    </row>
    <row r="32" spans="1:9" ht="13.5" customHeight="1">
      <c r="A32" s="164" t="s">
        <v>133</v>
      </c>
      <c r="B32" s="158">
        <v>0</v>
      </c>
      <c r="C32" s="158">
        <v>3706</v>
      </c>
      <c r="D32" s="198">
        <v>9711</v>
      </c>
      <c r="E32" s="198">
        <v>9711</v>
      </c>
      <c r="F32" s="263">
        <v>3168</v>
      </c>
      <c r="G32" s="156">
        <f>F32/D32</f>
        <v>0.3262279888785913</v>
      </c>
      <c r="H32" s="139"/>
      <c r="I32" s="55"/>
    </row>
    <row r="33" spans="1:12" ht="13.5" customHeight="1">
      <c r="A33" s="163" t="s">
        <v>134</v>
      </c>
      <c r="B33" s="158">
        <v>0</v>
      </c>
      <c r="C33" s="158">
        <v>22987</v>
      </c>
      <c r="D33" s="198">
        <v>18762</v>
      </c>
      <c r="E33" s="198">
        <v>18762</v>
      </c>
      <c r="F33" s="263">
        <v>7251</v>
      </c>
      <c r="G33" s="156">
        <f>F33/D33</f>
        <v>0.3864726574992005</v>
      </c>
      <c r="H33" s="138"/>
      <c r="I33" s="55"/>
      <c r="K33" s="57"/>
      <c r="L33" s="57"/>
    </row>
    <row r="34" spans="1:7" ht="13.5" customHeight="1">
      <c r="A34" s="162" t="s">
        <v>135</v>
      </c>
      <c r="B34" s="158">
        <f>SUM(B35:B37)</f>
        <v>500</v>
      </c>
      <c r="C34" s="158"/>
      <c r="D34" s="198"/>
      <c r="E34" s="198"/>
      <c r="F34" s="212"/>
      <c r="G34" s="156"/>
    </row>
    <row r="35" spans="1:7" ht="13.5" customHeight="1">
      <c r="A35" s="165" t="s">
        <v>136</v>
      </c>
      <c r="B35" s="160"/>
      <c r="C35" s="160"/>
      <c r="D35" s="199"/>
      <c r="E35" s="199"/>
      <c r="F35" s="212"/>
      <c r="G35" s="156"/>
    </row>
    <row r="36" spans="1:7" ht="13.5" customHeight="1">
      <c r="A36" s="165" t="s">
        <v>137</v>
      </c>
      <c r="B36" s="160">
        <v>500</v>
      </c>
      <c r="C36" s="160"/>
      <c r="D36" s="199"/>
      <c r="E36" s="199"/>
      <c r="F36" s="212"/>
      <c r="G36" s="156"/>
    </row>
    <row r="37" spans="1:7" ht="13.5" customHeight="1">
      <c r="A37" s="165"/>
      <c r="B37" s="160"/>
      <c r="C37" s="160"/>
      <c r="D37" s="199"/>
      <c r="E37" s="199"/>
      <c r="F37" s="212"/>
      <c r="G37" s="156"/>
    </row>
    <row r="38" spans="1:7" ht="13.5" customHeight="1">
      <c r="A38" s="41" t="s">
        <v>138</v>
      </c>
      <c r="B38" s="158"/>
      <c r="C38" s="158">
        <v>7227</v>
      </c>
      <c r="D38" s="198">
        <v>2739</v>
      </c>
      <c r="E38" s="198">
        <v>2739</v>
      </c>
      <c r="F38" s="213">
        <v>1000</v>
      </c>
      <c r="G38" s="156">
        <f>F38/D38</f>
        <v>0.36509675063891933</v>
      </c>
    </row>
    <row r="39" spans="1:7" ht="13.5" customHeight="1">
      <c r="A39" s="162" t="s">
        <v>139</v>
      </c>
      <c r="B39" s="158"/>
      <c r="C39" s="158"/>
      <c r="D39" s="198"/>
      <c r="E39" s="198"/>
      <c r="F39" s="212"/>
      <c r="G39" s="156"/>
    </row>
    <row r="40" spans="1:7" ht="13.5" customHeight="1">
      <c r="A40" s="21" t="s">
        <v>341</v>
      </c>
      <c r="B40" s="160"/>
      <c r="C40" s="160">
        <v>561</v>
      </c>
      <c r="D40" s="199">
        <v>561</v>
      </c>
      <c r="E40" s="199">
        <v>561</v>
      </c>
      <c r="F40" s="212"/>
      <c r="G40" s="156">
        <f>F40/D40</f>
        <v>0</v>
      </c>
    </row>
    <row r="41" spans="1:7" ht="13.5" customHeight="1">
      <c r="A41" s="21" t="s">
        <v>371</v>
      </c>
      <c r="B41" s="160"/>
      <c r="C41" s="160">
        <v>2178</v>
      </c>
      <c r="D41" s="199">
        <v>2178</v>
      </c>
      <c r="E41" s="199">
        <v>2178</v>
      </c>
      <c r="F41" s="212"/>
      <c r="G41" s="156">
        <f>F41/D41</f>
        <v>0</v>
      </c>
    </row>
    <row r="42" spans="1:7" ht="15.75" customHeight="1">
      <c r="A42" s="195" t="s">
        <v>380</v>
      </c>
      <c r="B42" s="169"/>
      <c r="C42" s="169">
        <v>4488</v>
      </c>
      <c r="D42" s="201"/>
      <c r="E42" s="201"/>
      <c r="F42" s="212"/>
      <c r="G42" s="156"/>
    </row>
    <row r="43" spans="1:7" ht="13.5" customHeight="1">
      <c r="A43" s="168" t="s">
        <v>456</v>
      </c>
      <c r="B43" s="169"/>
      <c r="C43" s="169"/>
      <c r="D43" s="201"/>
      <c r="E43" s="201"/>
      <c r="F43" s="212">
        <v>1000</v>
      </c>
      <c r="G43" s="156"/>
    </row>
    <row r="44" spans="1:7" ht="13.5" customHeight="1">
      <c r="A44" s="162" t="s">
        <v>190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56"/>
    </row>
    <row r="45" spans="1:7" ht="13.5" customHeight="1">
      <c r="A45" s="41" t="s">
        <v>140</v>
      </c>
      <c r="B45" s="158">
        <f>SUM(B46+B47)</f>
        <v>0</v>
      </c>
      <c r="C45" s="158">
        <f>SUM(C46+C47)</f>
        <v>0</v>
      </c>
      <c r="D45" s="167">
        <v>0</v>
      </c>
      <c r="E45" s="167">
        <v>0</v>
      </c>
      <c r="F45" s="167">
        <v>0</v>
      </c>
      <c r="G45" s="156"/>
    </row>
    <row r="46" spans="1:7" ht="13.5" customHeight="1">
      <c r="A46" s="162" t="s">
        <v>141</v>
      </c>
      <c r="B46" s="160">
        <v>0</v>
      </c>
      <c r="C46" s="160">
        <v>0</v>
      </c>
      <c r="D46" s="167">
        <v>0</v>
      </c>
      <c r="E46" s="167">
        <v>0</v>
      </c>
      <c r="F46" s="167">
        <v>0</v>
      </c>
      <c r="G46" s="156"/>
    </row>
    <row r="47" spans="1:7" ht="13.5" customHeight="1">
      <c r="A47" s="162" t="s">
        <v>142</v>
      </c>
      <c r="B47" s="158">
        <f>SUM(B48:B50)</f>
        <v>0</v>
      </c>
      <c r="C47" s="158">
        <f>SUM(C48:C50)</f>
        <v>0</v>
      </c>
      <c r="D47" s="167">
        <v>0</v>
      </c>
      <c r="E47" s="167">
        <v>0</v>
      </c>
      <c r="F47" s="167">
        <v>0</v>
      </c>
      <c r="G47" s="156"/>
    </row>
    <row r="48" spans="1:7" ht="13.5" customHeight="1">
      <c r="A48" s="170"/>
      <c r="B48" s="160"/>
      <c r="C48" s="160"/>
      <c r="D48" s="199"/>
      <c r="E48" s="199"/>
      <c r="F48" s="212"/>
      <c r="G48" s="156"/>
    </row>
    <row r="49" spans="1:7" ht="13.5" customHeight="1">
      <c r="A49" s="170"/>
      <c r="B49" s="160"/>
      <c r="C49" s="160"/>
      <c r="D49" s="199"/>
      <c r="E49" s="199"/>
      <c r="F49" s="212"/>
      <c r="G49" s="156"/>
    </row>
    <row r="50" spans="1:7" ht="13.5" customHeight="1">
      <c r="A50" s="171"/>
      <c r="B50" s="160"/>
      <c r="C50" s="160"/>
      <c r="D50" s="199"/>
      <c r="E50" s="199"/>
      <c r="F50" s="212"/>
      <c r="G50" s="156"/>
    </row>
    <row r="51" spans="1:7" ht="13.5" customHeight="1">
      <c r="A51" s="40" t="s">
        <v>39</v>
      </c>
      <c r="B51" s="172">
        <v>0</v>
      </c>
      <c r="C51" s="172">
        <v>0</v>
      </c>
      <c r="D51" s="167">
        <v>0</v>
      </c>
      <c r="E51" s="167">
        <v>0</v>
      </c>
      <c r="F51" s="167">
        <v>0</v>
      </c>
      <c r="G51" s="156"/>
    </row>
    <row r="52" spans="1:7" ht="13.5" customHeight="1">
      <c r="A52" s="41" t="s">
        <v>107</v>
      </c>
      <c r="B52" s="166">
        <v>0</v>
      </c>
      <c r="C52" s="166">
        <v>0</v>
      </c>
      <c r="D52" s="167">
        <v>0</v>
      </c>
      <c r="E52" s="167">
        <v>0</v>
      </c>
      <c r="F52" s="167">
        <v>0</v>
      </c>
      <c r="G52" s="156"/>
    </row>
    <row r="53" spans="1:7" ht="13.5" customHeight="1">
      <c r="A53" s="46" t="s">
        <v>143</v>
      </c>
      <c r="B53" s="166"/>
      <c r="C53" s="166"/>
      <c r="D53" s="200"/>
      <c r="E53" s="200"/>
      <c r="F53" s="212"/>
      <c r="G53" s="156"/>
    </row>
    <row r="54" spans="1:7" ht="13.5" customHeight="1">
      <c r="A54" s="41" t="s">
        <v>42</v>
      </c>
      <c r="B54" s="166">
        <v>0</v>
      </c>
      <c r="C54" s="166">
        <v>0</v>
      </c>
      <c r="D54" s="167">
        <v>0</v>
      </c>
      <c r="E54" s="167">
        <v>0</v>
      </c>
      <c r="F54" s="167">
        <v>0</v>
      </c>
      <c r="G54" s="156"/>
    </row>
    <row r="55" spans="1:7" ht="13.5" customHeight="1">
      <c r="A55" s="43" t="s">
        <v>144</v>
      </c>
      <c r="B55" s="172">
        <v>8570</v>
      </c>
      <c r="C55" s="172">
        <f>C38+C30</f>
        <v>33920</v>
      </c>
      <c r="D55" s="202">
        <f>D29+D38</f>
        <v>31212</v>
      </c>
      <c r="E55" s="202">
        <f>E29+E38</f>
        <v>31212</v>
      </c>
      <c r="F55" s="213">
        <v>11419</v>
      </c>
      <c r="G55" s="156">
        <f>F55/D55</f>
        <v>0.36585287709855185</v>
      </c>
    </row>
    <row r="56" spans="1:9" ht="13.5" customHeight="1">
      <c r="A56" s="260"/>
      <c r="B56" s="261"/>
      <c r="C56" s="260"/>
      <c r="D56" s="260"/>
      <c r="E56" s="260"/>
      <c r="F56" s="262"/>
      <c r="G56" s="262"/>
      <c r="H56" s="137"/>
      <c r="I56" s="55"/>
    </row>
    <row r="57" spans="1:9" ht="13.5" customHeight="1">
      <c r="A57" s="66"/>
      <c r="B57" s="236"/>
      <c r="C57" s="66"/>
      <c r="D57" s="66"/>
      <c r="E57" s="66"/>
      <c r="F57" s="237"/>
      <c r="G57" s="237"/>
      <c r="H57" s="231"/>
      <c r="I57" s="232"/>
    </row>
    <row r="58" spans="1:9" s="59" customFormat="1" ht="13.5" customHeight="1">
      <c r="A58" s="235"/>
      <c r="B58" s="236"/>
      <c r="C58" s="235"/>
      <c r="D58" s="235"/>
      <c r="E58" s="235"/>
      <c r="F58" s="237"/>
      <c r="G58" s="237"/>
      <c r="H58" s="238"/>
      <c r="I58" s="50"/>
    </row>
    <row r="59" spans="1:9" s="59" customFormat="1" ht="13.5" customHeight="1">
      <c r="A59" s="235"/>
      <c r="B59" s="236"/>
      <c r="C59" s="235"/>
      <c r="D59" s="235"/>
      <c r="E59" s="235"/>
      <c r="F59" s="237"/>
      <c r="G59" s="237"/>
      <c r="H59" s="238"/>
      <c r="I59" s="50"/>
    </row>
    <row r="60" spans="1:9" s="59" customFormat="1" ht="16.5" customHeight="1">
      <c r="A60" s="235"/>
      <c r="B60" s="236"/>
      <c r="C60" s="235"/>
      <c r="D60" s="235"/>
      <c r="E60" s="235"/>
      <c r="F60" s="239"/>
      <c r="G60" s="239"/>
      <c r="H60" s="240"/>
      <c r="I60" s="49"/>
    </row>
    <row r="61" spans="2:9" s="59" customFormat="1" ht="16.5" customHeight="1">
      <c r="B61" s="203"/>
      <c r="C61" s="203"/>
      <c r="D61" s="203"/>
      <c r="E61" s="203"/>
      <c r="F61" s="239"/>
      <c r="G61" s="241"/>
      <c r="H61" s="242"/>
      <c r="I61" s="49"/>
    </row>
    <row r="62" spans="1:9" s="61" customFormat="1" ht="13.5" customHeight="1">
      <c r="A62" s="59"/>
      <c r="B62" s="203"/>
      <c r="C62" s="203"/>
      <c r="D62" s="203"/>
      <c r="E62" s="203"/>
      <c r="F62" s="243"/>
      <c r="G62" s="244"/>
      <c r="H62" s="245"/>
      <c r="I62" s="50"/>
    </row>
    <row r="63" spans="1:12" s="5" customFormat="1" ht="13.5" customHeight="1">
      <c r="A63"/>
      <c r="B63" s="1"/>
      <c r="C63" s="1"/>
      <c r="D63" s="1"/>
      <c r="E63" s="1"/>
      <c r="F63" s="244"/>
      <c r="G63" s="244"/>
      <c r="H63" s="233"/>
      <c r="I63" s="234"/>
      <c r="L63" s="61"/>
    </row>
    <row r="64" spans="1:11" s="5" customFormat="1" ht="13.5" customHeight="1">
      <c r="A64"/>
      <c r="B64" s="1"/>
      <c r="C64" s="1"/>
      <c r="D64" s="1"/>
      <c r="E64" s="1"/>
      <c r="F64" s="246"/>
      <c r="G64" s="246"/>
      <c r="H64" s="140"/>
      <c r="I64" s="60"/>
      <c r="K64" s="61"/>
    </row>
    <row r="65" spans="1:11" s="5" customFormat="1" ht="13.5" customHeight="1">
      <c r="A65"/>
      <c r="B65" s="1"/>
      <c r="C65" s="1"/>
      <c r="D65" s="1"/>
      <c r="E65" s="1"/>
      <c r="F65" s="246"/>
      <c r="G65" s="246"/>
      <c r="H65" s="140"/>
      <c r="I65" s="60"/>
      <c r="K65" s="61"/>
    </row>
    <row r="66" spans="1:11" s="5" customFormat="1" ht="13.5" customHeight="1">
      <c r="A66"/>
      <c r="B66" s="1"/>
      <c r="C66" s="1"/>
      <c r="D66" s="1"/>
      <c r="E66" s="1"/>
      <c r="F66" s="241"/>
      <c r="G66" s="241"/>
      <c r="H66" s="137"/>
      <c r="I66" s="62"/>
      <c r="K66" s="61"/>
    </row>
    <row r="67" spans="1:9" s="5" customFormat="1" ht="13.5" customHeight="1">
      <c r="A67"/>
      <c r="B67" s="1"/>
      <c r="C67" s="1"/>
      <c r="D67" s="1"/>
      <c r="E67" s="1"/>
      <c r="F67" s="239"/>
      <c r="G67" s="239"/>
      <c r="H67" s="129"/>
      <c r="I67" s="55"/>
    </row>
    <row r="68" spans="1:9" s="5" customFormat="1" ht="13.5" customHeight="1">
      <c r="A68"/>
      <c r="B68" s="1"/>
      <c r="C68" s="1"/>
      <c r="D68" s="1"/>
      <c r="E68" s="1"/>
      <c r="F68" s="241"/>
      <c r="G68" s="241"/>
      <c r="H68" s="137"/>
      <c r="I68" s="56"/>
    </row>
    <row r="69" spans="1:9" s="5" customFormat="1" ht="13.5" customHeight="1">
      <c r="A69"/>
      <c r="B69" s="1"/>
      <c r="C69" s="1"/>
      <c r="D69" s="1"/>
      <c r="E69" s="1"/>
      <c r="F69" s="241"/>
      <c r="G69" s="241"/>
      <c r="H69" s="137"/>
      <c r="I69" s="55"/>
    </row>
    <row r="70" spans="6:9" ht="13.5" customHeight="1">
      <c r="F70" s="247"/>
      <c r="G70" s="247"/>
      <c r="H70" s="153"/>
      <c r="I70" s="4"/>
    </row>
    <row r="71" spans="6:9" ht="13.5" customHeight="1">
      <c r="F71" s="247"/>
      <c r="G71" s="247"/>
      <c r="H71" s="153"/>
      <c r="I71" s="4"/>
    </row>
    <row r="72" spans="6:9" ht="13.5" customHeight="1">
      <c r="F72" s="248"/>
      <c r="G72" s="248"/>
      <c r="H72" s="154"/>
      <c r="I72" s="4"/>
    </row>
    <row r="73" spans="6:9" ht="16.5" customHeight="1">
      <c r="F73" s="239"/>
      <c r="G73" s="239"/>
      <c r="H73" s="155"/>
      <c r="I73" s="63"/>
    </row>
    <row r="74" spans="6:9" ht="13.5" customHeight="1">
      <c r="F74" s="239"/>
      <c r="G74" s="239"/>
      <c r="H74" s="129"/>
      <c r="I74" s="58"/>
    </row>
    <row r="75" spans="6:9" ht="13.5" customHeight="1">
      <c r="F75" s="249"/>
      <c r="G75" s="249"/>
      <c r="H75" s="141"/>
      <c r="I75" s="58"/>
    </row>
    <row r="76" spans="6:9" ht="13.5" customHeight="1">
      <c r="F76" s="239"/>
      <c r="G76" s="239"/>
      <c r="H76" s="129"/>
      <c r="I76" s="58"/>
    </row>
    <row r="77" spans="6:9" ht="18" customHeight="1">
      <c r="F77" s="250"/>
      <c r="G77" s="251"/>
      <c r="H77" s="142"/>
      <c r="I77" s="64"/>
    </row>
    <row r="78" spans="6:9" ht="12.75">
      <c r="F78" s="252"/>
      <c r="G78" s="252"/>
      <c r="H78" s="2"/>
      <c r="I78" s="65"/>
    </row>
    <row r="79" spans="6:9" ht="12.75">
      <c r="F79" s="66"/>
      <c r="G79" s="66"/>
      <c r="H79" s="66"/>
      <c r="I79" s="67"/>
    </row>
    <row r="80" spans="6:9" ht="12.75">
      <c r="F80" s="235"/>
      <c r="G80" s="235"/>
      <c r="H80" s="68"/>
      <c r="I80" s="67"/>
    </row>
    <row r="81" spans="6:9" ht="12.75">
      <c r="F81" s="235"/>
      <c r="G81" s="235"/>
      <c r="H81" s="68"/>
      <c r="I81" s="67"/>
    </row>
    <row r="82" spans="6:9" ht="12.75">
      <c r="F82" s="235"/>
      <c r="G82" s="235"/>
      <c r="H82" s="68"/>
      <c r="I82" s="67"/>
    </row>
  </sheetData>
  <sheetProtection selectLockedCells="1" selectUnlockedCells="1"/>
  <mergeCells count="4">
    <mergeCell ref="A4:G4"/>
    <mergeCell ref="A5:G5"/>
    <mergeCell ref="A2:N2"/>
    <mergeCell ref="A3:N3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8.875" style="0" customWidth="1"/>
    <col min="2" max="2" width="33.00390625" style="0" customWidth="1"/>
    <col min="8" max="8" width="9.125" style="0" customWidth="1"/>
    <col min="9" max="9" width="0.2421875" style="0" customWidth="1"/>
    <col min="10" max="14" width="9.125" style="0" hidden="1" customWidth="1"/>
  </cols>
  <sheetData>
    <row r="1" spans="1:14" ht="15" customHeight="1">
      <c r="A1" s="392" t="s">
        <v>538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1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8" ht="12.75">
      <c r="A3" s="398" t="s">
        <v>390</v>
      </c>
      <c r="B3" s="398"/>
      <c r="C3" s="398"/>
      <c r="D3" s="398"/>
      <c r="E3" s="398"/>
      <c r="F3" s="398"/>
      <c r="G3" s="398"/>
      <c r="H3" s="398"/>
    </row>
    <row r="4" spans="1:8" ht="12.75">
      <c r="A4" s="71"/>
      <c r="B4" s="72"/>
      <c r="C4" s="71"/>
      <c r="D4" s="71"/>
      <c r="E4" s="71"/>
      <c r="F4" s="71"/>
      <c r="G4" s="71"/>
      <c r="H4" s="73" t="s">
        <v>0</v>
      </c>
    </row>
    <row r="5" spans="1:8" ht="12.75">
      <c r="A5" s="74"/>
      <c r="B5" s="75" t="s">
        <v>266</v>
      </c>
      <c r="C5" s="74" t="s">
        <v>267</v>
      </c>
      <c r="D5" s="74" t="s">
        <v>268</v>
      </c>
      <c r="E5" s="74" t="s">
        <v>384</v>
      </c>
      <c r="F5" s="74" t="s">
        <v>385</v>
      </c>
      <c r="G5" s="74" t="s">
        <v>386</v>
      </c>
      <c r="H5" s="74" t="s">
        <v>386</v>
      </c>
    </row>
    <row r="6" spans="1:8" ht="54.75" customHeight="1">
      <c r="A6" s="76" t="s">
        <v>530</v>
      </c>
      <c r="B6" s="77" t="s">
        <v>270</v>
      </c>
      <c r="C6" s="78" t="s">
        <v>2</v>
      </c>
      <c r="D6" s="78" t="s">
        <v>345</v>
      </c>
      <c r="E6" s="78" t="s">
        <v>387</v>
      </c>
      <c r="F6" s="78" t="s">
        <v>388</v>
      </c>
      <c r="G6" s="78" t="s">
        <v>389</v>
      </c>
      <c r="H6" s="78" t="s">
        <v>403</v>
      </c>
    </row>
    <row r="7" spans="1:8" ht="12.75">
      <c r="A7" s="74"/>
      <c r="B7" s="79"/>
      <c r="C7" s="80"/>
      <c r="D7" s="80"/>
      <c r="E7" s="80"/>
      <c r="F7" s="80"/>
      <c r="G7" s="80"/>
      <c r="H7" s="80"/>
    </row>
    <row r="8" spans="1:8" ht="12.75">
      <c r="A8" s="74">
        <v>1</v>
      </c>
      <c r="B8" s="81" t="s">
        <v>273</v>
      </c>
      <c r="C8" s="82"/>
      <c r="D8" s="82"/>
      <c r="E8" s="82"/>
      <c r="F8" s="82"/>
      <c r="G8" s="82"/>
      <c r="H8" s="83"/>
    </row>
    <row r="9" spans="1:8" s="7" customFormat="1" ht="12.75">
      <c r="A9" s="74">
        <f>A8+1</f>
        <v>2</v>
      </c>
      <c r="B9" s="81" t="s">
        <v>202</v>
      </c>
      <c r="C9" s="82">
        <v>35050</v>
      </c>
      <c r="D9" s="82">
        <v>35760</v>
      </c>
      <c r="E9" s="82">
        <v>36284</v>
      </c>
      <c r="F9" s="82">
        <v>36284</v>
      </c>
      <c r="G9" s="82">
        <v>38319</v>
      </c>
      <c r="H9" s="83">
        <f>G9/E9</f>
        <v>1.0560853268658361</v>
      </c>
    </row>
    <row r="10" spans="1:8" ht="12.75">
      <c r="A10" s="74"/>
      <c r="B10" s="79" t="s">
        <v>398</v>
      </c>
      <c r="C10" s="80">
        <v>28494</v>
      </c>
      <c r="D10" s="80">
        <v>29204</v>
      </c>
      <c r="E10" s="80">
        <v>26870</v>
      </c>
      <c r="F10" s="80">
        <v>26870</v>
      </c>
      <c r="G10" s="80">
        <v>30831</v>
      </c>
      <c r="H10" s="83">
        <f aca="true" t="shared" si="0" ref="H10:H23">G10/E10</f>
        <v>1.1474134722739113</v>
      </c>
    </row>
    <row r="11" spans="1:8" ht="12.75">
      <c r="A11" s="74"/>
      <c r="B11" s="79" t="s">
        <v>391</v>
      </c>
      <c r="C11" s="80">
        <v>1520</v>
      </c>
      <c r="D11" s="80">
        <v>1520</v>
      </c>
      <c r="E11" s="80">
        <v>1520</v>
      </c>
      <c r="F11" s="80">
        <v>1520</v>
      </c>
      <c r="G11" s="80">
        <v>2288</v>
      </c>
      <c r="H11" s="83">
        <f t="shared" si="0"/>
        <v>1.5052631578947369</v>
      </c>
    </row>
    <row r="12" spans="1:8" ht="12.75">
      <c r="A12" s="74"/>
      <c r="B12" s="79" t="s">
        <v>392</v>
      </c>
      <c r="C12" s="80">
        <v>1656</v>
      </c>
      <c r="D12" s="80">
        <v>1656</v>
      </c>
      <c r="E12" s="80">
        <v>1696</v>
      </c>
      <c r="F12" s="80">
        <v>1696</v>
      </c>
      <c r="G12" s="80">
        <v>2200</v>
      </c>
      <c r="H12" s="83">
        <f t="shared" si="0"/>
        <v>1.2971698113207548</v>
      </c>
    </row>
    <row r="13" spans="1:8" ht="12.75">
      <c r="A13" s="74"/>
      <c r="B13" s="79" t="s">
        <v>393</v>
      </c>
      <c r="C13" s="80">
        <v>250</v>
      </c>
      <c r="D13" s="80">
        <v>250</v>
      </c>
      <c r="E13" s="80">
        <v>434</v>
      </c>
      <c r="F13" s="80">
        <v>434</v>
      </c>
      <c r="G13" s="80">
        <v>850</v>
      </c>
      <c r="H13" s="83">
        <f t="shared" si="0"/>
        <v>1.9585253456221199</v>
      </c>
    </row>
    <row r="14" spans="1:8" ht="12.75">
      <c r="A14" s="74"/>
      <c r="B14" s="79" t="s">
        <v>394</v>
      </c>
      <c r="C14" s="80">
        <v>850</v>
      </c>
      <c r="D14" s="80">
        <v>850</v>
      </c>
      <c r="E14" s="80">
        <v>850</v>
      </c>
      <c r="F14" s="80">
        <v>850</v>
      </c>
      <c r="G14" s="80">
        <v>0</v>
      </c>
      <c r="H14" s="83">
        <f t="shared" si="0"/>
        <v>0</v>
      </c>
    </row>
    <row r="15" spans="1:8" ht="12.75">
      <c r="A15" s="74"/>
      <c r="B15" s="79" t="s">
        <v>396</v>
      </c>
      <c r="C15" s="80">
        <v>0</v>
      </c>
      <c r="D15" s="80">
        <v>0</v>
      </c>
      <c r="E15" s="80">
        <v>1188</v>
      </c>
      <c r="F15" s="80">
        <v>1188</v>
      </c>
      <c r="G15" s="80">
        <v>0</v>
      </c>
      <c r="H15" s="83">
        <f t="shared" si="0"/>
        <v>0</v>
      </c>
    </row>
    <row r="16" spans="1:8" ht="45">
      <c r="A16" s="74"/>
      <c r="B16" s="79" t="s">
        <v>395</v>
      </c>
      <c r="C16" s="80">
        <v>2280</v>
      </c>
      <c r="D16" s="80">
        <v>2280</v>
      </c>
      <c r="E16" s="80">
        <v>1912</v>
      </c>
      <c r="F16" s="80">
        <v>1912</v>
      </c>
      <c r="G16" s="80">
        <v>2150</v>
      </c>
      <c r="H16" s="83">
        <f t="shared" si="0"/>
        <v>1.1244769874476988</v>
      </c>
    </row>
    <row r="17" spans="1:8" ht="12.75">
      <c r="A17" s="74"/>
      <c r="B17" s="79" t="s">
        <v>397</v>
      </c>
      <c r="C17" s="80">
        <v>0</v>
      </c>
      <c r="D17" s="80">
        <v>0</v>
      </c>
      <c r="E17" s="80">
        <v>1814</v>
      </c>
      <c r="F17" s="80">
        <v>1814</v>
      </c>
      <c r="G17" s="80">
        <v>0</v>
      </c>
      <c r="H17" s="83">
        <f t="shared" si="0"/>
        <v>0</v>
      </c>
    </row>
    <row r="18" spans="1:9" s="7" customFormat="1" ht="21.75">
      <c r="A18" s="74">
        <f>A9+1</f>
        <v>3</v>
      </c>
      <c r="B18" s="81" t="s">
        <v>274</v>
      </c>
      <c r="C18" s="82">
        <v>8955</v>
      </c>
      <c r="D18" s="82">
        <v>9745</v>
      </c>
      <c r="E18" s="82">
        <v>10335</v>
      </c>
      <c r="F18" s="82">
        <v>10335</v>
      </c>
      <c r="G18" s="82">
        <v>8696</v>
      </c>
      <c r="H18" s="83">
        <f t="shared" si="0"/>
        <v>0.8414126753749396</v>
      </c>
      <c r="I18" s="7">
        <v>790</v>
      </c>
    </row>
    <row r="19" spans="1:9" s="7" customFormat="1" ht="12.75">
      <c r="A19" s="74">
        <f aca="true" t="shared" si="1" ref="A19:A37">A18+1</f>
        <v>4</v>
      </c>
      <c r="B19" s="81" t="s">
        <v>275</v>
      </c>
      <c r="C19" s="82">
        <v>8375</v>
      </c>
      <c r="D19" s="82">
        <v>8475</v>
      </c>
      <c r="E19" s="82">
        <v>8387</v>
      </c>
      <c r="F19" s="82">
        <v>8387</v>
      </c>
      <c r="G19" s="82">
        <v>8470</v>
      </c>
      <c r="H19" s="83">
        <f t="shared" si="0"/>
        <v>1.009896268033862</v>
      </c>
      <c r="I19" s="7">
        <v>100</v>
      </c>
    </row>
    <row r="20" spans="1:8" ht="12.75">
      <c r="A20" s="74"/>
      <c r="B20" s="79" t="s">
        <v>399</v>
      </c>
      <c r="C20" s="80">
        <v>1180</v>
      </c>
      <c r="D20" s="80">
        <v>1180</v>
      </c>
      <c r="E20" s="80">
        <v>1693</v>
      </c>
      <c r="F20" s="80">
        <v>1693</v>
      </c>
      <c r="G20" s="80">
        <v>1695</v>
      </c>
      <c r="H20" s="83">
        <f t="shared" si="0"/>
        <v>1.0011813349084466</v>
      </c>
    </row>
    <row r="21" spans="1:8" ht="12.75">
      <c r="A21" s="74"/>
      <c r="B21" s="79" t="s">
        <v>400</v>
      </c>
      <c r="C21" s="80">
        <v>1075</v>
      </c>
      <c r="D21" s="80">
        <v>1075</v>
      </c>
      <c r="E21" s="80">
        <v>1179</v>
      </c>
      <c r="F21" s="80">
        <v>1179</v>
      </c>
      <c r="G21" s="80">
        <v>1180</v>
      </c>
      <c r="H21" s="83">
        <f t="shared" si="0"/>
        <v>1.0008481764206956</v>
      </c>
    </row>
    <row r="22" spans="1:8" ht="12.75">
      <c r="A22" s="74"/>
      <c r="B22" s="79" t="s">
        <v>401</v>
      </c>
      <c r="C22" s="80">
        <v>4290</v>
      </c>
      <c r="D22" s="80">
        <v>4290</v>
      </c>
      <c r="E22" s="80">
        <v>4040</v>
      </c>
      <c r="F22" s="80">
        <v>4040</v>
      </c>
      <c r="G22" s="80">
        <v>4120</v>
      </c>
      <c r="H22" s="83">
        <f t="shared" si="0"/>
        <v>1.0198019801980198</v>
      </c>
    </row>
    <row r="23" spans="1:8" ht="12.75">
      <c r="A23" s="74"/>
      <c r="B23" s="79" t="s">
        <v>402</v>
      </c>
      <c r="C23" s="80">
        <v>1830</v>
      </c>
      <c r="D23" s="80">
        <v>1830</v>
      </c>
      <c r="E23" s="80">
        <v>1475</v>
      </c>
      <c r="F23" s="80">
        <v>1475</v>
      </c>
      <c r="G23" s="80">
        <v>1475</v>
      </c>
      <c r="H23" s="83">
        <f t="shared" si="0"/>
        <v>1</v>
      </c>
    </row>
    <row r="24" spans="1:8" ht="12.75">
      <c r="A24" s="74">
        <f>A19+1</f>
        <v>5</v>
      </c>
      <c r="B24" s="79" t="s">
        <v>276</v>
      </c>
      <c r="C24" s="80"/>
      <c r="D24" s="80"/>
      <c r="E24" s="80"/>
      <c r="F24" s="80"/>
      <c r="G24" s="80"/>
      <c r="H24" s="83"/>
    </row>
    <row r="25" spans="1:8" ht="12.75">
      <c r="A25" s="74">
        <f t="shared" si="1"/>
        <v>6</v>
      </c>
      <c r="B25" s="79" t="s">
        <v>277</v>
      </c>
      <c r="C25" s="80"/>
      <c r="D25" s="80"/>
      <c r="E25" s="80"/>
      <c r="F25" s="80"/>
      <c r="G25" s="80"/>
      <c r="H25" s="83"/>
    </row>
    <row r="26" spans="1:8" ht="12.75">
      <c r="A26" s="74">
        <f t="shared" si="1"/>
        <v>7</v>
      </c>
      <c r="B26" s="79" t="s">
        <v>278</v>
      </c>
      <c r="C26" s="80"/>
      <c r="D26" s="80"/>
      <c r="E26" s="80"/>
      <c r="F26" s="80"/>
      <c r="G26" s="80"/>
      <c r="H26" s="83"/>
    </row>
    <row r="27" spans="1:8" ht="12.75">
      <c r="A27" s="74">
        <f t="shared" si="1"/>
        <v>8</v>
      </c>
      <c r="B27" s="81"/>
      <c r="C27" s="82"/>
      <c r="D27" s="82"/>
      <c r="E27" s="82"/>
      <c r="F27" s="82"/>
      <c r="G27" s="82"/>
      <c r="H27" s="83"/>
    </row>
    <row r="28" spans="1:8" ht="12.75">
      <c r="A28" s="74">
        <f t="shared" si="1"/>
        <v>9</v>
      </c>
      <c r="B28" s="81" t="s">
        <v>279</v>
      </c>
      <c r="C28" s="84"/>
      <c r="D28" s="84"/>
      <c r="E28" s="84"/>
      <c r="F28" s="84"/>
      <c r="G28" s="84"/>
      <c r="H28" s="83"/>
    </row>
    <row r="29" spans="1:8" ht="12.75">
      <c r="A29" s="74">
        <f t="shared" si="1"/>
        <v>10</v>
      </c>
      <c r="B29" s="79"/>
      <c r="C29" s="80"/>
      <c r="D29" s="80"/>
      <c r="E29" s="80"/>
      <c r="F29" s="80"/>
      <c r="G29" s="80"/>
      <c r="H29" s="83"/>
    </row>
    <row r="30" spans="1:8" ht="12.75">
      <c r="A30" s="74">
        <f t="shared" si="1"/>
        <v>11</v>
      </c>
      <c r="B30" s="79" t="s">
        <v>147</v>
      </c>
      <c r="C30" s="80"/>
      <c r="D30" s="80"/>
      <c r="E30" s="80"/>
      <c r="F30" s="80"/>
      <c r="G30" s="80"/>
      <c r="H30" s="83"/>
    </row>
    <row r="31" spans="1:8" ht="12.75">
      <c r="A31" s="74">
        <f t="shared" si="1"/>
        <v>12</v>
      </c>
      <c r="B31" s="79" t="s">
        <v>148</v>
      </c>
      <c r="C31" s="80"/>
      <c r="D31" s="80"/>
      <c r="E31" s="80"/>
      <c r="F31" s="80"/>
      <c r="G31" s="80"/>
      <c r="H31" s="83"/>
    </row>
    <row r="32" spans="1:8" ht="12.75">
      <c r="A32" s="74">
        <f t="shared" si="1"/>
        <v>13</v>
      </c>
      <c r="B32" s="81"/>
      <c r="C32" s="82"/>
      <c r="D32" s="82"/>
      <c r="E32" s="82"/>
      <c r="F32" s="82"/>
      <c r="G32" s="82"/>
      <c r="H32" s="83"/>
    </row>
    <row r="33" spans="1:8" ht="12.75">
      <c r="A33" s="74">
        <f t="shared" si="1"/>
        <v>14</v>
      </c>
      <c r="B33" s="77" t="s">
        <v>280</v>
      </c>
      <c r="C33" s="82"/>
      <c r="D33" s="82"/>
      <c r="E33" s="82"/>
      <c r="F33" s="82"/>
      <c r="G33" s="82"/>
      <c r="H33" s="83"/>
    </row>
    <row r="34" spans="1:8" ht="12.75">
      <c r="A34" s="74">
        <f t="shared" si="1"/>
        <v>15</v>
      </c>
      <c r="B34" s="81" t="s">
        <v>281</v>
      </c>
      <c r="C34" s="84"/>
      <c r="D34" s="84"/>
      <c r="E34" s="84"/>
      <c r="F34" s="84"/>
      <c r="G34" s="84"/>
      <c r="H34" s="83"/>
    </row>
    <row r="35" spans="1:8" ht="22.5">
      <c r="A35" s="74">
        <f t="shared" si="1"/>
        <v>16</v>
      </c>
      <c r="B35" s="79" t="s">
        <v>282</v>
      </c>
      <c r="C35" s="82"/>
      <c r="D35" s="82"/>
      <c r="E35" s="82"/>
      <c r="F35" s="82"/>
      <c r="G35" s="82"/>
      <c r="H35" s="83"/>
    </row>
    <row r="36" spans="1:8" ht="12.75">
      <c r="A36" s="74">
        <f t="shared" si="1"/>
        <v>17</v>
      </c>
      <c r="B36" s="79" t="s">
        <v>283</v>
      </c>
      <c r="C36" s="82"/>
      <c r="D36" s="82"/>
      <c r="E36" s="82"/>
      <c r="F36" s="82"/>
      <c r="G36" s="82"/>
      <c r="H36" s="83"/>
    </row>
    <row r="37" spans="1:8" ht="12.75">
      <c r="A37" s="74">
        <f t="shared" si="1"/>
        <v>18</v>
      </c>
      <c r="B37" s="85" t="s">
        <v>284</v>
      </c>
      <c r="C37" s="82">
        <v>52380</v>
      </c>
      <c r="D37" s="82">
        <v>53980</v>
      </c>
      <c r="E37" s="82">
        <v>55006</v>
      </c>
      <c r="F37" s="82">
        <v>55006</v>
      </c>
      <c r="G37" s="82">
        <v>55485</v>
      </c>
      <c r="H37" s="83">
        <f>G37/E37</f>
        <v>1.0087081409300804</v>
      </c>
    </row>
    <row r="38" spans="1:8" ht="46.5" customHeight="1">
      <c r="A38" s="362">
        <v>19</v>
      </c>
      <c r="B38" s="256" t="s">
        <v>499</v>
      </c>
      <c r="C38" s="360" t="s">
        <v>500</v>
      </c>
      <c r="D38" s="360" t="s">
        <v>500</v>
      </c>
      <c r="E38" s="360" t="s">
        <v>500</v>
      </c>
      <c r="F38" s="360" t="s">
        <v>500</v>
      </c>
      <c r="G38" s="360" t="s">
        <v>501</v>
      </c>
      <c r="H38" s="361">
        <v>0.97</v>
      </c>
    </row>
  </sheetData>
  <sheetProtection/>
  <mergeCells count="3">
    <mergeCell ref="A3:H3"/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6.125" style="0" customWidth="1"/>
    <col min="2" max="2" width="32.375" style="0" customWidth="1"/>
    <col min="3" max="3" width="8.375" style="0" customWidth="1"/>
    <col min="4" max="4" width="9.375" style="0" customWidth="1"/>
    <col min="5" max="7" width="8.75390625" style="0" customWidth="1"/>
    <col min="8" max="8" width="11.75390625" style="0" customWidth="1"/>
    <col min="9" max="9" width="0.12890625" style="0" customWidth="1"/>
    <col min="10" max="14" width="9.125" style="0" hidden="1" customWidth="1"/>
  </cols>
  <sheetData>
    <row r="1" spans="1:14" ht="12.75">
      <c r="A1" s="392" t="s">
        <v>539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</row>
    <row r="2" spans="1:14" ht="12.7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8" ht="12.75">
      <c r="A3" s="399" t="s">
        <v>404</v>
      </c>
      <c r="B3" s="399"/>
      <c r="C3" s="399"/>
      <c r="D3" s="399"/>
      <c r="E3" s="399"/>
      <c r="F3" s="399"/>
      <c r="G3" s="399"/>
      <c r="H3" s="399"/>
    </row>
    <row r="4" spans="1:8" ht="12.75">
      <c r="A4" s="71"/>
      <c r="B4" s="72"/>
      <c r="C4" s="86"/>
      <c r="D4" s="86"/>
      <c r="E4" s="86"/>
      <c r="F4" s="86"/>
      <c r="G4" s="86"/>
      <c r="H4" s="73" t="s">
        <v>0</v>
      </c>
    </row>
    <row r="5" spans="1:8" ht="12.75">
      <c r="A5" s="74"/>
      <c r="B5" s="75" t="s">
        <v>266</v>
      </c>
      <c r="C5" s="87" t="s">
        <v>267</v>
      </c>
      <c r="D5" s="87" t="s">
        <v>268</v>
      </c>
      <c r="E5" s="74" t="s">
        <v>384</v>
      </c>
      <c r="F5" s="74" t="s">
        <v>385</v>
      </c>
      <c r="G5" s="74" t="s">
        <v>386</v>
      </c>
      <c r="H5" s="74" t="s">
        <v>386</v>
      </c>
    </row>
    <row r="6" spans="1:8" ht="44.25" customHeight="1">
      <c r="A6" s="76" t="s">
        <v>269</v>
      </c>
      <c r="B6" s="77" t="s">
        <v>270</v>
      </c>
      <c r="C6" s="88" t="s">
        <v>271</v>
      </c>
      <c r="D6" s="88" t="s">
        <v>343</v>
      </c>
      <c r="E6" s="78" t="s">
        <v>387</v>
      </c>
      <c r="F6" s="78" t="s">
        <v>388</v>
      </c>
      <c r="G6" s="78" t="s">
        <v>389</v>
      </c>
      <c r="H6" s="78" t="s">
        <v>403</v>
      </c>
    </row>
    <row r="7" spans="1:8" ht="15" customHeight="1">
      <c r="A7" s="74">
        <v>1</v>
      </c>
      <c r="B7" s="81" t="s">
        <v>285</v>
      </c>
      <c r="C7" s="89"/>
      <c r="D7" s="89"/>
      <c r="E7" s="89"/>
      <c r="F7" s="89"/>
      <c r="G7" s="89"/>
      <c r="H7" s="90"/>
    </row>
    <row r="8" spans="1:8" ht="15" customHeight="1">
      <c r="A8" s="74">
        <f aca="true" t="shared" si="0" ref="A8:A30">A7+1</f>
        <v>2</v>
      </c>
      <c r="B8" s="79" t="s">
        <v>286</v>
      </c>
      <c r="C8" s="91"/>
      <c r="D8" s="91"/>
      <c r="E8" s="91"/>
      <c r="F8" s="91"/>
      <c r="G8" s="91"/>
      <c r="H8" s="90"/>
    </row>
    <row r="9" spans="1:8" ht="15" customHeight="1">
      <c r="A9" s="74">
        <f t="shared" si="0"/>
        <v>3</v>
      </c>
      <c r="B9" s="79" t="s">
        <v>287</v>
      </c>
      <c r="C9" s="91"/>
      <c r="D9" s="91"/>
      <c r="E9" s="91"/>
      <c r="F9" s="91"/>
      <c r="G9" s="91"/>
      <c r="H9" s="90"/>
    </row>
    <row r="10" spans="1:8" ht="15" customHeight="1">
      <c r="A10" s="74">
        <f t="shared" si="0"/>
        <v>4</v>
      </c>
      <c r="B10" s="79" t="s">
        <v>288</v>
      </c>
      <c r="C10" s="91"/>
      <c r="D10" s="91"/>
      <c r="E10" s="91"/>
      <c r="F10" s="91"/>
      <c r="G10" s="91"/>
      <c r="H10" s="90"/>
    </row>
    <row r="11" spans="1:8" ht="15" customHeight="1">
      <c r="A11" s="74">
        <f t="shared" si="0"/>
        <v>5</v>
      </c>
      <c r="B11" s="79" t="s">
        <v>289</v>
      </c>
      <c r="C11" s="91"/>
      <c r="D11" s="91"/>
      <c r="E11" s="91"/>
      <c r="F11" s="91"/>
      <c r="G11" s="91"/>
      <c r="H11" s="90"/>
    </row>
    <row r="12" spans="1:8" ht="15" customHeight="1">
      <c r="A12" s="74">
        <f t="shared" si="0"/>
        <v>6</v>
      </c>
      <c r="B12" s="79" t="s">
        <v>290</v>
      </c>
      <c r="C12" s="91"/>
      <c r="D12" s="91"/>
      <c r="E12" s="91"/>
      <c r="F12" s="91"/>
      <c r="G12" s="91"/>
      <c r="H12" s="90"/>
    </row>
    <row r="13" spans="1:8" ht="15" customHeight="1">
      <c r="A13" s="74">
        <f t="shared" si="0"/>
        <v>7</v>
      </c>
      <c r="B13" s="79" t="s">
        <v>291</v>
      </c>
      <c r="C13" s="91"/>
      <c r="D13" s="91"/>
      <c r="E13" s="91"/>
      <c r="F13" s="91"/>
      <c r="G13" s="91"/>
      <c r="H13" s="90"/>
    </row>
    <row r="14" spans="1:8" ht="15" customHeight="1">
      <c r="A14" s="74">
        <f t="shared" si="0"/>
        <v>8</v>
      </c>
      <c r="B14" s="79" t="s">
        <v>292</v>
      </c>
      <c r="C14" s="91"/>
      <c r="D14" s="91"/>
      <c r="E14" s="91"/>
      <c r="F14" s="91"/>
      <c r="G14" s="91"/>
      <c r="H14" s="90"/>
    </row>
    <row r="15" spans="1:8" ht="15" customHeight="1">
      <c r="A15" s="74">
        <f t="shared" si="0"/>
        <v>9</v>
      </c>
      <c r="B15" s="79" t="s">
        <v>293</v>
      </c>
      <c r="C15" s="91"/>
      <c r="D15" s="91"/>
      <c r="E15" s="91"/>
      <c r="F15" s="91"/>
      <c r="G15" s="91"/>
      <c r="H15" s="90"/>
    </row>
    <row r="16" spans="1:8" ht="15" customHeight="1">
      <c r="A16" s="74">
        <f t="shared" si="0"/>
        <v>10</v>
      </c>
      <c r="B16" s="79" t="s">
        <v>294</v>
      </c>
      <c r="C16" s="91"/>
      <c r="D16" s="91"/>
      <c r="E16" s="91"/>
      <c r="F16" s="91"/>
      <c r="G16" s="91"/>
      <c r="H16" s="90"/>
    </row>
    <row r="17" spans="1:8" ht="15" customHeight="1">
      <c r="A17" s="74">
        <f t="shared" si="0"/>
        <v>11</v>
      </c>
      <c r="B17" s="79" t="s">
        <v>295</v>
      </c>
      <c r="C17" s="91"/>
      <c r="D17" s="91"/>
      <c r="E17" s="91"/>
      <c r="F17" s="91"/>
      <c r="G17" s="91"/>
      <c r="H17" s="90"/>
    </row>
    <row r="18" spans="1:8" ht="15" customHeight="1">
      <c r="A18" s="74">
        <f t="shared" si="0"/>
        <v>12</v>
      </c>
      <c r="B18" s="79" t="s">
        <v>296</v>
      </c>
      <c r="C18" s="91"/>
      <c r="D18" s="91"/>
      <c r="E18" s="91"/>
      <c r="F18" s="91"/>
      <c r="G18" s="91"/>
      <c r="H18" s="90"/>
    </row>
    <row r="19" spans="1:8" ht="15" customHeight="1">
      <c r="A19" s="74">
        <f t="shared" si="0"/>
        <v>13</v>
      </c>
      <c r="B19" s="79" t="s">
        <v>297</v>
      </c>
      <c r="C19" s="91"/>
      <c r="D19" s="91"/>
      <c r="E19" s="91"/>
      <c r="F19" s="91"/>
      <c r="G19" s="91"/>
      <c r="H19" s="90"/>
    </row>
    <row r="20" spans="1:8" ht="15" customHeight="1">
      <c r="A20" s="74">
        <f t="shared" si="0"/>
        <v>14</v>
      </c>
      <c r="B20" s="81" t="s">
        <v>298</v>
      </c>
      <c r="C20" s="89"/>
      <c r="D20" s="89"/>
      <c r="E20" s="89"/>
      <c r="F20" s="89"/>
      <c r="G20" s="89"/>
      <c r="H20" s="90"/>
    </row>
    <row r="21" spans="1:8" ht="15" customHeight="1">
      <c r="A21" s="74">
        <f t="shared" si="0"/>
        <v>15</v>
      </c>
      <c r="B21" s="79" t="s">
        <v>299</v>
      </c>
      <c r="C21" s="91"/>
      <c r="D21" s="91"/>
      <c r="E21" s="91"/>
      <c r="F21" s="91"/>
      <c r="G21" s="91"/>
      <c r="H21" s="90"/>
    </row>
    <row r="22" spans="1:8" ht="15" customHeight="1">
      <c r="A22" s="74">
        <f t="shared" si="0"/>
        <v>16</v>
      </c>
      <c r="B22" s="79" t="s">
        <v>300</v>
      </c>
      <c r="C22" s="91"/>
      <c r="D22" s="91"/>
      <c r="E22" s="91"/>
      <c r="F22" s="91"/>
      <c r="G22" s="91"/>
      <c r="H22" s="90"/>
    </row>
    <row r="23" spans="1:8" ht="15" customHeight="1">
      <c r="A23" s="74">
        <f t="shared" si="0"/>
        <v>17</v>
      </c>
      <c r="B23" s="79" t="s">
        <v>301</v>
      </c>
      <c r="C23" s="143">
        <v>200</v>
      </c>
      <c r="D23" s="143">
        <v>200</v>
      </c>
      <c r="E23" s="91">
        <v>200</v>
      </c>
      <c r="F23" s="91">
        <v>61</v>
      </c>
      <c r="G23" s="91">
        <v>25</v>
      </c>
      <c r="H23" s="90">
        <f>G23/E23</f>
        <v>0.125</v>
      </c>
    </row>
    <row r="24" spans="1:8" ht="15" customHeight="1">
      <c r="A24" s="74">
        <f t="shared" si="0"/>
        <v>18</v>
      </c>
      <c r="B24" s="79" t="s">
        <v>302</v>
      </c>
      <c r="C24" s="91"/>
      <c r="D24" s="91"/>
      <c r="E24" s="91"/>
      <c r="F24" s="91"/>
      <c r="G24" s="91"/>
      <c r="H24" s="90"/>
    </row>
    <row r="25" spans="1:8" ht="15" customHeight="1">
      <c r="A25" s="74">
        <f t="shared" si="0"/>
        <v>19</v>
      </c>
      <c r="B25" s="79" t="s">
        <v>340</v>
      </c>
      <c r="C25" s="91"/>
      <c r="D25" s="91"/>
      <c r="E25" s="91"/>
      <c r="F25" s="91"/>
      <c r="G25" s="91">
        <v>150</v>
      </c>
      <c r="H25" s="90"/>
    </row>
    <row r="26" spans="1:8" ht="15" customHeight="1">
      <c r="A26" s="74">
        <f t="shared" si="0"/>
        <v>20</v>
      </c>
      <c r="B26" s="79" t="s">
        <v>303</v>
      </c>
      <c r="C26" s="91"/>
      <c r="D26" s="91"/>
      <c r="E26" s="91"/>
      <c r="F26" s="91"/>
      <c r="G26" s="91"/>
      <c r="H26" s="90"/>
    </row>
    <row r="27" spans="1:8" ht="15" customHeight="1">
      <c r="A27" s="74">
        <f t="shared" si="0"/>
        <v>21</v>
      </c>
      <c r="B27" s="79" t="s">
        <v>304</v>
      </c>
      <c r="C27" s="91"/>
      <c r="D27" s="91"/>
      <c r="E27" s="91"/>
      <c r="F27" s="91"/>
      <c r="G27" s="91"/>
      <c r="H27" s="90"/>
    </row>
    <row r="28" spans="1:8" ht="15" customHeight="1">
      <c r="A28" s="74">
        <f t="shared" si="0"/>
        <v>22</v>
      </c>
      <c r="B28" s="79" t="s">
        <v>305</v>
      </c>
      <c r="C28" s="91"/>
      <c r="D28" s="91"/>
      <c r="E28" s="91"/>
      <c r="F28" s="91"/>
      <c r="G28" s="91"/>
      <c r="H28" s="90"/>
    </row>
    <row r="29" spans="1:8" ht="15" customHeight="1">
      <c r="A29" s="74">
        <f t="shared" si="0"/>
        <v>23</v>
      </c>
      <c r="B29" s="79" t="s">
        <v>306</v>
      </c>
      <c r="C29" s="91"/>
      <c r="D29" s="91"/>
      <c r="E29" s="91"/>
      <c r="F29" s="91"/>
      <c r="G29" s="91">
        <v>25</v>
      </c>
      <c r="H29" s="90"/>
    </row>
    <row r="30" spans="1:8" ht="15" customHeight="1">
      <c r="A30" s="74">
        <f t="shared" si="0"/>
        <v>24</v>
      </c>
      <c r="B30" s="92" t="s">
        <v>307</v>
      </c>
      <c r="C30" s="91"/>
      <c r="D30" s="91"/>
      <c r="E30" s="91"/>
      <c r="F30" s="91"/>
      <c r="G30" s="91"/>
      <c r="H30" s="90"/>
    </row>
    <row r="31" spans="1:8" ht="29.25" customHeight="1">
      <c r="A31" s="76">
        <f>A30+1</f>
        <v>25</v>
      </c>
      <c r="B31" s="93" t="s">
        <v>308</v>
      </c>
      <c r="C31" s="89"/>
      <c r="D31" s="89"/>
      <c r="E31" s="89"/>
      <c r="F31" s="89"/>
      <c r="G31" s="89"/>
      <c r="H31" s="94"/>
    </row>
    <row r="32" spans="1:8" ht="15" customHeight="1">
      <c r="A32" s="76">
        <v>30</v>
      </c>
      <c r="B32" s="95" t="s">
        <v>309</v>
      </c>
      <c r="C32" s="91"/>
      <c r="D32" s="91"/>
      <c r="E32" s="91"/>
      <c r="F32" s="91"/>
      <c r="G32" s="91"/>
      <c r="H32" s="90"/>
    </row>
    <row r="33" spans="1:8" ht="15" customHeight="1">
      <c r="A33" s="76">
        <v>31</v>
      </c>
      <c r="B33" s="95" t="s">
        <v>310</v>
      </c>
      <c r="C33" s="91"/>
      <c r="D33" s="91"/>
      <c r="E33" s="91">
        <v>960</v>
      </c>
      <c r="F33" s="91">
        <v>960</v>
      </c>
      <c r="G33" s="91"/>
      <c r="H33" s="90"/>
    </row>
    <row r="34" spans="1:8" ht="15" customHeight="1">
      <c r="A34" s="76">
        <v>32</v>
      </c>
      <c r="B34" s="95" t="s">
        <v>311</v>
      </c>
      <c r="C34" s="91"/>
      <c r="D34" s="91"/>
      <c r="E34" s="91"/>
      <c r="F34" s="91"/>
      <c r="G34" s="91"/>
      <c r="H34" s="90"/>
    </row>
    <row r="35" spans="1:8" ht="15" customHeight="1">
      <c r="A35" s="76">
        <v>33</v>
      </c>
      <c r="B35" s="95" t="s">
        <v>312</v>
      </c>
      <c r="C35" s="91"/>
      <c r="D35" s="96"/>
      <c r="E35" s="91"/>
      <c r="F35" s="91"/>
      <c r="G35" s="91"/>
      <c r="H35" s="90"/>
    </row>
    <row r="36" spans="1:8" ht="15" customHeight="1">
      <c r="A36" s="76">
        <v>34</v>
      </c>
      <c r="B36" s="95" t="s">
        <v>313</v>
      </c>
      <c r="C36" s="91"/>
      <c r="D36" s="91"/>
      <c r="E36" s="91"/>
      <c r="F36" s="91"/>
      <c r="G36" s="91"/>
      <c r="H36" s="90"/>
    </row>
    <row r="37" spans="1:8" ht="15" customHeight="1">
      <c r="A37" s="76">
        <v>35</v>
      </c>
      <c r="B37" s="97" t="s">
        <v>314</v>
      </c>
      <c r="C37" s="89"/>
      <c r="D37" s="89"/>
      <c r="E37" s="98"/>
      <c r="F37" s="98"/>
      <c r="G37" s="98"/>
      <c r="H37" s="90"/>
    </row>
    <row r="38" spans="1:8" ht="15" customHeight="1">
      <c r="A38" s="76">
        <v>36</v>
      </c>
      <c r="B38" s="97"/>
      <c r="C38" s="89"/>
      <c r="D38" s="89"/>
      <c r="E38" s="91"/>
      <c r="F38" s="91"/>
      <c r="G38" s="91"/>
      <c r="H38" s="90"/>
    </row>
    <row r="39" spans="1:8" ht="15" customHeight="1">
      <c r="A39" s="76">
        <v>37</v>
      </c>
      <c r="B39" s="99" t="s">
        <v>315</v>
      </c>
      <c r="C39" s="89"/>
      <c r="D39" s="89"/>
      <c r="E39" s="89"/>
      <c r="F39" s="89"/>
      <c r="G39" s="89"/>
      <c r="H39" s="90"/>
    </row>
    <row r="40" spans="1:8" ht="15" customHeight="1">
      <c r="A40" s="76">
        <v>38</v>
      </c>
      <c r="B40" s="100"/>
      <c r="C40" s="98"/>
      <c r="D40" s="98"/>
      <c r="E40" s="98"/>
      <c r="F40" s="98"/>
      <c r="G40" s="98"/>
      <c r="H40" s="90"/>
    </row>
    <row r="41" spans="1:8" ht="21" customHeight="1">
      <c r="A41" s="76">
        <v>39</v>
      </c>
      <c r="B41" s="81" t="s">
        <v>316</v>
      </c>
      <c r="C41" s="89"/>
      <c r="D41" s="89"/>
      <c r="E41" s="89"/>
      <c r="F41" s="89"/>
      <c r="G41" s="89"/>
      <c r="H41" s="90"/>
    </row>
    <row r="42" spans="1:8" ht="21.75" customHeight="1">
      <c r="A42" s="76">
        <v>40</v>
      </c>
      <c r="B42" s="79" t="s">
        <v>317</v>
      </c>
      <c r="C42" s="91"/>
      <c r="D42" s="91"/>
      <c r="E42" s="91"/>
      <c r="F42" s="91"/>
      <c r="G42" s="91"/>
      <c r="H42" s="90"/>
    </row>
    <row r="43" spans="1:8" ht="28.5" customHeight="1">
      <c r="A43" s="76">
        <v>41</v>
      </c>
      <c r="B43" s="79" t="s">
        <v>318</v>
      </c>
      <c r="C43" s="91"/>
      <c r="D43" s="91"/>
      <c r="E43" s="91"/>
      <c r="F43" s="91"/>
      <c r="G43" s="91"/>
      <c r="H43" s="90"/>
    </row>
    <row r="44" spans="1:8" ht="31.5" customHeight="1">
      <c r="A44" s="76">
        <v>42</v>
      </c>
      <c r="B44" s="79" t="s">
        <v>319</v>
      </c>
      <c r="C44" s="91"/>
      <c r="D44" s="91"/>
      <c r="E44" s="91"/>
      <c r="F44" s="91"/>
      <c r="G44" s="91"/>
      <c r="H44" s="90"/>
    </row>
    <row r="45" spans="1:8" ht="15" customHeight="1">
      <c r="A45" s="76">
        <v>43</v>
      </c>
      <c r="B45" s="79" t="s">
        <v>320</v>
      </c>
      <c r="C45" s="91"/>
      <c r="D45" s="91"/>
      <c r="E45" s="91"/>
      <c r="F45" s="91"/>
      <c r="G45" s="91"/>
      <c r="H45" s="90"/>
    </row>
    <row r="46" spans="1:8" ht="15" customHeight="1">
      <c r="A46" s="76">
        <v>44</v>
      </c>
      <c r="B46" s="79" t="s">
        <v>321</v>
      </c>
      <c r="C46" s="91"/>
      <c r="D46" s="91"/>
      <c r="E46" s="91"/>
      <c r="F46" s="91"/>
      <c r="G46" s="91"/>
      <c r="H46" s="90"/>
    </row>
    <row r="47" spans="1:8" ht="15" customHeight="1">
      <c r="A47" s="76">
        <v>45</v>
      </c>
      <c r="B47" s="79" t="s">
        <v>322</v>
      </c>
      <c r="C47" s="91"/>
      <c r="D47" s="91"/>
      <c r="E47" s="91"/>
      <c r="F47" s="91"/>
      <c r="G47" s="91"/>
      <c r="H47" s="90"/>
    </row>
    <row r="48" spans="1:8" s="59" customFormat="1" ht="15" customHeight="1">
      <c r="A48" s="101"/>
      <c r="B48" s="102"/>
      <c r="C48" s="103"/>
      <c r="D48" s="103"/>
      <c r="E48" s="103"/>
      <c r="F48" s="103"/>
      <c r="G48" s="103"/>
      <c r="H48" s="104"/>
    </row>
    <row r="49" spans="1:8" ht="15" customHeight="1">
      <c r="A49" s="74"/>
      <c r="B49" s="75" t="s">
        <v>266</v>
      </c>
      <c r="C49" s="87" t="s">
        <v>267</v>
      </c>
      <c r="D49" s="87" t="s">
        <v>268</v>
      </c>
      <c r="E49" s="74" t="s">
        <v>384</v>
      </c>
      <c r="F49" s="74" t="s">
        <v>385</v>
      </c>
      <c r="G49" s="74" t="s">
        <v>386</v>
      </c>
      <c r="H49" s="74" t="s">
        <v>386</v>
      </c>
    </row>
    <row r="50" spans="1:8" ht="36.75" customHeight="1">
      <c r="A50" s="76" t="s">
        <v>269</v>
      </c>
      <c r="B50" s="77" t="s">
        <v>270</v>
      </c>
      <c r="C50" s="88" t="s">
        <v>271</v>
      </c>
      <c r="D50" s="88" t="s">
        <v>272</v>
      </c>
      <c r="E50" s="78" t="s">
        <v>387</v>
      </c>
      <c r="F50" s="78" t="s">
        <v>388</v>
      </c>
      <c r="G50" s="78" t="s">
        <v>389</v>
      </c>
      <c r="H50" s="78" t="s">
        <v>403</v>
      </c>
    </row>
    <row r="51" spans="1:8" ht="31.5" customHeight="1">
      <c r="A51" s="75">
        <v>46</v>
      </c>
      <c r="B51" s="81" t="s">
        <v>323</v>
      </c>
      <c r="C51" s="89"/>
      <c r="D51" s="89"/>
      <c r="E51" s="89"/>
      <c r="F51" s="89"/>
      <c r="G51" s="89"/>
      <c r="H51" s="90"/>
    </row>
    <row r="52" spans="1:8" ht="15" customHeight="1">
      <c r="A52" s="76">
        <v>47</v>
      </c>
      <c r="B52" s="79" t="s">
        <v>324</v>
      </c>
      <c r="C52" s="91"/>
      <c r="D52" s="91"/>
      <c r="E52" s="91"/>
      <c r="F52" s="91"/>
      <c r="G52" s="91"/>
      <c r="H52" s="90"/>
    </row>
    <row r="53" spans="1:8" ht="15" customHeight="1">
      <c r="A53" s="76">
        <v>48</v>
      </c>
      <c r="B53" s="81" t="s">
        <v>325</v>
      </c>
      <c r="C53" s="89"/>
      <c r="D53" s="89"/>
      <c r="E53" s="89"/>
      <c r="F53" s="89"/>
      <c r="G53" s="89"/>
      <c r="H53" s="90"/>
    </row>
    <row r="54" spans="1:8" ht="23.25" customHeight="1">
      <c r="A54" s="76">
        <v>49</v>
      </c>
      <c r="B54" s="79" t="s">
        <v>326</v>
      </c>
      <c r="C54" s="91"/>
      <c r="D54" s="91"/>
      <c r="E54" s="91"/>
      <c r="F54" s="91"/>
      <c r="G54" s="91"/>
      <c r="H54" s="90"/>
    </row>
    <row r="55" spans="1:8" ht="15" customHeight="1">
      <c r="A55" s="76">
        <v>50</v>
      </c>
      <c r="B55" s="79" t="s">
        <v>327</v>
      </c>
      <c r="C55" s="91"/>
      <c r="D55" s="91"/>
      <c r="E55" s="91"/>
      <c r="F55" s="91"/>
      <c r="G55" s="91"/>
      <c r="H55" s="90"/>
    </row>
    <row r="56" spans="1:8" ht="15" customHeight="1">
      <c r="A56" s="76">
        <v>51</v>
      </c>
      <c r="B56" s="79" t="s">
        <v>328</v>
      </c>
      <c r="C56" s="98"/>
      <c r="D56" s="98"/>
      <c r="E56" s="91"/>
      <c r="F56" s="91"/>
      <c r="G56" s="91"/>
      <c r="H56" s="90"/>
    </row>
    <row r="57" spans="1:8" ht="15" customHeight="1">
      <c r="A57" s="76"/>
      <c r="B57" s="97"/>
      <c r="C57" s="98"/>
      <c r="D57" s="98"/>
      <c r="E57" s="98"/>
      <c r="F57" s="98"/>
      <c r="G57" s="98"/>
      <c r="H57" s="90"/>
    </row>
    <row r="58" spans="1:8" ht="15" customHeight="1">
      <c r="A58" s="76">
        <v>52</v>
      </c>
      <c r="B58" s="99" t="s">
        <v>329</v>
      </c>
      <c r="C58" s="89"/>
      <c r="D58" s="89"/>
      <c r="E58" s="89"/>
      <c r="F58" s="89"/>
      <c r="G58" s="89"/>
      <c r="H58" s="90"/>
    </row>
    <row r="59" spans="1:8" ht="15" customHeight="1">
      <c r="A59" s="74">
        <v>53</v>
      </c>
      <c r="B59" s="105" t="s">
        <v>330</v>
      </c>
      <c r="C59" s="89">
        <v>3010</v>
      </c>
      <c r="D59" s="89">
        <v>2968</v>
      </c>
      <c r="E59" s="89">
        <v>2968</v>
      </c>
      <c r="F59" s="89">
        <v>2968</v>
      </c>
      <c r="G59" s="89">
        <v>3451</v>
      </c>
      <c r="H59" s="90">
        <f>G59/E59</f>
        <v>1.1627358490566038</v>
      </c>
    </row>
    <row r="60" spans="1:8" ht="15" customHeight="1">
      <c r="A60" s="74">
        <v>54</v>
      </c>
      <c r="B60" s="105" t="s">
        <v>283</v>
      </c>
      <c r="C60" s="89">
        <v>49170</v>
      </c>
      <c r="D60" s="89">
        <v>50812</v>
      </c>
      <c r="E60" s="89">
        <v>50877</v>
      </c>
      <c r="F60" s="89">
        <v>51017</v>
      </c>
      <c r="G60" s="89">
        <v>51834</v>
      </c>
      <c r="H60" s="90">
        <f>G60/E60</f>
        <v>1.0188100713485464</v>
      </c>
    </row>
    <row r="61" spans="1:8" ht="15" customHeight="1">
      <c r="A61" s="76">
        <v>55</v>
      </c>
      <c r="B61" s="81" t="s">
        <v>331</v>
      </c>
      <c r="C61" s="91"/>
      <c r="D61" s="91"/>
      <c r="E61" s="91"/>
      <c r="F61" s="91"/>
      <c r="G61" s="91"/>
      <c r="H61" s="90"/>
    </row>
    <row r="62" spans="1:8" ht="15" customHeight="1">
      <c r="A62" s="74">
        <v>56</v>
      </c>
      <c r="B62" s="97" t="s">
        <v>332</v>
      </c>
      <c r="C62" s="89"/>
      <c r="D62" s="89"/>
      <c r="E62" s="89"/>
      <c r="F62" s="89"/>
      <c r="G62" s="89"/>
      <c r="H62" s="90"/>
    </row>
    <row r="63" spans="1:8" ht="15" customHeight="1">
      <c r="A63" s="74"/>
      <c r="B63" s="100"/>
      <c r="C63" s="91"/>
      <c r="D63" s="91"/>
      <c r="E63" s="91"/>
      <c r="F63" s="91"/>
      <c r="G63" s="91"/>
      <c r="H63" s="90"/>
    </row>
    <row r="64" spans="1:8" ht="15" customHeight="1">
      <c r="A64" s="74">
        <v>57</v>
      </c>
      <c r="B64" s="81" t="s">
        <v>333</v>
      </c>
      <c r="C64" s="89"/>
      <c r="D64" s="89"/>
      <c r="E64" s="89"/>
      <c r="F64" s="89"/>
      <c r="G64" s="89"/>
      <c r="H64" s="90"/>
    </row>
    <row r="65" spans="1:8" ht="15" customHeight="1">
      <c r="A65" s="74">
        <v>58</v>
      </c>
      <c r="B65" s="81" t="s">
        <v>334</v>
      </c>
      <c r="C65" s="89"/>
      <c r="D65" s="89"/>
      <c r="E65" s="89"/>
      <c r="F65" s="89"/>
      <c r="G65" s="89"/>
      <c r="H65" s="90"/>
    </row>
    <row r="66" spans="1:8" ht="15" customHeight="1">
      <c r="A66" s="74">
        <v>59</v>
      </c>
      <c r="B66" s="81" t="s">
        <v>335</v>
      </c>
      <c r="C66" s="89"/>
      <c r="D66" s="89"/>
      <c r="E66" s="89"/>
      <c r="F66" s="89"/>
      <c r="G66" s="89"/>
      <c r="H66" s="90"/>
    </row>
    <row r="67" spans="1:8" ht="15" customHeight="1">
      <c r="A67" s="74">
        <f>A66+1</f>
        <v>60</v>
      </c>
      <c r="B67" s="81" t="s">
        <v>336</v>
      </c>
      <c r="C67" s="89"/>
      <c r="D67" s="89"/>
      <c r="E67" s="89"/>
      <c r="F67" s="89"/>
      <c r="G67" s="89"/>
      <c r="H67" s="90"/>
    </row>
    <row r="68" spans="1:8" ht="15" customHeight="1">
      <c r="A68" s="74"/>
      <c r="B68" s="79"/>
      <c r="C68" s="91"/>
      <c r="D68" s="91"/>
      <c r="E68" s="91"/>
      <c r="F68" s="91"/>
      <c r="G68" s="91"/>
      <c r="H68" s="90"/>
    </row>
    <row r="69" spans="1:8" ht="21" customHeight="1">
      <c r="A69" s="74">
        <v>61</v>
      </c>
      <c r="B69" s="85" t="s">
        <v>337</v>
      </c>
      <c r="C69" s="82">
        <v>52380</v>
      </c>
      <c r="D69" s="82">
        <v>53980</v>
      </c>
      <c r="E69" s="82">
        <v>55006</v>
      </c>
      <c r="F69" s="82">
        <v>55006</v>
      </c>
      <c r="G69" s="82">
        <v>55485</v>
      </c>
      <c r="H69" s="90">
        <f>G69/E69</f>
        <v>1.0087081409300804</v>
      </c>
    </row>
    <row r="70" spans="1:8" ht="12.75">
      <c r="A70" s="106"/>
      <c r="B70" s="107"/>
      <c r="C70" s="108"/>
      <c r="D70" s="108"/>
      <c r="E70" s="108"/>
      <c r="F70" s="108"/>
      <c r="G70" s="108"/>
      <c r="H70" s="109"/>
    </row>
  </sheetData>
  <sheetProtection/>
  <mergeCells count="3">
    <mergeCell ref="A3:H3"/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L1"/>
    </sheetView>
  </sheetViews>
  <sheetFormatPr defaultColWidth="0" defaultRowHeight="12.75"/>
  <cols>
    <col min="1" max="1" width="4.125" style="0" customWidth="1"/>
    <col min="2" max="2" width="53.375" style="0" customWidth="1"/>
    <col min="3" max="3" width="16.00390625" style="0" customWidth="1"/>
    <col min="4" max="4" width="12.00390625" style="0" customWidth="1"/>
    <col min="5" max="5" width="9.125" style="0" customWidth="1"/>
    <col min="6" max="6" width="8.875" style="0" customWidth="1"/>
    <col min="7" max="12" width="9.125" style="0" hidden="1" customWidth="1"/>
    <col min="13" max="223" width="9.125" style="0" customWidth="1"/>
    <col min="224" max="16384" width="0" style="0" hidden="1" customWidth="1"/>
  </cols>
  <sheetData>
    <row r="1" spans="1:12" ht="15.75" customHeight="1">
      <c r="A1" s="392" t="s">
        <v>540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15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2:3" ht="15.75">
      <c r="B3" s="400" t="s">
        <v>192</v>
      </c>
      <c r="C3" s="400"/>
    </row>
    <row r="4" spans="2:3" ht="15.75">
      <c r="B4" s="394" t="s">
        <v>407</v>
      </c>
      <c r="C4" s="394"/>
    </row>
    <row r="5" spans="2:3" ht="12.75">
      <c r="B5" s="69"/>
      <c r="C5" s="70"/>
    </row>
    <row r="6" spans="1:14" ht="16.5" customHeight="1">
      <c r="A6" s="401" t="s">
        <v>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14" ht="51" customHeight="1">
      <c r="A7" s="204"/>
      <c r="B7" s="206" t="s">
        <v>145</v>
      </c>
      <c r="C7" s="207" t="s">
        <v>2</v>
      </c>
      <c r="D7" s="207" t="s">
        <v>343</v>
      </c>
      <c r="E7" s="208" t="s">
        <v>387</v>
      </c>
      <c r="F7" s="208" t="s">
        <v>388</v>
      </c>
      <c r="G7" s="208" t="s">
        <v>389</v>
      </c>
      <c r="H7" s="208" t="s">
        <v>403</v>
      </c>
      <c r="I7" s="174"/>
      <c r="J7" s="174"/>
      <c r="K7" s="174"/>
      <c r="L7" s="174"/>
      <c r="M7" s="208" t="s">
        <v>389</v>
      </c>
      <c r="N7" s="208" t="s">
        <v>403</v>
      </c>
    </row>
    <row r="8" spans="1:14" ht="12.75">
      <c r="A8" s="205">
        <v>1</v>
      </c>
      <c r="B8" s="157" t="s">
        <v>485</v>
      </c>
      <c r="C8" s="209">
        <v>6500</v>
      </c>
      <c r="D8" s="209">
        <v>7160</v>
      </c>
      <c r="E8" s="209">
        <v>7076</v>
      </c>
      <c r="F8" s="209">
        <v>5254</v>
      </c>
      <c r="G8" s="212"/>
      <c r="H8" s="212"/>
      <c r="I8" s="212"/>
      <c r="J8" s="212"/>
      <c r="K8" s="212"/>
      <c r="L8" s="212"/>
      <c r="M8" s="173">
        <v>6550</v>
      </c>
      <c r="N8" s="284">
        <f>M8/E8</f>
        <v>0.925664217071792</v>
      </c>
    </row>
    <row r="9" spans="1:14" ht="12.75">
      <c r="A9" s="205"/>
      <c r="B9" s="157" t="s">
        <v>486</v>
      </c>
      <c r="C9" s="209">
        <v>1800</v>
      </c>
      <c r="D9" s="209">
        <v>1800</v>
      </c>
      <c r="E9" s="209">
        <v>1800</v>
      </c>
      <c r="F9" s="209">
        <v>1800</v>
      </c>
      <c r="G9" s="212"/>
      <c r="H9" s="212"/>
      <c r="I9" s="212"/>
      <c r="J9" s="212"/>
      <c r="K9" s="212"/>
      <c r="L9" s="212"/>
      <c r="M9" s="173">
        <v>1900</v>
      </c>
      <c r="N9" s="284">
        <f aca="true" t="shared" si="0" ref="N9:N22">M9/E9</f>
        <v>1.0555555555555556</v>
      </c>
    </row>
    <row r="10" spans="1:14" ht="12.75">
      <c r="A10" s="205"/>
      <c r="B10" s="157" t="s">
        <v>487</v>
      </c>
      <c r="C10" s="209">
        <v>250</v>
      </c>
      <c r="D10" s="209">
        <v>250</v>
      </c>
      <c r="E10" s="209">
        <v>250</v>
      </c>
      <c r="F10" s="209">
        <v>250</v>
      </c>
      <c r="G10" s="212"/>
      <c r="H10" s="212"/>
      <c r="I10" s="212"/>
      <c r="J10" s="212"/>
      <c r="K10" s="212"/>
      <c r="L10" s="212"/>
      <c r="M10" s="173">
        <v>350</v>
      </c>
      <c r="N10" s="284">
        <f t="shared" si="0"/>
        <v>1.4</v>
      </c>
    </row>
    <row r="11" spans="1:14" ht="12.75">
      <c r="A11" s="205"/>
      <c r="B11" s="157" t="s">
        <v>488</v>
      </c>
      <c r="C11" s="209">
        <v>2000</v>
      </c>
      <c r="D11" s="209">
        <v>2000</v>
      </c>
      <c r="E11" s="209">
        <v>2000</v>
      </c>
      <c r="F11" s="209">
        <v>2000</v>
      </c>
      <c r="G11" s="212"/>
      <c r="H11" s="212"/>
      <c r="I11" s="212"/>
      <c r="J11" s="212"/>
      <c r="K11" s="212"/>
      <c r="L11" s="212"/>
      <c r="M11" s="173">
        <v>2200</v>
      </c>
      <c r="N11" s="284">
        <f t="shared" si="0"/>
        <v>1.1</v>
      </c>
    </row>
    <row r="12" spans="1:14" ht="12.75">
      <c r="A12" s="205"/>
      <c r="B12" s="157" t="s">
        <v>489</v>
      </c>
      <c r="C12" s="209">
        <v>350</v>
      </c>
      <c r="D12" s="209">
        <v>350</v>
      </c>
      <c r="E12" s="209">
        <v>350</v>
      </c>
      <c r="F12" s="209">
        <v>350</v>
      </c>
      <c r="G12" s="212"/>
      <c r="H12" s="212"/>
      <c r="I12" s="212"/>
      <c r="J12" s="212"/>
      <c r="K12" s="212"/>
      <c r="L12" s="212"/>
      <c r="M12" s="173">
        <v>350</v>
      </c>
      <c r="N12" s="284">
        <f t="shared" si="0"/>
        <v>1</v>
      </c>
    </row>
    <row r="13" spans="1:14" ht="12.75">
      <c r="A13" s="205"/>
      <c r="B13" s="157" t="s">
        <v>490</v>
      </c>
      <c r="C13" s="209">
        <v>350</v>
      </c>
      <c r="D13" s="209">
        <v>350</v>
      </c>
      <c r="E13" s="209">
        <v>350</v>
      </c>
      <c r="F13" s="209">
        <v>350</v>
      </c>
      <c r="G13" s="212"/>
      <c r="H13" s="212"/>
      <c r="I13" s="212"/>
      <c r="J13" s="212"/>
      <c r="K13" s="212"/>
      <c r="L13" s="212"/>
      <c r="M13" s="173">
        <v>350</v>
      </c>
      <c r="N13" s="284">
        <f t="shared" si="0"/>
        <v>1</v>
      </c>
    </row>
    <row r="14" spans="1:14" ht="12.75">
      <c r="A14" s="205"/>
      <c r="B14" s="157" t="s">
        <v>491</v>
      </c>
      <c r="C14" s="209">
        <v>350</v>
      </c>
      <c r="D14" s="209">
        <v>350</v>
      </c>
      <c r="E14" s="209">
        <v>350</v>
      </c>
      <c r="F14" s="209">
        <v>350</v>
      </c>
      <c r="G14" s="212"/>
      <c r="H14" s="212"/>
      <c r="I14" s="212"/>
      <c r="J14" s="212"/>
      <c r="K14" s="212"/>
      <c r="L14" s="212"/>
      <c r="M14" s="173">
        <v>350</v>
      </c>
      <c r="N14" s="284">
        <f t="shared" si="0"/>
        <v>1</v>
      </c>
    </row>
    <row r="15" spans="1:14" ht="12.75">
      <c r="A15" s="205"/>
      <c r="B15" s="157" t="s">
        <v>492</v>
      </c>
      <c r="C15" s="209">
        <v>300</v>
      </c>
      <c r="D15" s="209">
        <v>300</v>
      </c>
      <c r="E15" s="209">
        <v>300</v>
      </c>
      <c r="F15" s="209">
        <v>300</v>
      </c>
      <c r="G15" s="212"/>
      <c r="H15" s="212"/>
      <c r="I15" s="212"/>
      <c r="J15" s="212"/>
      <c r="K15" s="212"/>
      <c r="L15" s="212"/>
      <c r="M15" s="173">
        <v>350</v>
      </c>
      <c r="N15" s="284">
        <f t="shared" si="0"/>
        <v>1.1666666666666667</v>
      </c>
    </row>
    <row r="16" spans="1:14" ht="12.75">
      <c r="A16" s="205"/>
      <c r="B16" s="157" t="s">
        <v>493</v>
      </c>
      <c r="C16" s="209">
        <v>300</v>
      </c>
      <c r="D16" s="209">
        <v>300</v>
      </c>
      <c r="E16" s="209">
        <v>300</v>
      </c>
      <c r="F16" s="209">
        <v>300</v>
      </c>
      <c r="G16" s="212"/>
      <c r="H16" s="212"/>
      <c r="I16" s="212"/>
      <c r="J16" s="212"/>
      <c r="K16" s="212"/>
      <c r="L16" s="212"/>
      <c r="M16" s="173">
        <v>350</v>
      </c>
      <c r="N16" s="284">
        <f t="shared" si="0"/>
        <v>1.1666666666666667</v>
      </c>
    </row>
    <row r="17" spans="1:14" ht="12.75">
      <c r="A17" s="205"/>
      <c r="B17" s="157" t="s">
        <v>494</v>
      </c>
      <c r="C17" s="209">
        <v>350</v>
      </c>
      <c r="D17" s="209">
        <v>350</v>
      </c>
      <c r="E17" s="209">
        <v>350</v>
      </c>
      <c r="F17" s="209">
        <v>350</v>
      </c>
      <c r="G17" s="212"/>
      <c r="H17" s="212"/>
      <c r="I17" s="212"/>
      <c r="J17" s="212"/>
      <c r="K17" s="212"/>
      <c r="L17" s="212"/>
      <c r="M17" s="173">
        <v>350</v>
      </c>
      <c r="N17" s="284">
        <f t="shared" si="0"/>
        <v>1</v>
      </c>
    </row>
    <row r="18" spans="1:14" ht="12.75">
      <c r="A18" s="204">
        <v>2</v>
      </c>
      <c r="B18" s="210" t="s">
        <v>193</v>
      </c>
      <c r="C18" s="211">
        <v>153527</v>
      </c>
      <c r="D18" s="211">
        <v>153527</v>
      </c>
      <c r="E18" s="211">
        <v>137618</v>
      </c>
      <c r="F18" s="209">
        <v>135617</v>
      </c>
      <c r="G18" s="212"/>
      <c r="H18" s="212"/>
      <c r="I18" s="212"/>
      <c r="J18" s="212"/>
      <c r="K18" s="212"/>
      <c r="L18" s="212"/>
      <c r="M18" s="173">
        <v>162434</v>
      </c>
      <c r="N18" s="284">
        <f t="shared" si="0"/>
        <v>1.180325248150678</v>
      </c>
    </row>
    <row r="19" spans="1:14" ht="12.75">
      <c r="A19" s="204">
        <v>3</v>
      </c>
      <c r="B19" s="210" t="s">
        <v>194</v>
      </c>
      <c r="C19" s="211">
        <v>850</v>
      </c>
      <c r="D19" s="211">
        <v>850</v>
      </c>
      <c r="E19" s="211">
        <v>1693</v>
      </c>
      <c r="F19" s="209">
        <v>1693</v>
      </c>
      <c r="G19" s="212"/>
      <c r="H19" s="212"/>
      <c r="I19" s="212"/>
      <c r="J19" s="212"/>
      <c r="K19" s="212"/>
      <c r="L19" s="212"/>
      <c r="M19" s="173">
        <v>1970</v>
      </c>
      <c r="N19" s="284">
        <f t="shared" si="0"/>
        <v>1.1636148848198464</v>
      </c>
    </row>
    <row r="20" spans="1:14" ht="12.75">
      <c r="A20" s="204">
        <v>4</v>
      </c>
      <c r="B20" s="210" t="s">
        <v>438</v>
      </c>
      <c r="C20" s="211"/>
      <c r="D20" s="211"/>
      <c r="E20" s="211">
        <v>129</v>
      </c>
      <c r="F20" s="340">
        <v>129</v>
      </c>
      <c r="G20" s="212"/>
      <c r="H20" s="212"/>
      <c r="I20" s="212"/>
      <c r="J20" s="212"/>
      <c r="K20" s="212"/>
      <c r="L20" s="212"/>
      <c r="M20" s="173">
        <v>270</v>
      </c>
      <c r="N20" s="284">
        <f t="shared" si="0"/>
        <v>2.0930232558139537</v>
      </c>
    </row>
    <row r="21" spans="1:14" ht="12.75">
      <c r="A21" s="204"/>
      <c r="B21" s="210" t="s">
        <v>437</v>
      </c>
      <c r="C21" s="211"/>
      <c r="D21" s="211"/>
      <c r="E21" s="339">
        <v>15534</v>
      </c>
      <c r="F21" s="342">
        <v>15534</v>
      </c>
      <c r="G21" s="341"/>
      <c r="H21" s="212"/>
      <c r="I21" s="212"/>
      <c r="J21" s="212"/>
      <c r="K21" s="212"/>
      <c r="L21" s="212"/>
      <c r="M21" s="173">
        <v>0</v>
      </c>
      <c r="N21" s="284">
        <f t="shared" si="0"/>
        <v>0</v>
      </c>
    </row>
    <row r="22" spans="1:14" ht="16.5" customHeight="1">
      <c r="A22" s="388">
        <v>4</v>
      </c>
      <c r="B22" s="389" t="s">
        <v>146</v>
      </c>
      <c r="C22" s="390">
        <f>SUM(C8+C18+C19)</f>
        <v>160877</v>
      </c>
      <c r="D22" s="390">
        <f aca="true" t="shared" si="1" ref="D22:L22">SUM(D8+D18+D19)</f>
        <v>161537</v>
      </c>
      <c r="E22" s="390">
        <f>SUM(E8+E18+E19+E20+E21)</f>
        <v>162050</v>
      </c>
      <c r="F22" s="390">
        <f>SUM(F8+F18+F19+F20+F21)</f>
        <v>158227</v>
      </c>
      <c r="G22" s="390">
        <f t="shared" si="1"/>
        <v>0</v>
      </c>
      <c r="H22" s="390">
        <f t="shared" si="1"/>
        <v>0</v>
      </c>
      <c r="I22" s="390">
        <f t="shared" si="1"/>
        <v>0</v>
      </c>
      <c r="J22" s="390">
        <f t="shared" si="1"/>
        <v>0</v>
      </c>
      <c r="K22" s="390">
        <f t="shared" si="1"/>
        <v>0</v>
      </c>
      <c r="L22" s="390">
        <f t="shared" si="1"/>
        <v>0</v>
      </c>
      <c r="M22" s="390">
        <f>SUM(M8+M18+M19+M20)</f>
        <v>171224</v>
      </c>
      <c r="N22" s="391">
        <f t="shared" si="0"/>
        <v>1.0566121567417464</v>
      </c>
    </row>
    <row r="23" ht="12.75">
      <c r="N23" s="387"/>
    </row>
  </sheetData>
  <sheetProtection selectLockedCells="1" selectUnlockedCells="1"/>
  <mergeCells count="5">
    <mergeCell ref="B3:C3"/>
    <mergeCell ref="B4:C4"/>
    <mergeCell ref="A1:L1"/>
    <mergeCell ref="A2:L2"/>
    <mergeCell ref="A6:N6"/>
  </mergeCells>
  <printOptions/>
  <pageMargins left="0.7874015748031497" right="0.15748031496062992" top="0.15748031496062992" bottom="0.15748031496062992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2.625" style="1" customWidth="1"/>
    <col min="2" max="2" width="6.00390625" style="1" customWidth="1"/>
    <col min="3" max="3" width="13.75390625" style="1" customWidth="1"/>
    <col min="4" max="4" width="8.25390625" style="1" customWidth="1"/>
    <col min="5" max="7" width="9.375" style="1" customWidth="1"/>
    <col min="8" max="8" width="11.00390625" style="1" customWidth="1"/>
    <col min="9" max="9" width="7.25390625" style="1" customWidth="1"/>
    <col min="10" max="10" width="8.125" style="1" customWidth="1"/>
    <col min="11" max="13" width="9.25390625" style="1" customWidth="1"/>
    <col min="14" max="14" width="8.25390625" style="1" customWidth="1"/>
    <col min="15" max="15" width="10.375" style="1" customWidth="1"/>
    <col min="16" max="16" width="7.625" style="1" customWidth="1"/>
    <col min="17" max="19" width="9.00390625" style="1" customWidth="1"/>
    <col min="20" max="20" width="8.125" style="1" customWidth="1"/>
    <col min="21" max="21" width="9.125" style="1" customWidth="1"/>
    <col min="22" max="22" width="7.875" style="1" customWidth="1"/>
    <col min="23" max="25" width="9.25390625" style="1" customWidth="1"/>
    <col min="26" max="26" width="7.875" style="1" customWidth="1"/>
    <col min="27" max="27" width="10.125" style="1" customWidth="1"/>
    <col min="28" max="28" width="7.00390625" style="1" customWidth="1"/>
    <col min="29" max="31" width="7.125" style="1" customWidth="1"/>
    <col min="32" max="32" width="7.75390625" style="1" customWidth="1"/>
    <col min="33" max="33" width="6.375" style="1" customWidth="1"/>
    <col min="34" max="36" width="8.00390625" style="1" customWidth="1"/>
    <col min="37" max="37" width="6.375" style="1" customWidth="1"/>
    <col min="38" max="38" width="9.25390625" style="1" customWidth="1"/>
    <col min="39" max="39" width="7.25390625" style="1" customWidth="1"/>
    <col min="40" max="40" width="6.25390625" style="1" customWidth="1"/>
    <col min="41" max="43" width="6.75390625" style="1" customWidth="1"/>
    <col min="44" max="44" width="6.125" style="1" customWidth="1"/>
    <col min="45" max="45" width="9.875" style="1" customWidth="1"/>
    <col min="46" max="16384" width="9.125" style="1" customWidth="1"/>
  </cols>
  <sheetData>
    <row r="1" spans="1:16" ht="12" customHeight="1">
      <c r="A1" s="392" t="s">
        <v>541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1.2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33" ht="11.25">
      <c r="A3" s="415" t="s">
        <v>433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</row>
    <row r="4" spans="1:33" ht="12" thickBo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</row>
    <row r="5" spans="1:45" ht="13.5" thickBot="1">
      <c r="A5" s="418" t="s">
        <v>197</v>
      </c>
      <c r="B5" s="110"/>
      <c r="C5" s="110"/>
      <c r="D5" s="404"/>
      <c r="E5" s="405"/>
      <c r="F5" s="405"/>
      <c r="G5" s="405"/>
      <c r="H5" s="405"/>
      <c r="I5" s="406"/>
      <c r="J5" s="404" t="s">
        <v>201</v>
      </c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4"/>
    </row>
    <row r="6" spans="1:45" ht="24" customHeight="1" thickBot="1">
      <c r="A6" s="419"/>
      <c r="B6" s="111" t="s">
        <v>198</v>
      </c>
      <c r="C6" s="111" t="s">
        <v>200</v>
      </c>
      <c r="D6" s="404" t="s">
        <v>149</v>
      </c>
      <c r="E6" s="405"/>
      <c r="F6" s="405"/>
      <c r="G6" s="405"/>
      <c r="H6" s="405"/>
      <c r="I6" s="406"/>
      <c r="J6" s="404" t="s">
        <v>202</v>
      </c>
      <c r="K6" s="405"/>
      <c r="L6" s="405"/>
      <c r="M6" s="405"/>
      <c r="N6" s="405"/>
      <c r="O6" s="406"/>
      <c r="P6" s="404" t="s">
        <v>203</v>
      </c>
      <c r="Q6" s="405"/>
      <c r="R6" s="405"/>
      <c r="S6" s="405"/>
      <c r="T6" s="405"/>
      <c r="U6" s="406"/>
      <c r="V6" s="404" t="s">
        <v>204</v>
      </c>
      <c r="W6" s="405"/>
      <c r="X6" s="405"/>
      <c r="Y6" s="405"/>
      <c r="Z6" s="405"/>
      <c r="AA6" s="406"/>
      <c r="AB6" s="404" t="s">
        <v>205</v>
      </c>
      <c r="AC6" s="410"/>
      <c r="AD6" s="410"/>
      <c r="AE6" s="410"/>
      <c r="AF6" s="410"/>
      <c r="AG6" s="414"/>
      <c r="AH6" s="404" t="s">
        <v>206</v>
      </c>
      <c r="AI6" s="410"/>
      <c r="AJ6" s="410"/>
      <c r="AK6" s="405"/>
      <c r="AL6" s="405"/>
      <c r="AM6" s="406"/>
      <c r="AN6" s="404" t="s">
        <v>338</v>
      </c>
      <c r="AO6" s="405"/>
      <c r="AP6" s="405"/>
      <c r="AQ6" s="405"/>
      <c r="AR6" s="405"/>
      <c r="AS6" s="406"/>
    </row>
    <row r="7" spans="1:45" ht="57.75" customHeight="1" thickBot="1">
      <c r="A7" s="419"/>
      <c r="B7" s="111" t="s">
        <v>199</v>
      </c>
      <c r="C7" s="112"/>
      <c r="D7" s="111" t="s">
        <v>428</v>
      </c>
      <c r="E7" s="111" t="s">
        <v>434</v>
      </c>
      <c r="F7" s="111" t="s">
        <v>435</v>
      </c>
      <c r="G7" s="111" t="s">
        <v>388</v>
      </c>
      <c r="H7" s="111" t="s">
        <v>436</v>
      </c>
      <c r="I7" s="224" t="s">
        <v>403</v>
      </c>
      <c r="J7" s="218" t="s">
        <v>428</v>
      </c>
      <c r="K7" s="218" t="s">
        <v>434</v>
      </c>
      <c r="L7" s="218" t="s">
        <v>435</v>
      </c>
      <c r="M7" s="218" t="s">
        <v>388</v>
      </c>
      <c r="N7" s="218" t="s">
        <v>436</v>
      </c>
      <c r="O7" s="219" t="s">
        <v>403</v>
      </c>
      <c r="P7" s="218" t="s">
        <v>428</v>
      </c>
      <c r="Q7" s="218" t="s">
        <v>434</v>
      </c>
      <c r="R7" s="218" t="s">
        <v>435</v>
      </c>
      <c r="S7" s="218" t="s">
        <v>388</v>
      </c>
      <c r="T7" s="218" t="s">
        <v>436</v>
      </c>
      <c r="U7" s="219" t="s">
        <v>403</v>
      </c>
      <c r="V7" s="218" t="s">
        <v>428</v>
      </c>
      <c r="W7" s="218" t="s">
        <v>434</v>
      </c>
      <c r="X7" s="218" t="s">
        <v>435</v>
      </c>
      <c r="Y7" s="218" t="s">
        <v>388</v>
      </c>
      <c r="Z7" s="218" t="s">
        <v>436</v>
      </c>
      <c r="AA7" s="219" t="s">
        <v>403</v>
      </c>
      <c r="AB7" s="218" t="s">
        <v>428</v>
      </c>
      <c r="AC7" s="218" t="s">
        <v>434</v>
      </c>
      <c r="AD7" s="218" t="s">
        <v>435</v>
      </c>
      <c r="AE7" s="218" t="s">
        <v>388</v>
      </c>
      <c r="AF7" s="218" t="s">
        <v>436</v>
      </c>
      <c r="AG7" s="219" t="s">
        <v>403</v>
      </c>
      <c r="AH7" s="218" t="s">
        <v>428</v>
      </c>
      <c r="AI7" s="218" t="s">
        <v>434</v>
      </c>
      <c r="AJ7" s="218" t="s">
        <v>435</v>
      </c>
      <c r="AK7" s="218" t="s">
        <v>388</v>
      </c>
      <c r="AL7" s="218" t="s">
        <v>436</v>
      </c>
      <c r="AM7" s="219" t="s">
        <v>403</v>
      </c>
      <c r="AN7" s="218" t="s">
        <v>428</v>
      </c>
      <c r="AO7" s="218" t="s">
        <v>434</v>
      </c>
      <c r="AP7" s="218" t="s">
        <v>435</v>
      </c>
      <c r="AQ7" s="218" t="s">
        <v>388</v>
      </c>
      <c r="AR7" s="218" t="s">
        <v>436</v>
      </c>
      <c r="AS7" s="220" t="s">
        <v>403</v>
      </c>
    </row>
    <row r="8" spans="1:45" ht="12" customHeight="1" hidden="1" thickBot="1">
      <c r="A8" s="420"/>
      <c r="B8" s="113"/>
      <c r="C8" s="113"/>
      <c r="D8" s="113"/>
      <c r="E8" s="114"/>
      <c r="F8" s="114"/>
      <c r="G8" s="114"/>
      <c r="H8" s="114"/>
      <c r="I8" s="114"/>
      <c r="J8" s="407" t="s">
        <v>207</v>
      </c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9"/>
    </row>
    <row r="9" spans="1:45" ht="24" customHeight="1" thickBot="1" thickTop="1">
      <c r="A9" s="115" t="s">
        <v>150</v>
      </c>
      <c r="B9" s="115">
        <v>11130</v>
      </c>
      <c r="C9" s="115" t="s">
        <v>208</v>
      </c>
      <c r="D9" s="116" t="s">
        <v>209</v>
      </c>
      <c r="E9" s="151">
        <f>K9+Q9+W9+AK9+AO9</f>
        <v>34347</v>
      </c>
      <c r="F9" s="151">
        <f>L9+R9+X9+AL9+AP9</f>
        <v>34189</v>
      </c>
      <c r="G9" s="151">
        <f>M9+S9+Y9+AK9+AQ9</f>
        <v>34347</v>
      </c>
      <c r="H9" s="151">
        <f>N9+T9+Z9+AL9+AR9</f>
        <v>36265</v>
      </c>
      <c r="I9" s="145">
        <f>H9/F9</f>
        <v>1.0607212846237093</v>
      </c>
      <c r="J9" s="118" t="s">
        <v>210</v>
      </c>
      <c r="K9" s="124">
        <v>9505</v>
      </c>
      <c r="L9" s="124">
        <v>10078</v>
      </c>
      <c r="M9" s="124">
        <v>10078</v>
      </c>
      <c r="N9" s="124">
        <v>13947</v>
      </c>
      <c r="O9" s="145">
        <f>N9/L9</f>
        <v>1.3839055368128597</v>
      </c>
      <c r="P9" s="118" t="s">
        <v>211</v>
      </c>
      <c r="Q9" s="118">
        <v>2362</v>
      </c>
      <c r="R9" s="118">
        <v>2685</v>
      </c>
      <c r="S9" s="118">
        <v>2685</v>
      </c>
      <c r="T9" s="118">
        <v>3183</v>
      </c>
      <c r="U9" s="147">
        <f>T9/R9</f>
        <v>1.1854748603351954</v>
      </c>
      <c r="V9" s="149">
        <v>9131</v>
      </c>
      <c r="W9" s="149">
        <v>9131</v>
      </c>
      <c r="X9" s="149">
        <v>8865</v>
      </c>
      <c r="Y9" s="149">
        <v>8865</v>
      </c>
      <c r="Z9" s="149">
        <v>10395</v>
      </c>
      <c r="AA9" s="147">
        <f>Z9/X9</f>
        <v>1.1725888324873097</v>
      </c>
      <c r="AB9" s="118"/>
      <c r="AC9" s="118"/>
      <c r="AD9" s="118"/>
      <c r="AE9" s="118"/>
      <c r="AF9" s="118"/>
      <c r="AG9" s="118"/>
      <c r="AH9" s="118" t="s">
        <v>212</v>
      </c>
      <c r="AI9" s="118">
        <v>7350</v>
      </c>
      <c r="AJ9" s="118">
        <v>7077</v>
      </c>
      <c r="AK9" s="118">
        <v>8898</v>
      </c>
      <c r="AL9" s="118">
        <v>8740</v>
      </c>
      <c r="AM9" s="147">
        <v>0.9824</v>
      </c>
      <c r="AN9" s="118">
        <v>4451</v>
      </c>
      <c r="AO9" s="118">
        <v>4451</v>
      </c>
      <c r="AP9" s="118">
        <v>3821</v>
      </c>
      <c r="AQ9" s="118">
        <v>3821</v>
      </c>
      <c r="AR9" s="118"/>
      <c r="AS9" s="150"/>
    </row>
    <row r="10" spans="1:45" ht="24" customHeight="1" thickBot="1">
      <c r="A10" s="119" t="s">
        <v>151</v>
      </c>
      <c r="B10" s="120">
        <v>13320</v>
      </c>
      <c r="C10" s="120" t="s">
        <v>213</v>
      </c>
      <c r="D10" s="117" t="s">
        <v>214</v>
      </c>
      <c r="E10" s="151">
        <f aca="true" t="shared" si="0" ref="E10:E31">K10+Q10+W10+AK10+AO10</f>
        <v>1999</v>
      </c>
      <c r="F10" s="151">
        <f aca="true" t="shared" si="1" ref="F10:F33">L10+R10+X10+AL10+AP10</f>
        <v>264</v>
      </c>
      <c r="G10" s="151">
        <f>M10+S10+Y10+AK10+AQ10</f>
        <v>264</v>
      </c>
      <c r="H10" s="151">
        <f>N10+T10+Z10+AL10+AR10</f>
        <v>305</v>
      </c>
      <c r="I10" s="145">
        <f aca="true" t="shared" si="2" ref="I10:I33">H10/F10</f>
        <v>1.1553030303030303</v>
      </c>
      <c r="J10" s="118"/>
      <c r="K10" s="118"/>
      <c r="L10" s="118"/>
      <c r="M10" s="118"/>
      <c r="N10" s="118"/>
      <c r="O10" s="145"/>
      <c r="P10" s="118"/>
      <c r="Q10" s="118"/>
      <c r="R10" s="118"/>
      <c r="S10" s="118"/>
      <c r="T10" s="118"/>
      <c r="U10" s="147"/>
      <c r="V10" s="118">
        <v>1999</v>
      </c>
      <c r="W10" s="118">
        <v>1999</v>
      </c>
      <c r="X10" s="118">
        <v>264</v>
      </c>
      <c r="Y10" s="118">
        <v>264</v>
      </c>
      <c r="Z10" s="118">
        <v>305</v>
      </c>
      <c r="AA10" s="147">
        <f aca="true" t="shared" si="3" ref="AA10:AA33">Z10/X10</f>
        <v>1.1553030303030303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24"/>
    </row>
    <row r="11" spans="1:45" ht="24" customHeight="1" thickBot="1">
      <c r="A11" s="119" t="s">
        <v>152</v>
      </c>
      <c r="B11" s="120">
        <v>11350</v>
      </c>
      <c r="C11" s="120" t="s">
        <v>215</v>
      </c>
      <c r="D11" s="117" t="s">
        <v>216</v>
      </c>
      <c r="E11" s="151">
        <f t="shared" si="0"/>
        <v>2921</v>
      </c>
      <c r="F11" s="151">
        <f t="shared" si="1"/>
        <v>2117</v>
      </c>
      <c r="G11" s="151">
        <f aca="true" t="shared" si="4" ref="G11:G31">M11+S11+Y11+AK11+AQ11</f>
        <v>2117</v>
      </c>
      <c r="H11" s="151">
        <f aca="true" t="shared" si="5" ref="H11:H31">N11+T11+Z11+AL11+AR11</f>
        <v>2215</v>
      </c>
      <c r="I11" s="145">
        <f t="shared" si="2"/>
        <v>1.0462919225318847</v>
      </c>
      <c r="J11" s="118"/>
      <c r="K11" s="118"/>
      <c r="L11" s="118"/>
      <c r="M11" s="118"/>
      <c r="N11" s="118"/>
      <c r="O11" s="145"/>
      <c r="P11" s="118"/>
      <c r="Q11" s="118"/>
      <c r="R11" s="118"/>
      <c r="S11" s="118"/>
      <c r="T11" s="118"/>
      <c r="U11" s="147"/>
      <c r="V11" s="118">
        <v>2921</v>
      </c>
      <c r="W11" s="118">
        <v>2921</v>
      </c>
      <c r="X11" s="118">
        <v>2117</v>
      </c>
      <c r="Y11" s="118">
        <v>2117</v>
      </c>
      <c r="Z11" s="118">
        <v>2215</v>
      </c>
      <c r="AA11" s="147">
        <f t="shared" si="3"/>
        <v>1.0462919225318847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</row>
    <row r="12" spans="1:45" ht="24" customHeight="1" thickBot="1">
      <c r="A12" s="119" t="s">
        <v>153</v>
      </c>
      <c r="B12" s="120">
        <v>32020</v>
      </c>
      <c r="C12" s="120" t="s">
        <v>217</v>
      </c>
      <c r="D12" s="117">
        <v>327</v>
      </c>
      <c r="E12" s="151">
        <f t="shared" si="0"/>
        <v>327</v>
      </c>
      <c r="F12" s="151">
        <f t="shared" si="1"/>
        <v>95</v>
      </c>
      <c r="G12" s="151">
        <f t="shared" si="4"/>
        <v>95</v>
      </c>
      <c r="H12" s="151">
        <f t="shared" si="5"/>
        <v>127</v>
      </c>
      <c r="I12" s="145">
        <f t="shared" si="2"/>
        <v>1.3368421052631578</v>
      </c>
      <c r="J12" s="118"/>
      <c r="K12" s="118"/>
      <c r="L12" s="118">
        <v>48</v>
      </c>
      <c r="M12" s="118">
        <v>48</v>
      </c>
      <c r="N12" s="118"/>
      <c r="O12" s="145"/>
      <c r="P12" s="118"/>
      <c r="Q12" s="118"/>
      <c r="R12" s="118"/>
      <c r="S12" s="118"/>
      <c r="T12" s="118"/>
      <c r="U12" s="147"/>
      <c r="V12" s="118">
        <v>327</v>
      </c>
      <c r="W12" s="118">
        <v>327</v>
      </c>
      <c r="X12" s="118">
        <v>47</v>
      </c>
      <c r="Y12" s="118">
        <v>47</v>
      </c>
      <c r="Z12" s="118">
        <v>127</v>
      </c>
      <c r="AA12" s="147">
        <f t="shared" si="3"/>
        <v>2.702127659574468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</row>
    <row r="13" spans="1:45" ht="24" customHeight="1" thickBot="1">
      <c r="A13" s="119" t="s">
        <v>154</v>
      </c>
      <c r="B13" s="120">
        <v>41231</v>
      </c>
      <c r="C13" s="120" t="s">
        <v>183</v>
      </c>
      <c r="D13" s="117" t="s">
        <v>218</v>
      </c>
      <c r="E13" s="151">
        <f t="shared" si="0"/>
        <v>87559</v>
      </c>
      <c r="F13" s="151">
        <f t="shared" si="1"/>
        <v>95056</v>
      </c>
      <c r="G13" s="151">
        <f t="shared" si="4"/>
        <v>95056</v>
      </c>
      <c r="H13" s="151">
        <f t="shared" si="5"/>
        <v>54299</v>
      </c>
      <c r="I13" s="145">
        <f t="shared" si="2"/>
        <v>0.5712316950008416</v>
      </c>
      <c r="J13" s="118" t="s">
        <v>219</v>
      </c>
      <c r="K13" s="118">
        <v>70166</v>
      </c>
      <c r="L13" s="118">
        <v>72803</v>
      </c>
      <c r="M13" s="118">
        <v>72803</v>
      </c>
      <c r="N13" s="118">
        <v>37926</v>
      </c>
      <c r="O13" s="145">
        <f>N13/L13</f>
        <v>0.5209400711509141</v>
      </c>
      <c r="P13" s="118" t="s">
        <v>220</v>
      </c>
      <c r="Q13" s="118">
        <v>9051</v>
      </c>
      <c r="R13" s="118">
        <v>10500</v>
      </c>
      <c r="S13" s="118">
        <v>10500</v>
      </c>
      <c r="T13" s="118">
        <v>4308</v>
      </c>
      <c r="U13" s="147">
        <f>T13/R13</f>
        <v>0.4102857142857143</v>
      </c>
      <c r="V13" s="149">
        <v>3937</v>
      </c>
      <c r="W13" s="149">
        <v>8342</v>
      </c>
      <c r="X13" s="149">
        <v>11753</v>
      </c>
      <c r="Y13" s="149">
        <v>11753</v>
      </c>
      <c r="Z13" s="149">
        <v>12065</v>
      </c>
      <c r="AA13" s="147">
        <f t="shared" si="3"/>
        <v>1.0265464136816131</v>
      </c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</row>
    <row r="14" spans="1:45" ht="24" customHeight="1" thickBot="1">
      <c r="A14" s="119" t="s">
        <v>155</v>
      </c>
      <c r="B14" s="120">
        <v>45160</v>
      </c>
      <c r="C14" s="120" t="s">
        <v>221</v>
      </c>
      <c r="D14" s="117" t="s">
        <v>222</v>
      </c>
      <c r="E14" s="151">
        <f t="shared" si="0"/>
        <v>3196</v>
      </c>
      <c r="F14" s="151">
        <f t="shared" si="1"/>
        <v>210</v>
      </c>
      <c r="G14" s="151">
        <f t="shared" si="4"/>
        <v>210</v>
      </c>
      <c r="H14" s="151">
        <f t="shared" si="5"/>
        <v>25</v>
      </c>
      <c r="I14" s="145">
        <f t="shared" si="2"/>
        <v>0.11904761904761904</v>
      </c>
      <c r="J14" s="118"/>
      <c r="K14" s="118"/>
      <c r="L14" s="118"/>
      <c r="M14" s="118"/>
      <c r="N14" s="118"/>
      <c r="O14" s="145"/>
      <c r="P14" s="118"/>
      <c r="Q14" s="118"/>
      <c r="R14" s="118"/>
      <c r="S14" s="118"/>
      <c r="T14" s="118"/>
      <c r="U14" s="147"/>
      <c r="V14" s="118">
        <v>3196</v>
      </c>
      <c r="W14" s="118">
        <v>3196</v>
      </c>
      <c r="X14" s="118">
        <v>210</v>
      </c>
      <c r="Y14" s="118">
        <v>210</v>
      </c>
      <c r="Z14" s="118">
        <v>25</v>
      </c>
      <c r="AA14" s="147">
        <f t="shared" si="3"/>
        <v>0.11904761904761904</v>
      </c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</row>
    <row r="15" spans="1:45" ht="24" customHeight="1" thickBot="1">
      <c r="A15" s="119" t="s">
        <v>156</v>
      </c>
      <c r="B15" s="120">
        <v>51040</v>
      </c>
      <c r="C15" s="120" t="s">
        <v>223</v>
      </c>
      <c r="D15" s="117">
        <v>254</v>
      </c>
      <c r="E15" s="151">
        <f t="shared" si="0"/>
        <v>254</v>
      </c>
      <c r="F15" s="151">
        <f t="shared" si="1"/>
        <v>0</v>
      </c>
      <c r="G15" s="151">
        <f t="shared" si="4"/>
        <v>0</v>
      </c>
      <c r="H15" s="151">
        <f t="shared" si="5"/>
        <v>0</v>
      </c>
      <c r="I15" s="145"/>
      <c r="J15" s="118"/>
      <c r="K15" s="118"/>
      <c r="L15" s="118"/>
      <c r="M15" s="118"/>
      <c r="N15" s="118"/>
      <c r="O15" s="145"/>
      <c r="P15" s="118"/>
      <c r="Q15" s="118"/>
      <c r="R15" s="118"/>
      <c r="S15" s="118"/>
      <c r="T15" s="118"/>
      <c r="U15" s="147"/>
      <c r="V15" s="118">
        <v>254</v>
      </c>
      <c r="W15" s="118">
        <v>254</v>
      </c>
      <c r="X15" s="118"/>
      <c r="Y15" s="118"/>
      <c r="Z15" s="118"/>
      <c r="AA15" s="147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</row>
    <row r="16" spans="1:45" ht="24" customHeight="1" thickBot="1">
      <c r="A16" s="119" t="s">
        <v>157</v>
      </c>
      <c r="B16" s="120">
        <v>52020</v>
      </c>
      <c r="C16" s="120" t="s">
        <v>189</v>
      </c>
      <c r="D16" s="117">
        <v>762</v>
      </c>
      <c r="E16" s="151">
        <f t="shared" si="0"/>
        <v>762</v>
      </c>
      <c r="F16" s="151">
        <f t="shared" si="1"/>
        <v>0</v>
      </c>
      <c r="G16" s="151">
        <f t="shared" si="4"/>
        <v>0</v>
      </c>
      <c r="H16" s="151">
        <f t="shared" si="5"/>
        <v>0</v>
      </c>
      <c r="I16" s="145"/>
      <c r="J16" s="118"/>
      <c r="K16" s="118"/>
      <c r="L16" s="118"/>
      <c r="M16" s="118"/>
      <c r="N16" s="118"/>
      <c r="O16" s="145"/>
      <c r="P16" s="118"/>
      <c r="Q16" s="118"/>
      <c r="R16" s="118"/>
      <c r="S16" s="118"/>
      <c r="T16" s="118"/>
      <c r="U16" s="147"/>
      <c r="V16" s="118">
        <v>762</v>
      </c>
      <c r="W16" s="118">
        <v>762</v>
      </c>
      <c r="X16" s="118"/>
      <c r="Y16" s="118"/>
      <c r="Z16" s="118"/>
      <c r="AA16" s="147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</row>
    <row r="17" spans="1:45" ht="24" customHeight="1" thickBot="1">
      <c r="A17" s="119" t="s">
        <v>158</v>
      </c>
      <c r="B17" s="120">
        <v>63020</v>
      </c>
      <c r="C17" s="120" t="s">
        <v>224</v>
      </c>
      <c r="D17" s="117" t="s">
        <v>225</v>
      </c>
      <c r="E17" s="151">
        <f t="shared" si="0"/>
        <v>16692</v>
      </c>
      <c r="F17" s="151">
        <f t="shared" si="1"/>
        <v>810</v>
      </c>
      <c r="G17" s="151">
        <f t="shared" si="4"/>
        <v>16344</v>
      </c>
      <c r="H17" s="151">
        <f t="shared" si="5"/>
        <v>848</v>
      </c>
      <c r="I17" s="145">
        <f t="shared" si="2"/>
        <v>1.0469135802469136</v>
      </c>
      <c r="J17" s="118"/>
      <c r="K17" s="118"/>
      <c r="L17" s="118"/>
      <c r="M17" s="118"/>
      <c r="N17" s="118"/>
      <c r="O17" s="145"/>
      <c r="P17" s="118"/>
      <c r="Q17" s="118"/>
      <c r="R17" s="118"/>
      <c r="S17" s="118"/>
      <c r="T17" s="118"/>
      <c r="U17" s="147"/>
      <c r="V17" s="118">
        <v>1158</v>
      </c>
      <c r="W17" s="118">
        <v>1158</v>
      </c>
      <c r="X17" s="118">
        <v>810</v>
      </c>
      <c r="Y17" s="118">
        <v>810</v>
      </c>
      <c r="Z17" s="118">
        <v>848</v>
      </c>
      <c r="AA17" s="147">
        <f t="shared" si="3"/>
        <v>1.0469135802469136</v>
      </c>
      <c r="AB17" s="118"/>
      <c r="AC17" s="118"/>
      <c r="AD17" s="118"/>
      <c r="AE17" s="118"/>
      <c r="AF17" s="118"/>
      <c r="AG17" s="118"/>
      <c r="AH17" s="118"/>
      <c r="AI17" s="118"/>
      <c r="AJ17" s="118">
        <v>15534</v>
      </c>
      <c r="AK17" s="118">
        <v>15534</v>
      </c>
      <c r="AL17" s="118"/>
      <c r="AM17" s="118"/>
      <c r="AN17" s="118"/>
      <c r="AO17" s="118"/>
      <c r="AP17" s="118"/>
      <c r="AQ17" s="118"/>
      <c r="AR17" s="118"/>
      <c r="AS17" s="118"/>
    </row>
    <row r="18" spans="1:45" ht="24" customHeight="1" thickBot="1">
      <c r="A18" s="119" t="s">
        <v>159</v>
      </c>
      <c r="B18" s="120">
        <v>64010</v>
      </c>
      <c r="C18" s="120" t="s">
        <v>175</v>
      </c>
      <c r="D18" s="117" t="s">
        <v>226</v>
      </c>
      <c r="E18" s="151">
        <f t="shared" si="0"/>
        <v>7936</v>
      </c>
      <c r="F18" s="151">
        <f t="shared" si="1"/>
        <v>6051</v>
      </c>
      <c r="G18" s="151">
        <f t="shared" si="4"/>
        <v>6051</v>
      </c>
      <c r="H18" s="151">
        <f t="shared" si="5"/>
        <v>6250</v>
      </c>
      <c r="I18" s="145">
        <f t="shared" si="2"/>
        <v>1.0328871260948604</v>
      </c>
      <c r="J18" s="118"/>
      <c r="K18" s="118"/>
      <c r="L18" s="118"/>
      <c r="M18" s="118"/>
      <c r="N18" s="118"/>
      <c r="O18" s="145"/>
      <c r="P18" s="118"/>
      <c r="Q18" s="118"/>
      <c r="R18" s="118"/>
      <c r="S18" s="118"/>
      <c r="T18" s="118"/>
      <c r="U18" s="147"/>
      <c r="V18" s="118">
        <v>7936</v>
      </c>
      <c r="W18" s="118">
        <v>7936</v>
      </c>
      <c r="X18" s="118">
        <v>6051</v>
      </c>
      <c r="Y18" s="118">
        <v>6051</v>
      </c>
      <c r="Z18" s="118">
        <v>6250</v>
      </c>
      <c r="AA18" s="147">
        <f t="shared" si="3"/>
        <v>1.0328871260948604</v>
      </c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</row>
    <row r="19" spans="1:45" ht="24" customHeight="1" thickBot="1">
      <c r="A19" s="119" t="s">
        <v>160</v>
      </c>
      <c r="B19" s="120">
        <v>66010</v>
      </c>
      <c r="C19" s="120" t="s">
        <v>227</v>
      </c>
      <c r="D19" s="117" t="s">
        <v>228</v>
      </c>
      <c r="E19" s="151">
        <f t="shared" si="0"/>
        <v>7397</v>
      </c>
      <c r="F19" s="151">
        <f t="shared" si="1"/>
        <v>1313</v>
      </c>
      <c r="G19" s="151">
        <f t="shared" si="4"/>
        <v>1313</v>
      </c>
      <c r="H19" s="151">
        <f t="shared" si="5"/>
        <v>2159</v>
      </c>
      <c r="I19" s="145">
        <f t="shared" si="2"/>
        <v>1.6443259710586444</v>
      </c>
      <c r="J19" s="118"/>
      <c r="K19" s="118"/>
      <c r="L19" s="118"/>
      <c r="M19" s="118"/>
      <c r="N19" s="118"/>
      <c r="O19" s="145"/>
      <c r="P19" s="118"/>
      <c r="Q19" s="118"/>
      <c r="R19" s="118"/>
      <c r="S19" s="118"/>
      <c r="T19" s="118"/>
      <c r="U19" s="147"/>
      <c r="V19" s="118">
        <v>7397</v>
      </c>
      <c r="W19" s="118">
        <v>7397</v>
      </c>
      <c r="X19" s="118">
        <v>1313</v>
      </c>
      <c r="Y19" s="118">
        <v>1313</v>
      </c>
      <c r="Z19" s="118">
        <v>2159</v>
      </c>
      <c r="AA19" s="147">
        <f t="shared" si="3"/>
        <v>1.6443259710586444</v>
      </c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</row>
    <row r="20" spans="1:45" ht="41.25" customHeight="1" thickBot="1">
      <c r="A20" s="119" t="s">
        <v>161</v>
      </c>
      <c r="B20" s="120">
        <v>66020</v>
      </c>
      <c r="C20" s="120" t="s">
        <v>229</v>
      </c>
      <c r="D20" s="117" t="s">
        <v>230</v>
      </c>
      <c r="E20" s="151">
        <f t="shared" si="0"/>
        <v>20116</v>
      </c>
      <c r="F20" s="151">
        <f t="shared" si="1"/>
        <v>25200</v>
      </c>
      <c r="G20" s="151">
        <f t="shared" si="4"/>
        <v>25200</v>
      </c>
      <c r="H20" s="151">
        <f t="shared" si="5"/>
        <v>24073</v>
      </c>
      <c r="I20" s="145">
        <f t="shared" si="2"/>
        <v>0.9552777777777778</v>
      </c>
      <c r="J20" s="118" t="s">
        <v>231</v>
      </c>
      <c r="K20" s="118">
        <v>8880</v>
      </c>
      <c r="L20" s="118">
        <v>12020</v>
      </c>
      <c r="M20" s="118">
        <v>12020</v>
      </c>
      <c r="N20" s="118">
        <v>11427</v>
      </c>
      <c r="O20" s="145">
        <f>N20/L20</f>
        <v>0.9506655574043261</v>
      </c>
      <c r="P20" s="118" t="s">
        <v>232</v>
      </c>
      <c r="Q20" s="118">
        <v>2348</v>
      </c>
      <c r="R20" s="118">
        <v>3269</v>
      </c>
      <c r="S20" s="118">
        <v>3269</v>
      </c>
      <c r="T20" s="118">
        <v>2500</v>
      </c>
      <c r="U20" s="147">
        <f>T20/R20</f>
        <v>0.7647598654022637</v>
      </c>
      <c r="V20" s="118">
        <v>8888</v>
      </c>
      <c r="W20" s="118">
        <v>8888</v>
      </c>
      <c r="X20" s="118">
        <v>9911</v>
      </c>
      <c r="Y20" s="118">
        <v>9911</v>
      </c>
      <c r="Z20" s="118">
        <v>10146</v>
      </c>
      <c r="AA20" s="147">
        <f t="shared" si="3"/>
        <v>1.0237110281505397</v>
      </c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</row>
    <row r="21" spans="1:45" ht="24" customHeight="1" thickBot="1">
      <c r="A21" s="119" t="s">
        <v>162</v>
      </c>
      <c r="B21" s="120">
        <v>72111</v>
      </c>
      <c r="C21" s="120" t="s">
        <v>233</v>
      </c>
      <c r="D21" s="117" t="s">
        <v>234</v>
      </c>
      <c r="E21" s="151">
        <f t="shared" si="0"/>
        <v>1270</v>
      </c>
      <c r="F21" s="151">
        <f t="shared" si="1"/>
        <v>1270</v>
      </c>
      <c r="G21" s="151">
        <f t="shared" si="4"/>
        <v>0</v>
      </c>
      <c r="H21" s="151">
        <f t="shared" si="5"/>
        <v>516</v>
      </c>
      <c r="I21" s="145">
        <f t="shared" si="2"/>
        <v>0.4062992125984252</v>
      </c>
      <c r="J21" s="118"/>
      <c r="K21" s="118"/>
      <c r="L21" s="118"/>
      <c r="M21" s="118"/>
      <c r="N21" s="118"/>
      <c r="O21" s="145"/>
      <c r="P21" s="118"/>
      <c r="Q21" s="118"/>
      <c r="R21" s="118"/>
      <c r="S21" s="118"/>
      <c r="T21" s="118"/>
      <c r="U21" s="147"/>
      <c r="V21" s="118">
        <v>1270</v>
      </c>
      <c r="W21" s="118">
        <v>1270</v>
      </c>
      <c r="X21" s="118">
        <v>1270</v>
      </c>
      <c r="Y21" s="118"/>
      <c r="Z21" s="118">
        <v>516</v>
      </c>
      <c r="AA21" s="147">
        <f t="shared" si="3"/>
        <v>0.4062992125984252</v>
      </c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</row>
    <row r="22" spans="1:45" ht="24" customHeight="1" thickBot="1">
      <c r="A22" s="119">
        <v>374</v>
      </c>
      <c r="B22" s="120">
        <v>72311</v>
      </c>
      <c r="C22" s="120" t="s">
        <v>235</v>
      </c>
      <c r="D22" s="117">
        <v>572</v>
      </c>
      <c r="E22" s="151">
        <f t="shared" si="0"/>
        <v>572</v>
      </c>
      <c r="F22" s="151">
        <f t="shared" si="1"/>
        <v>374</v>
      </c>
      <c r="G22" s="151">
        <f t="shared" si="4"/>
        <v>374</v>
      </c>
      <c r="H22" s="151">
        <f t="shared" si="5"/>
        <v>349</v>
      </c>
      <c r="I22" s="145">
        <f t="shared" si="2"/>
        <v>0.9331550802139037</v>
      </c>
      <c r="J22" s="118"/>
      <c r="K22" s="118"/>
      <c r="L22" s="118"/>
      <c r="M22" s="118"/>
      <c r="N22" s="118"/>
      <c r="O22" s="145"/>
      <c r="P22" s="118"/>
      <c r="Q22" s="118"/>
      <c r="R22" s="118"/>
      <c r="S22" s="118"/>
      <c r="T22" s="118"/>
      <c r="U22" s="147"/>
      <c r="V22" s="118">
        <v>572</v>
      </c>
      <c r="W22" s="118">
        <v>572</v>
      </c>
      <c r="X22" s="118">
        <v>374</v>
      </c>
      <c r="Y22" s="118">
        <v>374</v>
      </c>
      <c r="Z22" s="118">
        <v>349</v>
      </c>
      <c r="AA22" s="147">
        <f t="shared" si="3"/>
        <v>0.9331550802139037</v>
      </c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</row>
    <row r="23" spans="1:45" ht="24" customHeight="1" thickBot="1">
      <c r="A23" s="119" t="s">
        <v>164</v>
      </c>
      <c r="B23" s="120">
        <v>74031</v>
      </c>
      <c r="C23" s="120" t="s">
        <v>236</v>
      </c>
      <c r="D23" s="117">
        <v>635</v>
      </c>
      <c r="E23" s="151">
        <f t="shared" si="0"/>
        <v>635</v>
      </c>
      <c r="F23" s="151">
        <f t="shared" si="1"/>
        <v>437</v>
      </c>
      <c r="G23" s="151">
        <f t="shared" si="4"/>
        <v>437</v>
      </c>
      <c r="H23" s="151">
        <f t="shared" si="5"/>
        <v>425</v>
      </c>
      <c r="I23" s="145">
        <f t="shared" si="2"/>
        <v>0.9725400457665904</v>
      </c>
      <c r="J23" s="118"/>
      <c r="K23" s="118"/>
      <c r="L23" s="118"/>
      <c r="M23" s="118"/>
      <c r="N23" s="118"/>
      <c r="O23" s="145"/>
      <c r="P23" s="118"/>
      <c r="Q23" s="118"/>
      <c r="R23" s="118"/>
      <c r="S23" s="118"/>
      <c r="T23" s="118"/>
      <c r="U23" s="147"/>
      <c r="V23" s="118">
        <v>635</v>
      </c>
      <c r="W23" s="118">
        <v>635</v>
      </c>
      <c r="X23" s="118">
        <v>437</v>
      </c>
      <c r="Y23" s="118">
        <v>437</v>
      </c>
      <c r="Z23" s="118">
        <v>425</v>
      </c>
      <c r="AA23" s="147">
        <f t="shared" si="3"/>
        <v>0.9725400457665904</v>
      </c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</row>
    <row r="24" spans="1:45" ht="24" customHeight="1" thickBot="1">
      <c r="A24" s="119" t="s">
        <v>165</v>
      </c>
      <c r="B24" s="120">
        <v>76062</v>
      </c>
      <c r="C24" s="120" t="s">
        <v>237</v>
      </c>
      <c r="D24" s="117">
        <v>124</v>
      </c>
      <c r="E24" s="151">
        <f t="shared" si="0"/>
        <v>124</v>
      </c>
      <c r="F24" s="151">
        <f t="shared" si="1"/>
        <v>0</v>
      </c>
      <c r="G24" s="151">
        <f t="shared" si="4"/>
        <v>0</v>
      </c>
      <c r="H24" s="151">
        <f t="shared" si="5"/>
        <v>0</v>
      </c>
      <c r="I24" s="145"/>
      <c r="J24" s="118"/>
      <c r="K24" s="118"/>
      <c r="L24" s="118"/>
      <c r="M24" s="118"/>
      <c r="N24" s="118"/>
      <c r="O24" s="145"/>
      <c r="P24" s="118"/>
      <c r="Q24" s="118"/>
      <c r="R24" s="118"/>
      <c r="S24" s="118"/>
      <c r="T24" s="118"/>
      <c r="U24" s="147"/>
      <c r="V24" s="118">
        <v>124</v>
      </c>
      <c r="W24" s="118">
        <v>124</v>
      </c>
      <c r="X24" s="118"/>
      <c r="Y24" s="118"/>
      <c r="Z24" s="118"/>
      <c r="AA24" s="147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</row>
    <row r="25" spans="1:45" ht="24" customHeight="1" thickBot="1">
      <c r="A25" s="119" t="s">
        <v>166</v>
      </c>
      <c r="B25" s="120">
        <v>81030</v>
      </c>
      <c r="C25" s="120" t="s">
        <v>238</v>
      </c>
      <c r="D25" s="117">
        <v>191</v>
      </c>
      <c r="E25" s="151">
        <f t="shared" si="0"/>
        <v>191</v>
      </c>
      <c r="F25" s="151">
        <f t="shared" si="1"/>
        <v>325</v>
      </c>
      <c r="G25" s="151">
        <f t="shared" si="4"/>
        <v>325</v>
      </c>
      <c r="H25" s="151">
        <f t="shared" si="5"/>
        <v>349</v>
      </c>
      <c r="I25" s="145">
        <f t="shared" si="2"/>
        <v>1.073846153846154</v>
      </c>
      <c r="J25" s="118"/>
      <c r="K25" s="118"/>
      <c r="L25" s="118"/>
      <c r="M25" s="118"/>
      <c r="N25" s="118"/>
      <c r="O25" s="145"/>
      <c r="P25" s="118"/>
      <c r="Q25" s="118"/>
      <c r="R25" s="118"/>
      <c r="S25" s="118"/>
      <c r="T25" s="118"/>
      <c r="U25" s="147"/>
      <c r="V25" s="118">
        <v>191</v>
      </c>
      <c r="W25" s="118">
        <v>191</v>
      </c>
      <c r="X25" s="118">
        <v>325</v>
      </c>
      <c r="Y25" s="118">
        <v>325</v>
      </c>
      <c r="Z25" s="118">
        <v>349</v>
      </c>
      <c r="AA25" s="147">
        <f t="shared" si="3"/>
        <v>1.073846153846154</v>
      </c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45" ht="24" customHeight="1" thickBot="1">
      <c r="A26" s="119" t="s">
        <v>167</v>
      </c>
      <c r="B26" s="120">
        <v>82042</v>
      </c>
      <c r="C26" s="120" t="s">
        <v>239</v>
      </c>
      <c r="D26" s="117" t="s">
        <v>240</v>
      </c>
      <c r="E26" s="151">
        <f t="shared" si="0"/>
        <v>6586</v>
      </c>
      <c r="F26" s="151">
        <f t="shared" si="1"/>
        <v>7049</v>
      </c>
      <c r="G26" s="151">
        <f t="shared" si="4"/>
        <v>7049</v>
      </c>
      <c r="H26" s="151">
        <f t="shared" si="5"/>
        <v>6841</v>
      </c>
      <c r="I26" s="145">
        <f t="shared" si="2"/>
        <v>0.9704922684068662</v>
      </c>
      <c r="J26" s="118" t="s">
        <v>241</v>
      </c>
      <c r="K26" s="144">
        <v>2235</v>
      </c>
      <c r="L26" s="144">
        <v>3201</v>
      </c>
      <c r="M26" s="144">
        <v>3201</v>
      </c>
      <c r="N26" s="124">
        <v>2994</v>
      </c>
      <c r="O26" s="145">
        <f>N26/L26</f>
        <v>0.9353327085285849</v>
      </c>
      <c r="P26" s="118">
        <v>603</v>
      </c>
      <c r="Q26" s="118">
        <v>603</v>
      </c>
      <c r="R26" s="118">
        <v>1022</v>
      </c>
      <c r="S26" s="118">
        <v>1022</v>
      </c>
      <c r="T26" s="118">
        <v>659</v>
      </c>
      <c r="U26" s="147">
        <f>T26/R26</f>
        <v>0.6448140900195695</v>
      </c>
      <c r="V26" s="118">
        <v>3748</v>
      </c>
      <c r="W26" s="118">
        <v>3748</v>
      </c>
      <c r="X26" s="118">
        <v>2826</v>
      </c>
      <c r="Y26" s="118">
        <v>2826</v>
      </c>
      <c r="Z26" s="118">
        <v>3188</v>
      </c>
      <c r="AA26" s="147">
        <f t="shared" si="3"/>
        <v>1.1280962491153574</v>
      </c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24" customHeight="1" thickBot="1">
      <c r="A27" s="119" t="s">
        <v>168</v>
      </c>
      <c r="B27" s="120">
        <v>82092</v>
      </c>
      <c r="C27" s="120" t="s">
        <v>242</v>
      </c>
      <c r="D27" s="117" t="s">
        <v>243</v>
      </c>
      <c r="E27" s="151">
        <f t="shared" si="0"/>
        <v>5982</v>
      </c>
      <c r="F27" s="151">
        <f t="shared" si="1"/>
        <v>5294</v>
      </c>
      <c r="G27" s="151">
        <f t="shared" si="4"/>
        <v>5294</v>
      </c>
      <c r="H27" s="151">
        <f t="shared" si="5"/>
        <v>7108</v>
      </c>
      <c r="I27" s="145">
        <f t="shared" si="2"/>
        <v>1.342652058934643</v>
      </c>
      <c r="J27" s="118" t="s">
        <v>241</v>
      </c>
      <c r="K27" s="144">
        <v>2235</v>
      </c>
      <c r="L27" s="144">
        <v>1837</v>
      </c>
      <c r="M27" s="144">
        <v>1837</v>
      </c>
      <c r="N27" s="124">
        <v>2994</v>
      </c>
      <c r="O27" s="145">
        <f>N27/L27</f>
        <v>1.6298312465977136</v>
      </c>
      <c r="P27" s="118">
        <v>603</v>
      </c>
      <c r="Q27" s="118">
        <v>603</v>
      </c>
      <c r="R27" s="118">
        <v>263</v>
      </c>
      <c r="S27" s="118">
        <v>263</v>
      </c>
      <c r="T27" s="118">
        <v>659</v>
      </c>
      <c r="U27" s="147">
        <f>T27/R27</f>
        <v>2.505703422053232</v>
      </c>
      <c r="V27" s="118">
        <v>3144</v>
      </c>
      <c r="W27" s="118">
        <v>3144</v>
      </c>
      <c r="X27" s="118">
        <v>3194</v>
      </c>
      <c r="Y27" s="118">
        <v>3194</v>
      </c>
      <c r="Z27" s="118">
        <v>3455</v>
      </c>
      <c r="AA27" s="147">
        <f t="shared" si="3"/>
        <v>1.0817157169693175</v>
      </c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24" customHeight="1" thickBot="1">
      <c r="A28" s="119" t="s">
        <v>169</v>
      </c>
      <c r="B28" s="120">
        <v>96015</v>
      </c>
      <c r="C28" s="120" t="s">
        <v>244</v>
      </c>
      <c r="D28" s="117" t="s">
        <v>245</v>
      </c>
      <c r="E28" s="151">
        <f t="shared" si="0"/>
        <v>137847</v>
      </c>
      <c r="F28" s="151">
        <f t="shared" si="1"/>
        <v>130518</v>
      </c>
      <c r="G28" s="151">
        <f t="shared" si="4"/>
        <v>139103</v>
      </c>
      <c r="H28" s="151">
        <f t="shared" si="5"/>
        <v>125211</v>
      </c>
      <c r="I28" s="145">
        <f t="shared" si="2"/>
        <v>0.9593389417551602</v>
      </c>
      <c r="J28" s="118"/>
      <c r="K28" s="124"/>
      <c r="L28" s="124"/>
      <c r="M28" s="124"/>
      <c r="N28" s="124"/>
      <c r="O28" s="145"/>
      <c r="P28" s="118"/>
      <c r="Q28" s="118"/>
      <c r="R28" s="118"/>
      <c r="S28" s="118"/>
      <c r="T28" s="118"/>
      <c r="U28" s="147"/>
      <c r="V28" s="118">
        <v>4051</v>
      </c>
      <c r="W28" s="118">
        <v>4051</v>
      </c>
      <c r="X28" s="118">
        <v>5307</v>
      </c>
      <c r="Y28" s="118">
        <v>5307</v>
      </c>
      <c r="Z28" s="118"/>
      <c r="AA28" s="147">
        <f t="shared" si="3"/>
        <v>0</v>
      </c>
      <c r="AB28" s="118"/>
      <c r="AC28" s="118"/>
      <c r="AD28" s="118"/>
      <c r="AE28" s="118"/>
      <c r="AF28" s="118"/>
      <c r="AG28" s="118"/>
      <c r="AH28" s="118">
        <v>153527</v>
      </c>
      <c r="AI28" s="118">
        <v>153527</v>
      </c>
      <c r="AJ28" s="118">
        <v>135617</v>
      </c>
      <c r="AK28" s="118">
        <v>133796</v>
      </c>
      <c r="AL28" s="118">
        <v>125211</v>
      </c>
      <c r="AM28" s="147">
        <f>AL28/AJ28</f>
        <v>0.9232692066628815</v>
      </c>
      <c r="AN28" s="118"/>
      <c r="AO28" s="118"/>
      <c r="AP28" s="118"/>
      <c r="AQ28" s="118"/>
      <c r="AR28" s="118"/>
      <c r="AS28" s="118"/>
    </row>
    <row r="29" spans="1:45" ht="24" customHeight="1" thickBot="1">
      <c r="A29" s="119" t="s">
        <v>170</v>
      </c>
      <c r="B29" s="120">
        <v>102030</v>
      </c>
      <c r="C29" s="120" t="s">
        <v>246</v>
      </c>
      <c r="D29" s="117" t="s">
        <v>247</v>
      </c>
      <c r="E29" s="151">
        <f t="shared" si="0"/>
        <v>2413</v>
      </c>
      <c r="F29" s="151">
        <f t="shared" si="1"/>
        <v>1424</v>
      </c>
      <c r="G29" s="151">
        <f t="shared" si="4"/>
        <v>1424</v>
      </c>
      <c r="H29" s="151">
        <f t="shared" si="5"/>
        <v>635</v>
      </c>
      <c r="I29" s="145">
        <f t="shared" si="2"/>
        <v>0.44592696629213485</v>
      </c>
      <c r="J29" s="118"/>
      <c r="K29" s="118"/>
      <c r="L29" s="118"/>
      <c r="M29" s="118"/>
      <c r="N29" s="118"/>
      <c r="O29" s="145"/>
      <c r="P29" s="118"/>
      <c r="Q29" s="118"/>
      <c r="R29" s="118"/>
      <c r="S29" s="118"/>
      <c r="T29" s="118"/>
      <c r="U29" s="147"/>
      <c r="V29" s="118">
        <v>2413</v>
      </c>
      <c r="W29" s="118">
        <v>2413</v>
      </c>
      <c r="X29" s="118">
        <v>1424</v>
      </c>
      <c r="Y29" s="118">
        <f>523+17+884</f>
        <v>1424</v>
      </c>
      <c r="Z29" s="118">
        <v>635</v>
      </c>
      <c r="AA29" s="147">
        <f t="shared" si="3"/>
        <v>0.44592696629213485</v>
      </c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47"/>
      <c r="AN29" s="118"/>
      <c r="AO29" s="118"/>
      <c r="AP29" s="118"/>
      <c r="AQ29" s="118"/>
      <c r="AR29" s="118"/>
      <c r="AS29" s="118"/>
    </row>
    <row r="30" spans="1:45" ht="24" customHeight="1" thickBot="1">
      <c r="A30" s="119" t="s">
        <v>171</v>
      </c>
      <c r="B30" s="120">
        <v>104042</v>
      </c>
      <c r="C30" s="120" t="s">
        <v>248</v>
      </c>
      <c r="D30" s="117">
        <v>254</v>
      </c>
      <c r="E30" s="151">
        <f t="shared" si="0"/>
        <v>254</v>
      </c>
      <c r="F30" s="151">
        <f t="shared" si="1"/>
        <v>39661</v>
      </c>
      <c r="G30" s="151">
        <f t="shared" si="4"/>
        <v>2438</v>
      </c>
      <c r="H30" s="151">
        <f t="shared" si="5"/>
        <v>39033</v>
      </c>
      <c r="I30" s="145">
        <f t="shared" si="2"/>
        <v>0.984165805199062</v>
      </c>
      <c r="J30" s="118"/>
      <c r="K30" s="118"/>
      <c r="L30" s="118"/>
      <c r="M30" s="118"/>
      <c r="N30" s="118"/>
      <c r="O30" s="145"/>
      <c r="P30" s="118"/>
      <c r="Q30" s="118"/>
      <c r="R30" s="118"/>
      <c r="S30" s="118"/>
      <c r="T30" s="118"/>
      <c r="U30" s="147"/>
      <c r="V30" s="118">
        <v>254</v>
      </c>
      <c r="W30" s="118">
        <v>254</v>
      </c>
      <c r="X30" s="118">
        <v>2438</v>
      </c>
      <c r="Y30" s="118">
        <f>498+87+1853</f>
        <v>2438</v>
      </c>
      <c r="Z30" s="118">
        <v>1810</v>
      </c>
      <c r="AA30" s="147">
        <f t="shared" si="3"/>
        <v>0.7424118129614438</v>
      </c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>
        <v>37223</v>
      </c>
      <c r="AM30" s="147"/>
      <c r="AN30" s="118"/>
      <c r="AO30" s="118"/>
      <c r="AP30" s="118"/>
      <c r="AQ30" s="118"/>
      <c r="AR30" s="118"/>
      <c r="AS30" s="118"/>
    </row>
    <row r="31" spans="1:45" ht="24" customHeight="1" thickBot="1">
      <c r="A31" s="119" t="s">
        <v>172</v>
      </c>
      <c r="B31" s="120">
        <v>104051</v>
      </c>
      <c r="C31" s="120" t="s">
        <v>249</v>
      </c>
      <c r="D31" s="117">
        <v>191</v>
      </c>
      <c r="E31" s="151">
        <f t="shared" si="0"/>
        <v>191</v>
      </c>
      <c r="F31" s="151">
        <f t="shared" si="1"/>
        <v>87</v>
      </c>
      <c r="G31" s="151">
        <f t="shared" si="4"/>
        <v>87</v>
      </c>
      <c r="H31" s="151">
        <f t="shared" si="5"/>
        <v>0</v>
      </c>
      <c r="I31" s="145">
        <f t="shared" si="2"/>
        <v>0</v>
      </c>
      <c r="J31" s="118"/>
      <c r="K31" s="118"/>
      <c r="L31" s="118"/>
      <c r="M31" s="118"/>
      <c r="N31" s="118"/>
      <c r="O31" s="145"/>
      <c r="P31" s="118"/>
      <c r="Q31" s="118"/>
      <c r="R31" s="118"/>
      <c r="S31" s="118"/>
      <c r="T31" s="118"/>
      <c r="U31" s="147"/>
      <c r="V31" s="118">
        <v>191</v>
      </c>
      <c r="W31" s="118">
        <v>191</v>
      </c>
      <c r="X31" s="118">
        <v>87</v>
      </c>
      <c r="Y31" s="118">
        <v>87</v>
      </c>
      <c r="Z31" s="118"/>
      <c r="AA31" s="147">
        <f t="shared" si="3"/>
        <v>0</v>
      </c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47"/>
      <c r="AN31" s="118"/>
      <c r="AO31" s="118"/>
      <c r="AP31" s="118"/>
      <c r="AQ31" s="118"/>
      <c r="AR31" s="118"/>
      <c r="AS31" s="118"/>
    </row>
    <row r="32" spans="1:45" ht="24" customHeight="1" thickBot="1">
      <c r="A32" s="119" t="s">
        <v>173</v>
      </c>
      <c r="B32" s="120">
        <v>107060</v>
      </c>
      <c r="C32" s="120" t="s">
        <v>250</v>
      </c>
      <c r="D32" s="117" t="s">
        <v>251</v>
      </c>
      <c r="E32" s="151">
        <f>K32+Q32+W32+AK32+AO32+AC32</f>
        <v>28376</v>
      </c>
      <c r="F32" s="151">
        <f>L32+R32+X32+AL32+AP32+AD32</f>
        <v>27250</v>
      </c>
      <c r="G32" s="151">
        <f>M32+S32+Y32+AM32+AQ32+AE32</f>
        <v>27250</v>
      </c>
      <c r="H32" s="151">
        <f>N32+T32+Z32+AN32+AR32+AF32</f>
        <v>24514</v>
      </c>
      <c r="I32" s="145">
        <f t="shared" si="2"/>
        <v>0.8995963302752293</v>
      </c>
      <c r="J32" s="118"/>
      <c r="K32" s="118"/>
      <c r="L32" s="118"/>
      <c r="M32" s="118"/>
      <c r="N32" s="118"/>
      <c r="O32" s="145"/>
      <c r="P32" s="118"/>
      <c r="Q32" s="118"/>
      <c r="R32" s="118"/>
      <c r="S32" s="118"/>
      <c r="T32" s="118"/>
      <c r="U32" s="147"/>
      <c r="V32" s="118"/>
      <c r="W32" s="118"/>
      <c r="X32" s="118"/>
      <c r="Y32" s="118"/>
      <c r="Z32" s="118"/>
      <c r="AA32" s="147"/>
      <c r="AB32" s="118" t="s">
        <v>251</v>
      </c>
      <c r="AC32" s="118">
        <v>28376</v>
      </c>
      <c r="AD32" s="118">
        <v>27250</v>
      </c>
      <c r="AE32" s="118">
        <v>27250</v>
      </c>
      <c r="AF32" s="118">
        <v>24514</v>
      </c>
      <c r="AG32" s="147">
        <v>0.8996</v>
      </c>
      <c r="AH32" s="118"/>
      <c r="AI32" s="118"/>
      <c r="AJ32" s="118"/>
      <c r="AK32" s="118"/>
      <c r="AL32" s="118"/>
      <c r="AM32" s="147"/>
      <c r="AN32" s="118"/>
      <c r="AO32" s="118"/>
      <c r="AP32" s="118"/>
      <c r="AQ32" s="118"/>
      <c r="AR32" s="118"/>
      <c r="AS32" s="118"/>
    </row>
    <row r="33" spans="1:45" ht="24" customHeight="1" thickBot="1">
      <c r="A33" s="121" t="s">
        <v>174</v>
      </c>
      <c r="B33" s="122"/>
      <c r="C33" s="122" t="s">
        <v>252</v>
      </c>
      <c r="D33" s="117" t="s">
        <v>253</v>
      </c>
      <c r="E33" s="151">
        <f>SUM(E9:E32)</f>
        <v>367947</v>
      </c>
      <c r="F33" s="151">
        <f t="shared" si="1"/>
        <v>351744</v>
      </c>
      <c r="G33" s="151">
        <f>M33+S33+Y33+AK33+AQ33</f>
        <v>350474</v>
      </c>
      <c r="H33" s="151">
        <f>SUM(H9:H32)</f>
        <v>331547</v>
      </c>
      <c r="I33" s="145">
        <f t="shared" si="2"/>
        <v>0.9425803993813683</v>
      </c>
      <c r="J33" s="117" t="s">
        <v>254</v>
      </c>
      <c r="K33" s="117">
        <f>K27+K26+K20+K13+K9</f>
        <v>93021</v>
      </c>
      <c r="L33" s="117">
        <f>SUM(L9:L32)</f>
        <v>99987</v>
      </c>
      <c r="M33" s="117">
        <f>SUM(M9:M32)</f>
        <v>99987</v>
      </c>
      <c r="N33" s="117">
        <f aca="true" t="shared" si="6" ref="N33:AB33">SUM(N9:N32)</f>
        <v>69288</v>
      </c>
      <c r="O33" s="146">
        <f>N33/L33</f>
        <v>0.6929700861111945</v>
      </c>
      <c r="P33" s="117">
        <f t="shared" si="6"/>
        <v>1206</v>
      </c>
      <c r="Q33" s="117">
        <f t="shared" si="6"/>
        <v>14967</v>
      </c>
      <c r="R33" s="117">
        <f t="shared" si="6"/>
        <v>17739</v>
      </c>
      <c r="S33" s="117">
        <f t="shared" si="6"/>
        <v>17739</v>
      </c>
      <c r="T33" s="117">
        <f t="shared" si="6"/>
        <v>11309</v>
      </c>
      <c r="U33" s="148">
        <f>T33/R33</f>
        <v>0.6375218445233666</v>
      </c>
      <c r="V33" s="117">
        <f t="shared" si="6"/>
        <v>64499</v>
      </c>
      <c r="W33" s="117">
        <f t="shared" si="6"/>
        <v>68904</v>
      </c>
      <c r="X33" s="117">
        <f t="shared" si="6"/>
        <v>59023</v>
      </c>
      <c r="Y33" s="117">
        <f t="shared" si="6"/>
        <v>57753</v>
      </c>
      <c r="Z33" s="117">
        <f t="shared" si="6"/>
        <v>55262</v>
      </c>
      <c r="AA33" s="148">
        <f t="shared" si="3"/>
        <v>0.9362790776476967</v>
      </c>
      <c r="AB33" s="117">
        <f t="shared" si="6"/>
        <v>0</v>
      </c>
      <c r="AC33" s="117">
        <f>SUM(AC9:AC32)</f>
        <v>28376</v>
      </c>
      <c r="AD33" s="117">
        <f>SUM(AD9:AD32)</f>
        <v>27250</v>
      </c>
      <c r="AE33" s="117">
        <f>SUM(AE9:AE32)</f>
        <v>27250</v>
      </c>
      <c r="AF33" s="117">
        <f>SUM(AF9:AF32)</f>
        <v>24514</v>
      </c>
      <c r="AG33" s="148">
        <v>0.8996</v>
      </c>
      <c r="AH33" s="117">
        <f>SUM(AH9:AH32)</f>
        <v>153527</v>
      </c>
      <c r="AI33" s="117">
        <f>SUM(AI9:AI32)</f>
        <v>160877</v>
      </c>
      <c r="AJ33" s="117">
        <f>SUM(AJ9:AJ32)</f>
        <v>158228</v>
      </c>
      <c r="AK33" s="117">
        <f>SUM(AL9:AL32)</f>
        <v>171174</v>
      </c>
      <c r="AL33" s="117">
        <f>SUM(AL9:AL32)</f>
        <v>171174</v>
      </c>
      <c r="AM33" s="148">
        <f>AL33/AJ33</f>
        <v>1.0818186414541042</v>
      </c>
      <c r="AN33" s="117">
        <f>SUM(AN9:AN32)</f>
        <v>4451</v>
      </c>
      <c r="AO33" s="117">
        <f>SUM(AO9:AO32)</f>
        <v>4451</v>
      </c>
      <c r="AP33" s="117">
        <f>SUM(AP9:AP32)</f>
        <v>3821</v>
      </c>
      <c r="AQ33" s="117">
        <f>SUM(AQ9:AQ32)</f>
        <v>3821</v>
      </c>
      <c r="AR33" s="148"/>
      <c r="AS33" s="152"/>
    </row>
    <row r="34" ht="12" thickBot="1">
      <c r="A34" s="123"/>
    </row>
    <row r="35" spans="1:45" ht="12" thickBot="1">
      <c r="A35" s="411" t="s">
        <v>197</v>
      </c>
      <c r="B35" s="110"/>
      <c r="C35" s="110"/>
      <c r="D35" s="402" t="s">
        <v>149</v>
      </c>
      <c r="E35" s="403"/>
      <c r="F35" s="403"/>
      <c r="G35" s="403"/>
      <c r="H35" s="403"/>
      <c r="I35" s="403"/>
      <c r="J35" s="410" t="s">
        <v>201</v>
      </c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0"/>
      <c r="AQ35" s="410"/>
      <c r="AR35" s="410"/>
      <c r="AS35" s="414"/>
    </row>
    <row r="36" spans="1:45" ht="21.75" thickBot="1">
      <c r="A36" s="412"/>
      <c r="B36" s="111" t="s">
        <v>255</v>
      </c>
      <c r="C36" s="111" t="s">
        <v>256</v>
      </c>
      <c r="D36" s="403"/>
      <c r="E36" s="403"/>
      <c r="F36" s="403"/>
      <c r="G36" s="403"/>
      <c r="H36" s="403"/>
      <c r="I36" s="403"/>
      <c r="J36" s="402" t="s">
        <v>147</v>
      </c>
      <c r="K36" s="403"/>
      <c r="L36" s="403"/>
      <c r="M36" s="403"/>
      <c r="N36" s="403"/>
      <c r="O36" s="403"/>
      <c r="P36" s="404" t="s">
        <v>148</v>
      </c>
      <c r="Q36" s="405"/>
      <c r="R36" s="405"/>
      <c r="S36" s="405"/>
      <c r="T36" s="405"/>
      <c r="U36" s="406"/>
      <c r="V36" s="402" t="s">
        <v>257</v>
      </c>
      <c r="W36" s="403"/>
      <c r="X36" s="403"/>
      <c r="Y36" s="403"/>
      <c r="Z36" s="403"/>
      <c r="AA36" s="403"/>
      <c r="AB36" s="402" t="s">
        <v>258</v>
      </c>
      <c r="AC36" s="403"/>
      <c r="AD36" s="403"/>
      <c r="AE36" s="403"/>
      <c r="AF36" s="403"/>
      <c r="AG36" s="403"/>
      <c r="AH36" s="402" t="s">
        <v>259</v>
      </c>
      <c r="AI36" s="403"/>
      <c r="AJ36" s="403"/>
      <c r="AK36" s="403"/>
      <c r="AL36" s="403"/>
      <c r="AM36" s="403"/>
      <c r="AN36" s="125"/>
      <c r="AO36" s="125"/>
      <c r="AP36" s="125"/>
      <c r="AQ36" s="125"/>
      <c r="AR36" s="125"/>
      <c r="AS36" s="125"/>
    </row>
    <row r="37" spans="1:45" ht="63.75" thickBot="1">
      <c r="A37" s="412"/>
      <c r="B37" s="112"/>
      <c r="C37" s="112"/>
      <c r="D37" s="125" t="s">
        <v>428</v>
      </c>
      <c r="E37" s="125" t="s">
        <v>434</v>
      </c>
      <c r="F37" s="125" t="s">
        <v>435</v>
      </c>
      <c r="G37" s="125" t="s">
        <v>388</v>
      </c>
      <c r="H37" s="125" t="s">
        <v>436</v>
      </c>
      <c r="I37" s="221" t="s">
        <v>403</v>
      </c>
      <c r="J37" s="125" t="s">
        <v>428</v>
      </c>
      <c r="K37" s="125" t="s">
        <v>434</v>
      </c>
      <c r="L37" s="125" t="s">
        <v>435</v>
      </c>
      <c r="M37" s="125" t="s">
        <v>388</v>
      </c>
      <c r="N37" s="125" t="s">
        <v>436</v>
      </c>
      <c r="O37" s="221" t="s">
        <v>403</v>
      </c>
      <c r="P37" s="125" t="s">
        <v>428</v>
      </c>
      <c r="Q37" s="125" t="s">
        <v>434</v>
      </c>
      <c r="R37" s="125" t="s">
        <v>435</v>
      </c>
      <c r="S37" s="125" t="s">
        <v>388</v>
      </c>
      <c r="T37" s="125" t="s">
        <v>436</v>
      </c>
      <c r="U37" s="221" t="s">
        <v>403</v>
      </c>
      <c r="V37" s="214" t="s">
        <v>428</v>
      </c>
      <c r="W37" s="214" t="s">
        <v>434</v>
      </c>
      <c r="X37" s="214" t="s">
        <v>435</v>
      </c>
      <c r="Y37" s="214" t="s">
        <v>388</v>
      </c>
      <c r="Z37" s="214" t="s">
        <v>436</v>
      </c>
      <c r="AA37" s="223" t="s">
        <v>403</v>
      </c>
      <c r="AB37" s="125" t="s">
        <v>428</v>
      </c>
      <c r="AC37" s="125" t="s">
        <v>434</v>
      </c>
      <c r="AD37" s="125" t="s">
        <v>435</v>
      </c>
      <c r="AE37" s="125" t="s">
        <v>388</v>
      </c>
      <c r="AF37" s="125" t="s">
        <v>436</v>
      </c>
      <c r="AG37" s="221" t="s">
        <v>403</v>
      </c>
      <c r="AH37" s="125" t="s">
        <v>428</v>
      </c>
      <c r="AI37" s="125" t="s">
        <v>434</v>
      </c>
      <c r="AJ37" s="125" t="s">
        <v>435</v>
      </c>
      <c r="AK37" s="125" t="s">
        <v>388</v>
      </c>
      <c r="AL37" s="125" t="s">
        <v>436</v>
      </c>
      <c r="AM37" s="221" t="s">
        <v>403</v>
      </c>
      <c r="AN37" s="125"/>
      <c r="AO37" s="125"/>
      <c r="AP37" s="125"/>
      <c r="AQ37" s="125"/>
      <c r="AR37" s="125"/>
      <c r="AS37" s="144"/>
    </row>
    <row r="38" spans="1:45" ht="12" thickBot="1">
      <c r="A38" s="413"/>
      <c r="B38" s="113"/>
      <c r="C38" s="113"/>
      <c r="D38" s="222"/>
      <c r="E38" s="222"/>
      <c r="F38" s="222"/>
      <c r="G38" s="222"/>
      <c r="H38" s="222"/>
      <c r="I38" s="222"/>
      <c r="J38" s="410" t="s">
        <v>207</v>
      </c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4"/>
    </row>
    <row r="39" spans="1:45" ht="27.75" customHeight="1" thickBot="1">
      <c r="A39" s="119" t="s">
        <v>150</v>
      </c>
      <c r="B39" s="120">
        <v>11130</v>
      </c>
      <c r="C39" s="120" t="s">
        <v>208</v>
      </c>
      <c r="D39" s="117"/>
      <c r="E39" s="117">
        <f>K39+Q39</f>
        <v>5588</v>
      </c>
      <c r="F39" s="117">
        <v>125</v>
      </c>
      <c r="G39" s="117">
        <v>125</v>
      </c>
      <c r="H39" s="117">
        <v>5246</v>
      </c>
      <c r="I39" s="225">
        <f>H39/F39</f>
        <v>41.968</v>
      </c>
      <c r="J39" s="118"/>
      <c r="K39" s="118">
        <v>1100</v>
      </c>
      <c r="L39" s="118">
        <v>125</v>
      </c>
      <c r="M39" s="118">
        <v>125</v>
      </c>
      <c r="N39" s="118">
        <v>5246</v>
      </c>
      <c r="O39" s="226">
        <f>N39/L39</f>
        <v>41.968</v>
      </c>
      <c r="P39" s="118"/>
      <c r="Q39" s="118">
        <v>4488</v>
      </c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</row>
    <row r="40" spans="1:45" ht="21" customHeight="1" thickBot="1">
      <c r="A40" s="119" t="s">
        <v>151</v>
      </c>
      <c r="B40" s="120">
        <v>13320</v>
      </c>
      <c r="C40" s="120" t="s">
        <v>213</v>
      </c>
      <c r="D40" s="117"/>
      <c r="E40" s="117"/>
      <c r="F40" s="117">
        <v>178</v>
      </c>
      <c r="G40" s="117">
        <v>178</v>
      </c>
      <c r="H40" s="117"/>
      <c r="I40" s="225">
        <f>H40/F40</f>
        <v>0</v>
      </c>
      <c r="J40" s="118"/>
      <c r="K40" s="118"/>
      <c r="L40" s="118">
        <v>178</v>
      </c>
      <c r="M40" s="118">
        <v>178</v>
      </c>
      <c r="N40" s="118"/>
      <c r="O40" s="226">
        <f>N40/L40</f>
        <v>0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</row>
    <row r="41" spans="1:45" ht="21" customHeight="1" thickBot="1">
      <c r="A41" s="119" t="s">
        <v>152</v>
      </c>
      <c r="B41" s="120">
        <v>11350</v>
      </c>
      <c r="C41" s="120" t="s">
        <v>215</v>
      </c>
      <c r="D41" s="117"/>
      <c r="E41" s="117"/>
      <c r="F41" s="117">
        <v>298</v>
      </c>
      <c r="G41" s="117">
        <v>298</v>
      </c>
      <c r="H41" s="117"/>
      <c r="I41" s="225">
        <f>H41/F41</f>
        <v>0</v>
      </c>
      <c r="J41" s="118"/>
      <c r="K41" s="118"/>
      <c r="L41" s="118">
        <v>298</v>
      </c>
      <c r="M41" s="118">
        <v>298</v>
      </c>
      <c r="N41" s="118"/>
      <c r="O41" s="226">
        <f>N41/L41</f>
        <v>0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</row>
    <row r="42" spans="1:45" ht="21" customHeight="1" thickBot="1">
      <c r="A42" s="119" t="s">
        <v>153</v>
      </c>
      <c r="B42" s="120">
        <v>32020</v>
      </c>
      <c r="C42" s="120" t="s">
        <v>217</v>
      </c>
      <c r="D42" s="117"/>
      <c r="E42" s="117"/>
      <c r="F42" s="117"/>
      <c r="G42" s="117"/>
      <c r="H42" s="117"/>
      <c r="I42" s="225"/>
      <c r="J42" s="118"/>
      <c r="K42" s="118"/>
      <c r="L42" s="118"/>
      <c r="M42" s="118"/>
      <c r="N42" s="118"/>
      <c r="O42" s="226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</row>
    <row r="43" spans="1:45" ht="21" customHeight="1" thickBot="1">
      <c r="A43" s="119" t="s">
        <v>154</v>
      </c>
      <c r="B43" s="120">
        <v>413231</v>
      </c>
      <c r="C43" s="120" t="s">
        <v>183</v>
      </c>
      <c r="D43" s="117" t="s">
        <v>260</v>
      </c>
      <c r="E43" s="117">
        <f>K43+Q43</f>
        <v>3706</v>
      </c>
      <c r="F43" s="117">
        <v>11275</v>
      </c>
      <c r="G43" s="117">
        <v>11275</v>
      </c>
      <c r="H43" s="117">
        <v>3168</v>
      </c>
      <c r="I43" s="225">
        <v>28</v>
      </c>
      <c r="J43" s="118"/>
      <c r="K43" s="118">
        <v>3706</v>
      </c>
      <c r="L43" s="118">
        <v>10755</v>
      </c>
      <c r="M43" s="118">
        <v>10755</v>
      </c>
      <c r="N43" s="118">
        <v>3168</v>
      </c>
      <c r="O43" s="226">
        <v>29</v>
      </c>
      <c r="P43" s="118"/>
      <c r="Q43" s="118"/>
      <c r="R43" s="118">
        <v>520</v>
      </c>
      <c r="S43" s="118">
        <v>520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</row>
    <row r="44" spans="1:45" ht="21" customHeight="1" thickBot="1">
      <c r="A44" s="119" t="s">
        <v>155</v>
      </c>
      <c r="B44" s="120">
        <v>45160</v>
      </c>
      <c r="C44" s="120" t="s">
        <v>221</v>
      </c>
      <c r="D44" s="117"/>
      <c r="E44" s="117"/>
      <c r="F44" s="117"/>
      <c r="G44" s="117"/>
      <c r="H44" s="117"/>
      <c r="I44" s="225"/>
      <c r="J44" s="118"/>
      <c r="K44" s="118"/>
      <c r="L44" s="118">
        <v>2919</v>
      </c>
      <c r="M44" s="118">
        <v>2919</v>
      </c>
      <c r="N44" s="118"/>
      <c r="O44" s="226">
        <f>N44/L44</f>
        <v>0</v>
      </c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</row>
    <row r="45" spans="1:45" ht="21" customHeight="1" thickBot="1">
      <c r="A45" s="119" t="s">
        <v>156</v>
      </c>
      <c r="B45" s="120">
        <v>51040</v>
      </c>
      <c r="C45" s="120" t="s">
        <v>223</v>
      </c>
      <c r="D45" s="117"/>
      <c r="E45" s="117"/>
      <c r="F45" s="117"/>
      <c r="G45" s="117"/>
      <c r="H45" s="117"/>
      <c r="I45" s="225"/>
      <c r="J45" s="118"/>
      <c r="K45" s="118"/>
      <c r="L45" s="118"/>
      <c r="M45" s="118"/>
      <c r="N45" s="118"/>
      <c r="O45" s="226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</row>
    <row r="46" spans="1:45" ht="21" customHeight="1" thickBot="1">
      <c r="A46" s="119" t="s">
        <v>157</v>
      </c>
      <c r="B46" s="120">
        <v>52020</v>
      </c>
      <c r="C46" s="120" t="s">
        <v>189</v>
      </c>
      <c r="D46" s="117"/>
      <c r="E46" s="117"/>
      <c r="F46" s="117"/>
      <c r="G46" s="117"/>
      <c r="H46" s="117"/>
      <c r="I46" s="225"/>
      <c r="J46" s="118"/>
      <c r="K46" s="118"/>
      <c r="L46" s="118"/>
      <c r="M46" s="118"/>
      <c r="N46" s="118"/>
      <c r="O46" s="226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</row>
    <row r="47" spans="1:45" ht="21" customHeight="1" thickBot="1">
      <c r="A47" s="119" t="s">
        <v>158</v>
      </c>
      <c r="B47" s="120">
        <v>63020</v>
      </c>
      <c r="C47" s="120" t="s">
        <v>224</v>
      </c>
      <c r="D47" s="117"/>
      <c r="E47" s="117"/>
      <c r="F47" s="117">
        <v>127</v>
      </c>
      <c r="G47" s="117">
        <v>127</v>
      </c>
      <c r="H47" s="117"/>
      <c r="I47" s="225">
        <f>H47/F47</f>
        <v>0</v>
      </c>
      <c r="J47" s="118"/>
      <c r="K47" s="118"/>
      <c r="L47" s="118">
        <v>127</v>
      </c>
      <c r="M47" s="118">
        <v>127</v>
      </c>
      <c r="N47" s="118"/>
      <c r="O47" s="226">
        <f>N47/L47</f>
        <v>0</v>
      </c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</row>
    <row r="48" spans="1:45" ht="21" customHeight="1" thickBot="1">
      <c r="A48" s="119" t="s">
        <v>159</v>
      </c>
      <c r="B48" s="120">
        <v>64010</v>
      </c>
      <c r="C48" s="120" t="s">
        <v>175</v>
      </c>
      <c r="D48" s="118"/>
      <c r="E48" s="117"/>
      <c r="F48" s="117"/>
      <c r="G48" s="117"/>
      <c r="H48" s="118"/>
      <c r="I48" s="225"/>
      <c r="J48" s="118"/>
      <c r="K48" s="118"/>
      <c r="L48" s="118"/>
      <c r="M48" s="118"/>
      <c r="N48" s="118"/>
      <c r="O48" s="226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</row>
    <row r="49" spans="1:45" ht="21" customHeight="1" thickBot="1">
      <c r="A49" s="119" t="s">
        <v>160</v>
      </c>
      <c r="B49" s="120">
        <v>66010</v>
      </c>
      <c r="C49" s="120" t="s">
        <v>227</v>
      </c>
      <c r="D49" s="118"/>
      <c r="E49" s="117"/>
      <c r="F49" s="117"/>
      <c r="G49" s="117"/>
      <c r="H49" s="118"/>
      <c r="I49" s="225"/>
      <c r="J49" s="118"/>
      <c r="K49" s="118"/>
      <c r="L49" s="118"/>
      <c r="M49" s="118"/>
      <c r="N49" s="118"/>
      <c r="O49" s="226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</row>
    <row r="50" spans="1:45" ht="21" customHeight="1" thickBot="1">
      <c r="A50" s="119" t="s">
        <v>161</v>
      </c>
      <c r="B50" s="120">
        <v>66020</v>
      </c>
      <c r="C50" s="120" t="s">
        <v>261</v>
      </c>
      <c r="D50" s="117" t="s">
        <v>262</v>
      </c>
      <c r="E50" s="117">
        <f>K50+Q50</f>
        <v>22741</v>
      </c>
      <c r="F50" s="117">
        <v>11442</v>
      </c>
      <c r="G50" s="117">
        <v>11442</v>
      </c>
      <c r="H50" s="117">
        <v>800</v>
      </c>
      <c r="I50" s="225">
        <f>H50/F50</f>
        <v>0.06991784653032687</v>
      </c>
      <c r="J50" s="118"/>
      <c r="K50" s="118">
        <v>20002</v>
      </c>
      <c r="L50" s="118">
        <v>11442</v>
      </c>
      <c r="M50" s="118">
        <v>11442</v>
      </c>
      <c r="N50" s="118">
        <v>800</v>
      </c>
      <c r="O50" s="226">
        <v>70</v>
      </c>
      <c r="P50" s="118"/>
      <c r="Q50" s="118">
        <v>2739</v>
      </c>
      <c r="R50" s="118">
        <v>420</v>
      </c>
      <c r="S50" s="118">
        <v>420</v>
      </c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</row>
    <row r="51" spans="1:45" ht="21" customHeight="1" thickBot="1">
      <c r="A51" s="119" t="s">
        <v>162</v>
      </c>
      <c r="B51" s="120">
        <v>72111</v>
      </c>
      <c r="C51" s="120" t="s">
        <v>233</v>
      </c>
      <c r="D51" s="118"/>
      <c r="E51" s="117">
        <f>K51+Q51</f>
        <v>250</v>
      </c>
      <c r="F51" s="117">
        <v>430</v>
      </c>
      <c r="G51" s="117">
        <v>430</v>
      </c>
      <c r="H51" s="117"/>
      <c r="I51" s="225">
        <f>H51/F51</f>
        <v>0</v>
      </c>
      <c r="J51" s="118"/>
      <c r="K51" s="118">
        <v>250</v>
      </c>
      <c r="L51" s="118">
        <v>430</v>
      </c>
      <c r="M51" s="118">
        <v>430</v>
      </c>
      <c r="N51" s="118"/>
      <c r="O51" s="226">
        <f>N51/L51</f>
        <v>0</v>
      </c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</row>
    <row r="52" spans="1:45" ht="21" customHeight="1" thickBot="1">
      <c r="A52" s="119" t="s">
        <v>163</v>
      </c>
      <c r="B52" s="120">
        <v>72311</v>
      </c>
      <c r="C52" s="120" t="s">
        <v>235</v>
      </c>
      <c r="D52" s="118"/>
      <c r="E52" s="117"/>
      <c r="F52" s="117">
        <v>251</v>
      </c>
      <c r="G52" s="117">
        <v>251</v>
      </c>
      <c r="H52" s="118"/>
      <c r="I52" s="225">
        <f>H52/F52</f>
        <v>0</v>
      </c>
      <c r="J52" s="118"/>
      <c r="K52" s="118"/>
      <c r="L52" s="118">
        <v>251</v>
      </c>
      <c r="M52" s="118">
        <v>251</v>
      </c>
      <c r="N52" s="118"/>
      <c r="O52" s="226">
        <f>N52/L52</f>
        <v>0</v>
      </c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</row>
    <row r="53" spans="1:45" ht="21" customHeight="1" thickBot="1">
      <c r="A53" s="119" t="s">
        <v>164</v>
      </c>
      <c r="B53" s="120">
        <v>74031</v>
      </c>
      <c r="C53" s="120" t="s">
        <v>236</v>
      </c>
      <c r="D53" s="118"/>
      <c r="E53" s="117"/>
      <c r="F53" s="117"/>
      <c r="G53" s="117"/>
      <c r="H53" s="118"/>
      <c r="I53" s="225"/>
      <c r="J53" s="118"/>
      <c r="K53" s="118"/>
      <c r="L53" s="118"/>
      <c r="M53" s="118"/>
      <c r="N53" s="118"/>
      <c r="O53" s="226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</row>
    <row r="54" spans="1:45" ht="21" customHeight="1" thickBot="1">
      <c r="A54" s="119" t="s">
        <v>165</v>
      </c>
      <c r="B54" s="120">
        <v>76062</v>
      </c>
      <c r="C54" s="120" t="s">
        <v>237</v>
      </c>
      <c r="D54" s="118"/>
      <c r="E54" s="117"/>
      <c r="F54" s="117"/>
      <c r="G54" s="117"/>
      <c r="H54" s="118"/>
      <c r="I54" s="225"/>
      <c r="J54" s="118"/>
      <c r="K54" s="118"/>
      <c r="L54" s="118"/>
      <c r="M54" s="118"/>
      <c r="N54" s="118"/>
      <c r="O54" s="226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</row>
    <row r="55" spans="1:45" ht="21" customHeight="1" thickBot="1">
      <c r="A55" s="119" t="s">
        <v>166</v>
      </c>
      <c r="B55" s="120">
        <v>81030</v>
      </c>
      <c r="C55" s="120" t="s">
        <v>238</v>
      </c>
      <c r="D55" s="118"/>
      <c r="E55" s="117">
        <f>K55+Q55</f>
        <v>1635</v>
      </c>
      <c r="F55" s="117">
        <v>1049</v>
      </c>
      <c r="G55" s="117">
        <v>1049</v>
      </c>
      <c r="H55" s="118"/>
      <c r="I55" s="225">
        <f>H55/F55</f>
        <v>0</v>
      </c>
      <c r="J55" s="118"/>
      <c r="K55" s="118">
        <v>1635</v>
      </c>
      <c r="L55" s="118">
        <v>1049</v>
      </c>
      <c r="M55" s="118">
        <v>1049</v>
      </c>
      <c r="N55" s="118"/>
      <c r="O55" s="226">
        <f>N55/L55</f>
        <v>0</v>
      </c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</row>
    <row r="56" spans="1:45" ht="21" customHeight="1" thickBot="1">
      <c r="A56" s="119" t="s">
        <v>167</v>
      </c>
      <c r="B56" s="120">
        <v>82042</v>
      </c>
      <c r="C56" s="120" t="s">
        <v>239</v>
      </c>
      <c r="D56" s="117"/>
      <c r="E56" s="117"/>
      <c r="F56" s="117"/>
      <c r="G56" s="117"/>
      <c r="H56" s="117">
        <v>1205</v>
      </c>
      <c r="I56" s="225"/>
      <c r="J56" s="117"/>
      <c r="K56" s="117"/>
      <c r="L56" s="117"/>
      <c r="M56" s="117"/>
      <c r="N56" s="118">
        <v>1205</v>
      </c>
      <c r="O56" s="226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</row>
    <row r="57" spans="1:45" ht="21" customHeight="1" thickBot="1">
      <c r="A57" s="119" t="s">
        <v>168</v>
      </c>
      <c r="B57" s="120">
        <v>82092</v>
      </c>
      <c r="C57" s="120" t="s">
        <v>242</v>
      </c>
      <c r="D57" s="117"/>
      <c r="E57" s="117"/>
      <c r="F57" s="117">
        <v>193</v>
      </c>
      <c r="G57" s="117">
        <v>193</v>
      </c>
      <c r="H57" s="117"/>
      <c r="I57" s="225">
        <f>H57/F57</f>
        <v>0</v>
      </c>
      <c r="J57" s="117"/>
      <c r="K57" s="117"/>
      <c r="L57" s="118">
        <v>193</v>
      </c>
      <c r="M57" s="118">
        <v>193</v>
      </c>
      <c r="N57" s="117"/>
      <c r="O57" s="226">
        <f>N57/L57</f>
        <v>0</v>
      </c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</row>
    <row r="58" spans="1:45" ht="21" customHeight="1" thickBot="1">
      <c r="A58" s="119" t="s">
        <v>169</v>
      </c>
      <c r="B58" s="120">
        <v>96015</v>
      </c>
      <c r="C58" s="120" t="s">
        <v>263</v>
      </c>
      <c r="D58" s="117"/>
      <c r="E58" s="117"/>
      <c r="F58" s="117"/>
      <c r="G58" s="117"/>
      <c r="H58" s="117"/>
      <c r="I58" s="225"/>
      <c r="J58" s="117"/>
      <c r="K58" s="117"/>
      <c r="L58" s="117"/>
      <c r="M58" s="117"/>
      <c r="N58" s="117"/>
      <c r="O58" s="226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</row>
    <row r="59" spans="1:45" ht="21" customHeight="1" thickBot="1">
      <c r="A59" s="119" t="s">
        <v>170</v>
      </c>
      <c r="B59" s="120">
        <v>102030</v>
      </c>
      <c r="C59" s="120" t="s">
        <v>246</v>
      </c>
      <c r="D59" s="117"/>
      <c r="E59" s="117"/>
      <c r="F59" s="117"/>
      <c r="G59" s="117"/>
      <c r="H59" s="117"/>
      <c r="I59" s="225"/>
      <c r="J59" s="117"/>
      <c r="K59" s="117"/>
      <c r="L59" s="117"/>
      <c r="M59" s="117"/>
      <c r="N59" s="117"/>
      <c r="O59" s="226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</row>
    <row r="60" spans="1:45" ht="21" customHeight="1" thickBot="1">
      <c r="A60" s="119" t="s">
        <v>171</v>
      </c>
      <c r="B60" s="120">
        <v>104042</v>
      </c>
      <c r="C60" s="120" t="s">
        <v>248</v>
      </c>
      <c r="D60" s="117"/>
      <c r="E60" s="117"/>
      <c r="F60" s="117"/>
      <c r="G60" s="117"/>
      <c r="H60" s="117">
        <v>1000</v>
      </c>
      <c r="I60" s="225"/>
      <c r="J60" s="117"/>
      <c r="K60" s="117"/>
      <c r="L60" s="117"/>
      <c r="M60" s="117"/>
      <c r="N60" s="117"/>
      <c r="O60" s="226"/>
      <c r="P60" s="117"/>
      <c r="Q60" s="117"/>
      <c r="R60" s="117"/>
      <c r="S60" s="117"/>
      <c r="T60" s="118">
        <v>1000</v>
      </c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</row>
    <row r="61" spans="1:45" ht="21" customHeight="1" thickBot="1">
      <c r="A61" s="119" t="s">
        <v>172</v>
      </c>
      <c r="B61" s="120">
        <v>104051</v>
      </c>
      <c r="C61" s="120" t="s">
        <v>249</v>
      </c>
      <c r="D61" s="117"/>
      <c r="E61" s="117"/>
      <c r="F61" s="117"/>
      <c r="G61" s="117"/>
      <c r="H61" s="117"/>
      <c r="I61" s="225"/>
      <c r="J61" s="117"/>
      <c r="K61" s="117"/>
      <c r="L61" s="117"/>
      <c r="M61" s="117"/>
      <c r="N61" s="117"/>
      <c r="O61" s="226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</row>
    <row r="62" spans="1:45" ht="21" customHeight="1" thickBot="1">
      <c r="A62" s="119" t="s">
        <v>173</v>
      </c>
      <c r="B62" s="120">
        <v>107060</v>
      </c>
      <c r="C62" s="120" t="s">
        <v>250</v>
      </c>
      <c r="D62" s="117"/>
      <c r="E62" s="117"/>
      <c r="F62" s="117"/>
      <c r="G62" s="117"/>
      <c r="H62" s="117"/>
      <c r="I62" s="225"/>
      <c r="J62" s="117"/>
      <c r="K62" s="117"/>
      <c r="L62" s="117"/>
      <c r="M62" s="117"/>
      <c r="N62" s="117"/>
      <c r="O62" s="226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</row>
    <row r="63" spans="1:45" ht="21" customHeight="1" thickBot="1">
      <c r="A63" s="121" t="s">
        <v>174</v>
      </c>
      <c r="B63" s="120"/>
      <c r="C63" s="122" t="s">
        <v>264</v>
      </c>
      <c r="D63" s="117" t="s">
        <v>265</v>
      </c>
      <c r="E63" s="117">
        <f>K63+Q63</f>
        <v>33920</v>
      </c>
      <c r="F63" s="117">
        <f>SUM(F39:F62)</f>
        <v>25368</v>
      </c>
      <c r="G63" s="117">
        <f>SUM(G39:G62)</f>
        <v>25368</v>
      </c>
      <c r="H63" s="117">
        <f>SUM(H39:H62)</f>
        <v>11419</v>
      </c>
      <c r="I63" s="225">
        <v>28.58</v>
      </c>
      <c r="J63" s="117">
        <f>SUM(J39:J62)</f>
        <v>0</v>
      </c>
      <c r="K63" s="117">
        <f>SUM(K39:K62)</f>
        <v>26693</v>
      </c>
      <c r="L63" s="117">
        <f>SUM(L39:L62)</f>
        <v>27767</v>
      </c>
      <c r="M63" s="117">
        <f>SUM(M39:M62)</f>
        <v>27767</v>
      </c>
      <c r="N63" s="117">
        <f>SUM(N39:N62)</f>
        <v>10419</v>
      </c>
      <c r="O63" s="225">
        <v>26.11</v>
      </c>
      <c r="P63" s="117">
        <f>SUM(P39:P62)</f>
        <v>0</v>
      </c>
      <c r="Q63" s="117">
        <f>SUM(Q39:Q62)</f>
        <v>7227</v>
      </c>
      <c r="R63" s="117">
        <f>SUM(R39:R62)</f>
        <v>940</v>
      </c>
      <c r="S63" s="117">
        <f>SUM(S39:S62)</f>
        <v>940</v>
      </c>
      <c r="T63" s="117">
        <f>SUM(T39:T62)</f>
        <v>1000</v>
      </c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</row>
    <row r="64" ht="11.25">
      <c r="A64" s="123"/>
    </row>
  </sheetData>
  <sheetProtection/>
  <mergeCells count="23">
    <mergeCell ref="A3:AG4"/>
    <mergeCell ref="A5:A8"/>
    <mergeCell ref="J5:AS5"/>
    <mergeCell ref="P36:U36"/>
    <mergeCell ref="V36:AA36"/>
    <mergeCell ref="AH6:AM6"/>
    <mergeCell ref="A1:P1"/>
    <mergeCell ref="A2:P2"/>
    <mergeCell ref="A35:A38"/>
    <mergeCell ref="J35:AS35"/>
    <mergeCell ref="J38:AS38"/>
    <mergeCell ref="AB6:AG6"/>
    <mergeCell ref="AB36:AG36"/>
    <mergeCell ref="AH36:AM36"/>
    <mergeCell ref="D5:I5"/>
    <mergeCell ref="D35:I36"/>
    <mergeCell ref="J8:AS8"/>
    <mergeCell ref="J36:O36"/>
    <mergeCell ref="P6:U6"/>
    <mergeCell ref="AN6:AS6"/>
    <mergeCell ref="V6:AA6"/>
    <mergeCell ref="D6:I6"/>
    <mergeCell ref="J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9.00390625" style="0" customWidth="1"/>
    <col min="4" max="4" width="9.125" style="0" customWidth="1"/>
    <col min="5" max="5" width="9.625" style="0" customWidth="1"/>
    <col min="6" max="6" width="8.375" style="0" customWidth="1"/>
    <col min="7" max="7" width="11.00390625" style="0" customWidth="1"/>
    <col min="8" max="15" width="9.125" style="0" hidden="1" customWidth="1"/>
    <col min="16" max="16" width="7.875" style="0" customWidth="1"/>
  </cols>
  <sheetData>
    <row r="1" spans="1:15" ht="12.75">
      <c r="A1" s="392" t="s">
        <v>542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2.75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2" ht="30.75" customHeight="1">
      <c r="A3" s="421" t="s">
        <v>191</v>
      </c>
      <c r="B3" s="416"/>
      <c r="C3" s="416"/>
      <c r="D3" s="416"/>
      <c r="E3" s="416"/>
      <c r="F3" s="416"/>
      <c r="G3" s="416"/>
      <c r="H3" s="416"/>
      <c r="I3" s="175"/>
      <c r="J3" s="175"/>
      <c r="K3" s="175"/>
      <c r="L3" s="175"/>
    </row>
    <row r="4" spans="1:12" ht="12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36" customHeight="1">
      <c r="A5" s="421" t="s">
        <v>406</v>
      </c>
      <c r="B5" s="416"/>
      <c r="C5" s="416"/>
      <c r="D5" s="416"/>
      <c r="E5" s="416"/>
      <c r="F5" s="416"/>
      <c r="G5" s="416"/>
      <c r="H5" s="416"/>
      <c r="I5" s="175"/>
      <c r="J5" s="175"/>
      <c r="K5" s="175"/>
      <c r="L5" s="175"/>
    </row>
    <row r="6" ht="15.75" customHeight="1">
      <c r="G6" s="9" t="s">
        <v>0</v>
      </c>
    </row>
    <row r="7" spans="1:16" s="8" customFormat="1" ht="80.25" customHeight="1">
      <c r="A7" s="363" t="s">
        <v>197</v>
      </c>
      <c r="B7" s="75" t="s">
        <v>344</v>
      </c>
      <c r="C7" s="75" t="s">
        <v>2</v>
      </c>
      <c r="D7" s="75" t="s">
        <v>345</v>
      </c>
      <c r="E7" s="364" t="s">
        <v>387</v>
      </c>
      <c r="F7" s="364" t="s">
        <v>388</v>
      </c>
      <c r="G7" s="364" t="s">
        <v>389</v>
      </c>
      <c r="H7" s="364" t="s">
        <v>403</v>
      </c>
      <c r="I7" s="364" t="s">
        <v>387</v>
      </c>
      <c r="J7" s="364" t="s">
        <v>388</v>
      </c>
      <c r="K7" s="364" t="s">
        <v>389</v>
      </c>
      <c r="L7" s="364" t="s">
        <v>403</v>
      </c>
      <c r="M7" s="364" t="s">
        <v>387</v>
      </c>
      <c r="N7" s="364" t="s">
        <v>388</v>
      </c>
      <c r="O7" s="364" t="s">
        <v>389</v>
      </c>
      <c r="P7" s="364" t="s">
        <v>403</v>
      </c>
    </row>
    <row r="8" spans="1:16" s="8" customFormat="1" ht="57.75" customHeight="1">
      <c r="A8" s="92" t="s">
        <v>150</v>
      </c>
      <c r="B8" s="79" t="s">
        <v>352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/>
      <c r="I8" s="92"/>
      <c r="J8" s="92"/>
      <c r="K8" s="92"/>
      <c r="L8" s="92"/>
      <c r="M8" s="92"/>
      <c r="N8" s="92"/>
      <c r="O8" s="92"/>
      <c r="P8" s="92"/>
    </row>
    <row r="9" spans="1:16" s="8" customFormat="1" ht="20.25" customHeight="1">
      <c r="A9" s="92" t="s">
        <v>151</v>
      </c>
      <c r="B9" s="92" t="s">
        <v>346</v>
      </c>
      <c r="C9" s="92">
        <v>19617</v>
      </c>
      <c r="D9" s="92">
        <v>0</v>
      </c>
      <c r="E9" s="92">
        <v>0</v>
      </c>
      <c r="F9" s="92">
        <v>0</v>
      </c>
      <c r="G9" s="92">
        <v>0</v>
      </c>
      <c r="H9" s="92"/>
      <c r="I9" s="92"/>
      <c r="J9" s="92"/>
      <c r="K9" s="92"/>
      <c r="L9" s="92"/>
      <c r="M9" s="92"/>
      <c r="N9" s="92"/>
      <c r="O9" s="92"/>
      <c r="P9" s="92"/>
    </row>
    <row r="10" spans="1:16" s="8" customFormat="1" ht="18.75" customHeight="1">
      <c r="A10" s="92" t="s">
        <v>347</v>
      </c>
      <c r="B10" s="92" t="s">
        <v>348</v>
      </c>
      <c r="C10" s="92">
        <v>5000</v>
      </c>
      <c r="D10" s="92">
        <v>2822</v>
      </c>
      <c r="E10" s="92">
        <v>2822</v>
      </c>
      <c r="F10" s="92">
        <v>2822</v>
      </c>
      <c r="G10" s="92">
        <v>0</v>
      </c>
      <c r="H10" s="92"/>
      <c r="I10" s="92"/>
      <c r="J10" s="92"/>
      <c r="K10" s="92"/>
      <c r="L10" s="92"/>
      <c r="M10" s="92"/>
      <c r="N10" s="92"/>
      <c r="O10" s="92"/>
      <c r="P10" s="92"/>
    </row>
    <row r="11" spans="1:16" s="8" customFormat="1" ht="25.5" customHeight="1">
      <c r="A11" s="92" t="s">
        <v>153</v>
      </c>
      <c r="B11" s="92" t="s">
        <v>349</v>
      </c>
      <c r="C11" s="92">
        <v>4500</v>
      </c>
      <c r="D11" s="92">
        <v>4500</v>
      </c>
      <c r="E11" s="92">
        <v>4500</v>
      </c>
      <c r="F11" s="92">
        <v>4500</v>
      </c>
      <c r="G11" s="92">
        <v>0</v>
      </c>
      <c r="H11" s="92"/>
      <c r="I11" s="92"/>
      <c r="J11" s="92"/>
      <c r="K11" s="92"/>
      <c r="L11" s="92"/>
      <c r="M11" s="92"/>
      <c r="N11" s="92"/>
      <c r="O11" s="92"/>
      <c r="P11" s="92"/>
    </row>
    <row r="12" spans="1:16" s="8" customFormat="1" ht="25.5" customHeight="1">
      <c r="A12" s="92" t="s">
        <v>154</v>
      </c>
      <c r="B12" s="92" t="s">
        <v>496</v>
      </c>
      <c r="C12" s="92"/>
      <c r="D12" s="92"/>
      <c r="E12" s="92"/>
      <c r="F12" s="92"/>
      <c r="G12" s="92">
        <v>2500</v>
      </c>
      <c r="H12" s="92"/>
      <c r="I12" s="92"/>
      <c r="J12" s="92"/>
      <c r="K12" s="92"/>
      <c r="L12" s="92"/>
      <c r="M12" s="92"/>
      <c r="N12" s="92"/>
      <c r="O12" s="92"/>
      <c r="P12" s="92"/>
    </row>
    <row r="13" spans="1:16" s="8" customFormat="1" ht="25.5" customHeight="1">
      <c r="A13" s="92" t="s">
        <v>155</v>
      </c>
      <c r="B13" s="92" t="s">
        <v>497</v>
      </c>
      <c r="C13" s="92"/>
      <c r="D13" s="92"/>
      <c r="E13" s="92"/>
      <c r="F13" s="92"/>
      <c r="G13" s="92">
        <v>2000</v>
      </c>
      <c r="H13" s="92"/>
      <c r="I13" s="92"/>
      <c r="J13" s="92"/>
      <c r="K13" s="92"/>
      <c r="L13" s="92"/>
      <c r="M13" s="92"/>
      <c r="N13" s="92"/>
      <c r="O13" s="92"/>
      <c r="P13" s="92"/>
    </row>
    <row r="14" spans="1:16" s="8" customFormat="1" ht="25.5" customHeight="1">
      <c r="A14" s="92" t="s">
        <v>156</v>
      </c>
      <c r="B14" s="92" t="s">
        <v>498</v>
      </c>
      <c r="C14" s="92"/>
      <c r="D14" s="92"/>
      <c r="E14" s="92"/>
      <c r="F14" s="92"/>
      <c r="G14" s="92">
        <v>2600</v>
      </c>
      <c r="H14" s="92"/>
      <c r="I14" s="92"/>
      <c r="J14" s="92"/>
      <c r="K14" s="92"/>
      <c r="L14" s="92"/>
      <c r="M14" s="92"/>
      <c r="N14" s="92"/>
      <c r="O14" s="92"/>
      <c r="P14" s="92"/>
    </row>
    <row r="15" spans="1:16" s="8" customFormat="1" ht="25.5" customHeight="1">
      <c r="A15" s="92" t="s">
        <v>157</v>
      </c>
      <c r="B15" s="92" t="s">
        <v>503</v>
      </c>
      <c r="C15" s="92"/>
      <c r="D15" s="92"/>
      <c r="E15" s="92"/>
      <c r="F15" s="92"/>
      <c r="G15" s="92">
        <v>3800</v>
      </c>
      <c r="H15" s="92"/>
      <c r="I15" s="92"/>
      <c r="J15" s="92"/>
      <c r="K15" s="92"/>
      <c r="L15" s="92"/>
      <c r="M15" s="92"/>
      <c r="N15" s="92"/>
      <c r="O15" s="92"/>
      <c r="P15" s="92"/>
    </row>
    <row r="16" spans="1:16" s="8" customFormat="1" ht="27" customHeight="1">
      <c r="A16" s="92" t="s">
        <v>158</v>
      </c>
      <c r="B16" s="79" t="s">
        <v>533</v>
      </c>
      <c r="C16" s="92"/>
      <c r="D16" s="92"/>
      <c r="E16" s="92"/>
      <c r="F16" s="92"/>
      <c r="G16" s="92">
        <v>10000</v>
      </c>
      <c r="H16" s="92"/>
      <c r="I16" s="92"/>
      <c r="J16" s="92"/>
      <c r="K16" s="92"/>
      <c r="L16" s="92"/>
      <c r="M16" s="92"/>
      <c r="N16" s="92"/>
      <c r="O16" s="92"/>
      <c r="P16" s="92"/>
    </row>
    <row r="17" spans="1:16" s="8" customFormat="1" ht="25.5" customHeight="1">
      <c r="A17" s="92" t="s">
        <v>159</v>
      </c>
      <c r="B17" s="92" t="s">
        <v>502</v>
      </c>
      <c r="C17" s="92"/>
      <c r="D17" s="92"/>
      <c r="E17" s="92"/>
      <c r="F17" s="92"/>
      <c r="G17" s="92">
        <v>1000</v>
      </c>
      <c r="H17" s="92"/>
      <c r="I17" s="92"/>
      <c r="J17" s="92"/>
      <c r="K17" s="92"/>
      <c r="L17" s="92"/>
      <c r="M17" s="92"/>
      <c r="N17" s="92"/>
      <c r="O17" s="92"/>
      <c r="P17" s="92"/>
    </row>
    <row r="18" spans="1:16" s="8" customFormat="1" ht="25.5" customHeight="1">
      <c r="A18" s="92" t="s">
        <v>160</v>
      </c>
      <c r="B18" s="92" t="s">
        <v>504</v>
      </c>
      <c r="C18" s="92"/>
      <c r="D18" s="92"/>
      <c r="E18" s="92"/>
      <c r="F18" s="92"/>
      <c r="G18" s="92">
        <v>2223</v>
      </c>
      <c r="H18" s="92"/>
      <c r="I18" s="92"/>
      <c r="J18" s="92"/>
      <c r="K18" s="92"/>
      <c r="L18" s="92"/>
      <c r="M18" s="92"/>
      <c r="N18" s="92"/>
      <c r="O18" s="92"/>
      <c r="P18" s="92"/>
    </row>
    <row r="19" spans="1:16" s="8" customFormat="1" ht="25.5" customHeight="1">
      <c r="A19" s="92" t="s">
        <v>161</v>
      </c>
      <c r="B19" s="92" t="s">
        <v>505</v>
      </c>
      <c r="C19" s="92"/>
      <c r="D19" s="92"/>
      <c r="E19" s="92"/>
      <c r="F19" s="92"/>
      <c r="G19" s="92">
        <v>1300</v>
      </c>
      <c r="H19" s="92"/>
      <c r="I19" s="92"/>
      <c r="J19" s="92"/>
      <c r="K19" s="92"/>
      <c r="L19" s="92"/>
      <c r="M19" s="92"/>
      <c r="N19" s="92"/>
      <c r="O19" s="92"/>
      <c r="P19" s="92"/>
    </row>
    <row r="20" spans="1:16" s="8" customFormat="1" ht="25.5" customHeight="1">
      <c r="A20" s="92" t="s">
        <v>162</v>
      </c>
      <c r="B20" s="92" t="s">
        <v>506</v>
      </c>
      <c r="C20" s="92"/>
      <c r="D20" s="92"/>
      <c r="E20" s="92"/>
      <c r="F20" s="92"/>
      <c r="G20" s="92">
        <v>1200</v>
      </c>
      <c r="H20" s="92"/>
      <c r="I20" s="92"/>
      <c r="J20" s="92"/>
      <c r="K20" s="92"/>
      <c r="L20" s="92"/>
      <c r="M20" s="92"/>
      <c r="N20" s="92"/>
      <c r="O20" s="92"/>
      <c r="P20" s="92"/>
    </row>
    <row r="21" spans="1:16" s="8" customFormat="1" ht="18" customHeight="1">
      <c r="A21" s="92" t="s">
        <v>163</v>
      </c>
      <c r="B21" s="92" t="s">
        <v>350</v>
      </c>
      <c r="C21" s="92">
        <v>5200</v>
      </c>
      <c r="D21" s="92">
        <v>0</v>
      </c>
      <c r="E21" s="92">
        <v>0</v>
      </c>
      <c r="F21" s="92">
        <v>0</v>
      </c>
      <c r="G21" s="92">
        <v>0</v>
      </c>
      <c r="H21" s="92"/>
      <c r="I21" s="92"/>
      <c r="J21" s="92"/>
      <c r="K21" s="92"/>
      <c r="L21" s="92"/>
      <c r="M21" s="92"/>
      <c r="N21" s="92"/>
      <c r="O21" s="92"/>
      <c r="P21" s="92"/>
    </row>
    <row r="22" spans="1:16" s="343" customFormat="1" ht="27.75" customHeight="1">
      <c r="A22" s="346" t="s">
        <v>164</v>
      </c>
      <c r="B22" s="346" t="s">
        <v>351</v>
      </c>
      <c r="C22" s="346">
        <v>34317</v>
      </c>
      <c r="D22" s="346">
        <v>7322</v>
      </c>
      <c r="E22" s="346">
        <v>7322</v>
      </c>
      <c r="F22" s="346">
        <v>7322</v>
      </c>
      <c r="G22" s="346">
        <f>SUM(G8:G21)</f>
        <v>26623</v>
      </c>
      <c r="H22" s="346">
        <v>7322</v>
      </c>
      <c r="I22" s="346">
        <v>7322</v>
      </c>
      <c r="J22" s="346">
        <v>7322</v>
      </c>
      <c r="K22" s="346">
        <v>7322</v>
      </c>
      <c r="L22" s="346">
        <v>7322</v>
      </c>
      <c r="M22" s="346">
        <v>7322</v>
      </c>
      <c r="N22" s="346">
        <v>7322</v>
      </c>
      <c r="O22" s="346">
        <v>7322</v>
      </c>
      <c r="P22" s="346">
        <v>363.6</v>
      </c>
    </row>
    <row r="23" s="8" customFormat="1" ht="11.25"/>
    <row r="24" s="8" customFormat="1" ht="11.25"/>
  </sheetData>
  <sheetProtection/>
  <mergeCells count="4">
    <mergeCell ref="A3:H3"/>
    <mergeCell ref="A5:H5"/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2017-03-02T09:18:12Z</cp:lastPrinted>
  <dcterms:created xsi:type="dcterms:W3CDTF">2016-03-07T14:14:28Z</dcterms:created>
  <dcterms:modified xsi:type="dcterms:W3CDTF">2017-03-02T11:49:34Z</dcterms:modified>
  <cp:category/>
  <cp:version/>
  <cp:contentType/>
  <cp:contentStatus/>
</cp:coreProperties>
</file>