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27" firstSheet="7" activeTab="8"/>
  </bookViews>
  <sheets>
    <sheet name="ÖSSZEFÜGGÉSEK" sheetId="1" r:id="rId1"/>
    <sheet name="1.1.sz.mell." sheetId="2" r:id="rId2"/>
    <sheet name="2.1.sz.mell  " sheetId="3" r:id="rId3"/>
    <sheet name="2.2.sz.mell  " sheetId="4" r:id="rId4"/>
    <sheet name="ELLENŐRZÉS-1.sz.2.a.sz.2.b.sz." sheetId="5" r:id="rId5"/>
    <sheet name="3.sz.mell.  " sheetId="6" r:id="rId6"/>
    <sheet name="4.sz.mell." sheetId="7" r:id="rId7"/>
    <sheet name="5.sz.mell." sheetId="8" r:id="rId8"/>
    <sheet name="6.sz.mell." sheetId="9" r:id="rId9"/>
    <sheet name="7.sz.mell." sheetId="10" r:id="rId10"/>
    <sheet name="8.1. sz. mell" sheetId="11" r:id="rId11"/>
    <sheet name="8.1.1. sz. mell " sheetId="12" r:id="rId12"/>
    <sheet name="8.1.2. sz. mell  " sheetId="13" r:id="rId13"/>
    <sheet name="8.2. sz. mell" sheetId="14" r:id="rId14"/>
    <sheet name="8.2.1. sz. mell" sheetId="15" r:id="rId15"/>
    <sheet name="9.sz.mell" sheetId="16" r:id="rId16"/>
    <sheet name="1. sz tájékoztató t." sheetId="17" r:id="rId17"/>
    <sheet name="2. sz tájékoztató t" sheetId="18" r:id="rId18"/>
    <sheet name="3. sz tájékoztató t." sheetId="19" r:id="rId19"/>
    <sheet name="4.sz tájékoztató t." sheetId="20" r:id="rId20"/>
    <sheet name="5.sz tájékoztató t." sheetId="21" r:id="rId21"/>
    <sheet name="6.sz tájékoztató t." sheetId="22" r:id="rId22"/>
    <sheet name="7.sz.tájékoztató" sheetId="23" r:id="rId23"/>
  </sheets>
  <externalReferences>
    <externalReference r:id="rId26"/>
  </externalReferences>
  <definedNames>
    <definedName name="_xlfn_IFERROR">#N/A</definedName>
    <definedName name="_xlnm.Print_Titles" localSheetId="10">'8.1. sz. mell'!$1:$6</definedName>
    <definedName name="_xlnm.Print_Titles" localSheetId="11">'8.1.1. sz. mell '!$1:$6</definedName>
    <definedName name="_xlnm.Print_Titles" localSheetId="12">'8.1.2. sz. mell  '!$1:$6</definedName>
    <definedName name="_xlnm.Print_Titles" localSheetId="13">'8.2. sz. mell'!$1:$6</definedName>
    <definedName name="_xlnm.Print_Titles" localSheetId="14">'8.2.1. sz. mell'!$1:$6</definedName>
    <definedName name="_xlnm.Print_Area" localSheetId="16">'1. sz tájékoztató t.'!$A$86:$E$144</definedName>
  </definedNames>
  <calcPr fullCalcOnLoad="1"/>
</workbook>
</file>

<file path=xl/sharedStrings.xml><?xml version="1.0" encoding="utf-8"?>
<sst xmlns="http://schemas.openxmlformats.org/spreadsheetml/2006/main" count="2280" uniqueCount="590">
  <si>
    <t>Költségvetési rendelet űrlapjainak összefüggései:</t>
  </si>
  <si>
    <t>2015. évi előirányzat BEVÉTELEK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</si>
  <si>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</si>
  <si>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</si>
  <si>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</si>
  <si>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</si>
  <si>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</si>
  <si>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</si>
  <si>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>2015. évi előirányzat KIADÁSOK</t>
  </si>
  <si>
    <t>1. sz. melléklet Kiadások táblázat 3. oszlop 4 sora =</t>
  </si>
  <si>
    <t xml:space="preserve">2.1. számú melléklet 5. oszlop 13. sor + 2.2. számú melléklet 5. oszlop 12. sor </t>
  </si>
  <si>
    <t>1. sz. melléklet Kiadások táblázat 3. oszlop 9 sora =</t>
  </si>
  <si>
    <t xml:space="preserve">2.1. számú melléklet 5. oszlop 22. sor + 2.2. számú melléklet 5. oszlop 25. sor </t>
  </si>
  <si>
    <t>1. sz. melléklet Kiadások táblázat 3. oszlop 10 sora =</t>
  </si>
  <si>
    <t xml:space="preserve">2.1. számú melléklet 5. oszlop 23. sor + 2.2. számú melléklet 5. oszlop 26. sor </t>
  </si>
  <si>
    <t>B E V É T E L E K</t>
  </si>
  <si>
    <t>1. sz. táblázat</t>
  </si>
  <si>
    <t>Sor-
szám</t>
  </si>
  <si>
    <t>Bevételi jogcím</t>
  </si>
  <si>
    <t>1.</t>
  </si>
  <si>
    <t>2.</t>
  </si>
  <si>
    <t>3.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</si>
  <si>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</si>
  <si>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</si>
  <si>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</si>
  <si>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</si>
  <si>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</si>
  <si>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</si>
  <si>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</si>
  <si>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</si>
  <si>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</si>
  <si>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</si>
  <si>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</si>
  <si>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</si>
  <si>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</si>
  <si>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</si>
  <si>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</si>
  <si>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</si>
  <si>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</si>
  <si>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</si>
  <si>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</si>
  <si>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</si>
  <si>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</si>
  <si>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</si>
  <si>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</si>
  <si>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</si>
  <si>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</si>
  <si>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</si>
  <si>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</si>
  <si>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</si>
  <si>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</si>
  <si>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</si>
  <si>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</si>
  <si>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</si>
  <si>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</si>
  <si>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</si>
  <si>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</si>
  <si>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</si>
  <si>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</si>
  <si>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</si>
  <si>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</si>
  <si>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</si>
  <si>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</si>
  <si>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</si>
  <si>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</si>
  <si>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</si>
  <si>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</si>
  <si>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</si>
  <si>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</si>
  <si>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</si>
  <si>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</si>
  <si>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</si>
  <si>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</si>
  <si>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</si>
  <si>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</si>
  <si>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</si>
  <si>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</si>
  <si>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</si>
  <si>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</si>
  <si>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</si>
  <si>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</si>
  <si>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</si>
  <si>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</si>
  <si>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</si>
  <si>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</si>
  <si>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</si>
  <si>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</si>
  <si>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</si>
  <si>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</si>
  <si>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</si>
  <si>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</si>
  <si>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</si>
  <si>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</si>
  <si>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</si>
  <si>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</si>
  <si>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</si>
  <si>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</si>
  <si>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</si>
  <si>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</si>
  <si>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</si>
  <si>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</si>
  <si>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</si>
  <si>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</si>
  <si>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</si>
  <si>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</si>
  <si>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</si>
  <si>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</si>
  <si>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</si>
  <si>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</si>
  <si>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</si>
  <si>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</si>
  <si>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</si>
  <si>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</si>
  <si>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</si>
  <si>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</si>
  <si>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</si>
  <si>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</si>
  <si>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</si>
  <si>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</si>
  <si>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</si>
  <si>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</si>
  <si>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</si>
  <si>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</si>
  <si>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</si>
  <si>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</si>
  <si>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</si>
  <si>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</si>
  <si>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</si>
  <si>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</si>
  <si>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</si>
  <si>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</si>
  <si>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</si>
  <si>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</si>
  <si>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</si>
  <si>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</si>
  <si>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</si>
  <si>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</si>
  <si>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</si>
  <si>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</si>
  <si>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</si>
  <si>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</si>
  <si>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</si>
  <si>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</si>
  <si>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</si>
  <si>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</si>
  <si>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</si>
  <si>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</si>
  <si>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</si>
  <si>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</si>
  <si>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</si>
  <si>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</si>
  <si>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</si>
  <si>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</si>
  <si>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</si>
  <si>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</si>
  <si>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</si>
  <si>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</si>
  <si>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</si>
  <si>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</si>
  <si>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</si>
  <si>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</si>
  <si>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</si>
  <si>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</si>
  <si>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</si>
  <si>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</si>
  <si>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</si>
  <si>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</si>
  <si>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</si>
  <si>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</si>
  <si>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</si>
  <si>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</si>
  <si>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</si>
  <si>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</si>
  <si>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</si>
  <si>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</si>
  <si>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</si>
  <si>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</si>
  <si>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</si>
  <si>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</si>
  <si>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</si>
  <si>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</si>
  <si>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</si>
  <si>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</si>
  <si>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</si>
  <si>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</si>
  <si>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</si>
  <si>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</si>
  <si>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</si>
  <si>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</si>
  <si>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</si>
  <si>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</si>
  <si>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</si>
  <si>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</si>
  <si>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</si>
  <si>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</si>
  <si>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</si>
  <si>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</si>
  <si>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</si>
  <si>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</si>
  <si>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</si>
  <si>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</si>
  <si>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</si>
  <si>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</si>
  <si>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</si>
  <si>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</si>
  <si>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</si>
  <si>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</si>
  <si>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</si>
  <si>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</si>
  <si>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</si>
  <si>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</si>
  <si>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</si>
  <si>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</si>
  <si>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</si>
  <si>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</si>
  <si>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</si>
  <si>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</si>
  <si>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</si>
  <si>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</si>
  <si>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</si>
  <si>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</si>
  <si>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</si>
  <si>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</si>
  <si>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</si>
  <si>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</si>
  <si>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</si>
  <si>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</si>
  <si>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</si>
  <si>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</si>
  <si>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</si>
  <si>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</si>
  <si>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</si>
  <si>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</si>
  <si>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</si>
  <si>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</si>
  <si>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</si>
  <si>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</si>
  <si>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</si>
  <si>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</si>
  <si>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</si>
  <si>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</si>
  <si>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</si>
  <si>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</si>
  <si>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</si>
  <si>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</si>
  <si>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</si>
  <si>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</si>
  <si>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</si>
  <si>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</si>
  <si>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</si>
  <si>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</si>
  <si>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</si>
  <si>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</si>
  <si>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</si>
  <si>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</si>
  <si>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</si>
  <si>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</si>
  <si>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</si>
  <si>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</si>
  <si>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I. Működési célú bevételek és kiadások mérlege
(Önkormányzati szinten)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</si>
  <si>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</si>
  <si>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</si>
  <si>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</si>
  <si>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</si>
  <si>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</si>
  <si>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</si>
  <si>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</si>
  <si>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</si>
  <si>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</si>
  <si>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</si>
  <si>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</si>
  <si>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</si>
  <si>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</si>
  <si>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</si>
  <si>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</si>
  <si>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</si>
  <si>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</si>
  <si>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</si>
  <si>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</si>
  <si>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</si>
  <si>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</si>
  <si>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</si>
  <si>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</si>
  <si>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</si>
  <si>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</si>
  <si>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</si>
  <si>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</si>
  <si>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</si>
  <si>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</si>
  <si>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</si>
  <si>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</si>
  <si>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</si>
  <si>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</si>
  <si>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</si>
  <si>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</si>
  <si>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</si>
  <si>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</si>
  <si>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</si>
  <si>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</si>
  <si>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</si>
  <si>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</si>
  <si>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</si>
  <si>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</si>
  <si>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</si>
  <si>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</si>
  <si>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</si>
  <si>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</si>
  <si>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</si>
  <si>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</si>
  <si>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</si>
  <si>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</si>
  <si>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</si>
  <si>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</si>
  <si>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</si>
  <si>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</si>
  <si>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</si>
  <si>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</si>
  <si>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</si>
  <si>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</si>
  <si>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</si>
  <si>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</si>
  <si>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</si>
  <si>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</si>
  <si>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</si>
  <si>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</si>
  <si>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</si>
  <si>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</si>
  <si>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</si>
  <si>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</si>
  <si>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</si>
  <si>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</si>
  <si>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</si>
  <si>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</si>
  <si>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</si>
  <si>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</si>
  <si>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</si>
  <si>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</si>
  <si>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</si>
  <si>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</si>
  <si>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</si>
  <si>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</si>
  <si>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</si>
  <si>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</si>
  <si>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</si>
  <si>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</si>
  <si>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ELTÉRÉS</t>
  </si>
  <si>
    <t xml:space="preserve">2.1. számú melléklet 6. oszlop 13. sor + 2.2. számú melléklet 6. oszlop 12. sor </t>
  </si>
  <si>
    <t>Sor-szám</t>
  </si>
  <si>
    <t>MEGNEVEZÉS</t>
  </si>
  <si>
    <t>Évek</t>
  </si>
  <si>
    <t>Összesen
(6=3+4+5)</t>
  </si>
  <si>
    <t>ÖSSZES KÖTELEZETTSÉG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</si>
  <si>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</si>
  <si>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</si>
  <si>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</si>
  <si>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</si>
  <si>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</si>
  <si>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</si>
  <si>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</si>
  <si>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</si>
  <si>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</si>
  <si>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</si>
  <si>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</si>
  <si>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</si>
  <si>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Felújítás  megnevezése</t>
  </si>
  <si>
    <t>Teljes költség</t>
  </si>
  <si>
    <t>Kivitelezés kezdési és befejezési éve</t>
  </si>
  <si>
    <t>ÖSSZESEN:</t>
  </si>
  <si>
    <t>Felújítási kiadások előirányzata felújításonként</t>
  </si>
  <si>
    <t>Önkormányzat</t>
  </si>
  <si>
    <t>01</t>
  </si>
  <si>
    <t>Feladat megnevezése</t>
  </si>
  <si>
    <t>Összes bevétel, kiadás</t>
  </si>
  <si>
    <t>Száma</t>
  </si>
  <si>
    <t>Előirányzat-csoport, kiemelt előirányzat megnevezése</t>
  </si>
  <si>
    <t>Előirányzat</t>
  </si>
  <si>
    <t xml:space="preserve"> 10.</t>
  </si>
  <si>
    <t>BEVÉTELEK ÖSSZESEN: (9+16)</t>
  </si>
  <si>
    <t>Központi, irányító szervi támogatások folyósítása</t>
  </si>
  <si>
    <t>Éves engedélyezett létszám előirányzat (fő)</t>
  </si>
  <si>
    <t>Közfoglalkoztatottak létszáma (fő)</t>
  </si>
  <si>
    <t>Kötelező feladatok bevételei, kiadása</t>
  </si>
  <si>
    <t>Önként vállalt feladatok bevételei, kiadása</t>
  </si>
  <si>
    <t>9</t>
  </si>
  <si>
    <t>Költségvetési szerv 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</si>
  <si>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</si>
  <si>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</si>
  <si>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</si>
  <si>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</si>
  <si>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</si>
  <si>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</si>
  <si>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</si>
  <si>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</si>
  <si>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</si>
  <si>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</si>
  <si>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</si>
  <si>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</si>
  <si>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</si>
  <si>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</si>
  <si>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</si>
  <si>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</si>
  <si>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</si>
  <si>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</si>
  <si>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</si>
  <si>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</si>
  <si>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</si>
  <si>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</si>
  <si>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</si>
  <si>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ebből EU-s forrásból tám. megvalósuló programok, projektek kiadásai</t>
  </si>
  <si>
    <t>KIADÁSOK ÖSSZESEN: (1.+2.)</t>
  </si>
  <si>
    <t>Kötelező feladatok bevételei, kiadásai</t>
  </si>
  <si>
    <t>02</t>
  </si>
  <si>
    <t>Adatszolgáltatás 
az elismert tartozásállományról</t>
  </si>
  <si>
    <t>Költségvetési szerv neve:</t>
  </si>
  <si>
    <t>Költségvetési szerv számlaszáma:</t>
  </si>
  <si>
    <t>30 napon túli elismert tartozásállomány összesen:  0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</si>
  <si>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</si>
  <si>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</si>
  <si>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</si>
  <si>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</si>
  <si>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</si>
  <si>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Összesen: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</si>
  <si>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</si>
  <si>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</si>
  <si>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</si>
  <si>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</si>
  <si>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</si>
  <si>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</si>
  <si>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</si>
  <si>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 xml:space="preserve">   Rövid lejáratú  hitelek, kölcsönök felvétele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</si>
  <si>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</si>
  <si>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</si>
  <si>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</si>
  <si>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</si>
  <si>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Összesen</t>
  </si>
  <si>
    <t>9=(4+5+6+7+8)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</si>
  <si>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</si>
  <si>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</si>
  <si>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</si>
  <si>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</si>
  <si>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</si>
  <si>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</si>
  <si>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</si>
  <si>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</si>
  <si>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</si>
  <si>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</si>
  <si>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</si>
  <si>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</si>
  <si>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</si>
  <si>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</si>
  <si>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</si>
  <si>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</si>
  <si>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</si>
  <si>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</si>
  <si>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</si>
  <si>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</si>
  <si>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</si>
  <si>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</si>
  <si>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</si>
  <si>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</si>
  <si>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</si>
  <si>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</si>
  <si>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</si>
  <si>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</si>
  <si>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</si>
  <si>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</si>
  <si>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</si>
  <si>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</si>
  <si>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</si>
  <si>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</si>
  <si>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</si>
  <si>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</si>
  <si>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</si>
  <si>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</si>
  <si>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</si>
  <si>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</si>
  <si>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Működési bevételek</t>
  </si>
  <si>
    <t>Kölcsön visszatérülés</t>
  </si>
  <si>
    <t>Finanszírozási bevételek</t>
  </si>
  <si>
    <t>Bevételek összesen:</t>
  </si>
  <si>
    <t xml:space="preserve"> Egyéb működési célú kiadások</t>
  </si>
  <si>
    <t>Finanszírozási kiadások</t>
  </si>
  <si>
    <t>Kiadások összesen:</t>
  </si>
  <si>
    <t>Egyenleg</t>
  </si>
  <si>
    <t>adatok forintban</t>
  </si>
  <si>
    <t>Jogcím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</si>
  <si>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</si>
  <si>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</si>
  <si>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</si>
  <si>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</si>
  <si>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Egyéb önkormányzati feladatok támogatása</t>
  </si>
  <si>
    <t>Óvopedagogusok bértámogatása</t>
  </si>
  <si>
    <t>Óvopedagogúsok munkáját segítők bértámogatása</t>
  </si>
  <si>
    <t>Óvodaműködtetési támogatása</t>
  </si>
  <si>
    <t>Hozzájárulás a pénzbeli szociális ellátásokhoz</t>
  </si>
  <si>
    <t>Szociális étkeztetés</t>
  </si>
  <si>
    <t>Támogatott szervezet neve</t>
  </si>
  <si>
    <t>Támogatás célja</t>
  </si>
  <si>
    <t>Támogatás összege</t>
  </si>
  <si>
    <t>29.</t>
  </si>
  <si>
    <t>30.</t>
  </si>
  <si>
    <t>31.</t>
  </si>
  <si>
    <t>32.</t>
  </si>
  <si>
    <t>33.</t>
  </si>
  <si>
    <t>Módosított előirányzat</t>
  </si>
  <si>
    <t>Tényő Község Önkormányzat adósságot keletkeztető ügyletekből és kezességvállalásokból fennálló kötelezettségei</t>
  </si>
  <si>
    <t xml:space="preserve"> Tényő Község Önkormányzat saját bevételeinek részletezése az adósságot keletkeztető ügyletből származó tárgyévi fizetési kötelezettség megállapításához</t>
  </si>
  <si>
    <t>Beruházási kiadások előirányzata beruházásonként</t>
  </si>
  <si>
    <t>Beruházás  megnevezése</t>
  </si>
  <si>
    <t>Tárgyi eszköz beszerzés</t>
  </si>
  <si>
    <t>Lakott külterülettel kapcsolatos feladatok</t>
  </si>
  <si>
    <t>Szabadföld Sportegyesület</t>
  </si>
  <si>
    <t>helyi sport</t>
  </si>
  <si>
    <t>Polgárőr Egyesület</t>
  </si>
  <si>
    <t>falu biztonságának biztosítása</t>
  </si>
  <si>
    <t>Tényő Község Önkormányzata</t>
  </si>
  <si>
    <t xml:space="preserve">Költségvetési szerv I.                                                                                                                          Napközi Otthonos Óvoda </t>
  </si>
  <si>
    <t>Költségvetési szerv I.                                                                                                                          Napközi Otthonos Óvoda</t>
  </si>
  <si>
    <t>11737007-15366777</t>
  </si>
  <si>
    <t>Forintban</t>
  </si>
  <si>
    <t>Forintban !</t>
  </si>
  <si>
    <t>2019.</t>
  </si>
  <si>
    <t xml:space="preserve"> Forintban !</t>
  </si>
  <si>
    <t>Éves módosított kiadási előirányzat:                     Ft</t>
  </si>
  <si>
    <t>Traktor beszerzés</t>
  </si>
  <si>
    <t>A</t>
  </si>
  <si>
    <t>B</t>
  </si>
  <si>
    <t>C</t>
  </si>
  <si>
    <t>D</t>
  </si>
  <si>
    <t>E</t>
  </si>
  <si>
    <t>Önkormányzat működési támogatásai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</si>
  <si>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</si>
  <si>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</si>
  <si>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</si>
  <si>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</si>
  <si>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</si>
  <si>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</si>
  <si>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</si>
  <si>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</si>
  <si>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</si>
  <si>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</si>
  <si>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</si>
  <si>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</si>
  <si>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</si>
  <si>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 xml:space="preserve">   Felhalmozási költségvetés kiadásai (2.1.+2.2.+2.3.)</t>
  </si>
  <si>
    <t>KÖLTSÉGVETÉSI KIADÁSOK ÖSSZESEN (1+2)</t>
  </si>
  <si>
    <t>FINANSZÍROZÁSI KIADÁSOK ÖSSZESEN:</t>
  </si>
  <si>
    <t>KIADÁSOK ÖSSZESEN: (3.+4.)</t>
  </si>
  <si>
    <t>2020.évi</t>
  </si>
  <si>
    <t>Forintban!</t>
  </si>
  <si>
    <t>8 sz. táblázat</t>
  </si>
  <si>
    <t>7. sz. tájékoztató tábla</t>
  </si>
  <si>
    <t xml:space="preserve"> forintban</t>
  </si>
  <si>
    <t xml:space="preserve"> forintban !</t>
  </si>
  <si>
    <t>Bölcsőde kialakítás</t>
  </si>
  <si>
    <t>Turisztikai központ</t>
  </si>
  <si>
    <t>Egyéb kiegészítés  I.1 jogcímhez</t>
  </si>
  <si>
    <t>Polgármesteri illetmény támogatása</t>
  </si>
  <si>
    <t>Gyermekétkeztetés támogatása</t>
  </si>
  <si>
    <t>2020.</t>
  </si>
  <si>
    <t>forintban !</t>
  </si>
  <si>
    <t>forintban!</t>
  </si>
  <si>
    <t>2021.évi</t>
  </si>
  <si>
    <t>2019. évi előirányzat</t>
  </si>
  <si>
    <t>2021.</t>
  </si>
  <si>
    <t>Tényő Község Önkormányzat 2019. évi adósságot keletkeztető fejlesztési céljai</t>
  </si>
  <si>
    <t>Felhasználás
2019. XII.31-ig</t>
  </si>
  <si>
    <t>2019.évi módosított előirányzat</t>
  </si>
  <si>
    <t>2019. év utáni szükséglet
7=(2 - 4 - 5-6)</t>
  </si>
  <si>
    <t>Fő utcai telkeke villamosítása</t>
  </si>
  <si>
    <t>2019</t>
  </si>
  <si>
    <t>Iskolai tálaló konyha felújítása</t>
  </si>
  <si>
    <t>Éves eredeti kiadási előirányzat: 323.821.000  Ft</t>
  </si>
  <si>
    <t>2018. évi 
várható</t>
  </si>
  <si>
    <t>2017.évi tény</t>
  </si>
  <si>
    <t>2021. 
után</t>
  </si>
  <si>
    <t>K I M U T A T Á S
a 2019. évben céljelleggel juttatott támogatásokról</t>
  </si>
  <si>
    <t>2019. évi támogatás összesen</t>
  </si>
  <si>
    <t>A 2019. évi általános működés és ágazati feladatok támogatásának alakulása jogcímenként</t>
  </si>
  <si>
    <t>2022.évi</t>
  </si>
  <si>
    <t>Előirányzat-felhasználási terv
2019. évre</t>
  </si>
  <si>
    <t>2019 előtti kifizetés</t>
  </si>
  <si>
    <t xml:space="preserve">2.1. melléklet a 2/2019. (I.29.) önkormányzati rendelethez     </t>
  </si>
  <si>
    <t xml:space="preserve">2.2. melléklet a 2/2019. (I.29.) önkormányzati rendelethez     </t>
  </si>
  <si>
    <t>8.1. melléklet a 2/2019.(I.29.) önkormányzati rendelethez</t>
  </si>
  <si>
    <t>8.1.1. melléklet a 2 /2019. (I.29.) önkormányzati rendelethez</t>
  </si>
  <si>
    <t>8.1.2. melléklet a   2/2019.(I.29.) önkormányzati rendelethez</t>
  </si>
  <si>
    <t>8.2. melléklet a  2./2019.(I.29.) önkormányzati rendelethez</t>
  </si>
  <si>
    <t>8.2.1. melléklet a 2/2019.(I.29.) önkormányzati rendelethez</t>
  </si>
  <si>
    <t>Tényő, 2019.  január    hó  29.     nap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</si>
</sst>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0\ _F_t_-;\-* #,##0.00\ _F_t_-;_-* \-??\ _F_t_-;_-@_-"/>
    <numFmt numFmtId="166" formatCode="_-* #,##0\ _F_t_-;\-* #,##0\ _F_t_-;_-* \-??\ _F_t_-;_-@_-"/>
    <numFmt numFmtId="167" formatCode="mmm\ d/"/>
  </numFmts>
  <fonts count="70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9"/>
      <color indexed="17"/>
      <name val="Times New Roman CE"/>
      <family val="1"/>
    </font>
    <font>
      <sz val="10"/>
      <color indexed="17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b/>
      <i/>
      <sz val="8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9"/>
      <color indexed="8"/>
      <name val="Times New Roman"/>
      <family val="1"/>
    </font>
    <font>
      <b/>
      <i/>
      <sz val="12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5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0" borderId="1" applyNumberFormat="0" applyAlignment="0" applyProtection="0"/>
    <xf numFmtId="9" fontId="1" fillId="0" borderId="0" applyFill="0" applyBorder="0" applyAlignment="0" applyProtection="0"/>
  </cellStyleXfs>
  <cellXfs count="85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56" applyFont="1" applyFill="1" applyProtection="1">
      <alignment/>
      <protection/>
    </xf>
    <xf numFmtId="0" fontId="4" fillId="0" borderId="0" xfId="56" applyFont="1" applyFill="1" applyAlignment="1" applyProtection="1">
      <alignment horizontal="right" vertical="center" indent="1"/>
      <protection/>
    </xf>
    <xf numFmtId="0" fontId="4" fillId="0" borderId="0" xfId="56" applyFill="1" applyProtection="1">
      <alignment/>
      <protection/>
    </xf>
    <xf numFmtId="164" fontId="6" fillId="0" borderId="0" xfId="56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1" fillId="0" borderId="10" xfId="56" applyFont="1" applyFill="1" applyBorder="1" applyAlignment="1" applyProtection="1">
      <alignment horizontal="center" vertical="center" wrapText="1"/>
      <protection/>
    </xf>
    <xf numFmtId="0" fontId="11" fillId="0" borderId="11" xfId="56" applyFont="1" applyFill="1" applyBorder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wrapText="1"/>
      <protection/>
    </xf>
    <xf numFmtId="0" fontId="12" fillId="0" borderId="12" xfId="56" applyFont="1" applyFill="1" applyBorder="1" applyAlignment="1" applyProtection="1">
      <alignment horizontal="center" vertical="center" wrapText="1"/>
      <protection/>
    </xf>
    <xf numFmtId="0" fontId="12" fillId="0" borderId="13" xfId="56" applyFont="1" applyFill="1" applyBorder="1" applyAlignment="1" applyProtection="1">
      <alignment horizontal="center" vertical="center" wrapText="1"/>
      <protection/>
    </xf>
    <xf numFmtId="0" fontId="13" fillId="0" borderId="0" xfId="56" applyFont="1" applyFill="1" applyProtection="1">
      <alignment/>
      <protection/>
    </xf>
    <xf numFmtId="0" fontId="12" fillId="0" borderId="10" xfId="56" applyFont="1" applyFill="1" applyBorder="1" applyAlignment="1" applyProtection="1">
      <alignment horizontal="left" vertical="center" wrapText="1" indent="1"/>
      <protection/>
    </xf>
    <xf numFmtId="0" fontId="12" fillId="0" borderId="11" xfId="56" applyFont="1" applyFill="1" applyBorder="1" applyAlignment="1" applyProtection="1">
      <alignment horizontal="left" vertical="center" wrapText="1" indent="1"/>
      <protection/>
    </xf>
    <xf numFmtId="164" fontId="12" fillId="0" borderId="11" xfId="56" applyNumberFormat="1" applyFont="1" applyFill="1" applyBorder="1" applyAlignment="1" applyProtection="1">
      <alignment vertical="center" wrapText="1"/>
      <protection/>
    </xf>
    <xf numFmtId="0" fontId="0" fillId="0" borderId="0" xfId="56" applyFont="1" applyFill="1" applyProtection="1">
      <alignment/>
      <protection/>
    </xf>
    <xf numFmtId="49" fontId="13" fillId="0" borderId="14" xfId="56" applyNumberFormat="1" applyFont="1" applyFill="1" applyBorder="1" applyAlignment="1" applyProtection="1">
      <alignment horizontal="left" vertical="center" wrapText="1" indent="1"/>
      <protection/>
    </xf>
    <xf numFmtId="0" fontId="14" fillId="0" borderId="15" xfId="0" applyFont="1" applyBorder="1" applyAlignment="1" applyProtection="1">
      <alignment horizontal="left" wrapText="1" indent="1"/>
      <protection/>
    </xf>
    <xf numFmtId="164" fontId="13" fillId="0" borderId="15" xfId="56" applyNumberFormat="1" applyFont="1" applyFill="1" applyBorder="1" applyAlignment="1" applyProtection="1">
      <alignment vertical="center" wrapText="1"/>
      <protection locked="0"/>
    </xf>
    <xf numFmtId="49" fontId="13" fillId="0" borderId="16" xfId="56" applyNumberFormat="1" applyFont="1" applyFill="1" applyBorder="1" applyAlignment="1" applyProtection="1">
      <alignment horizontal="left" vertical="center" wrapText="1" indent="1"/>
      <protection/>
    </xf>
    <xf numFmtId="0" fontId="14" fillId="0" borderId="17" xfId="0" applyFont="1" applyBorder="1" applyAlignment="1" applyProtection="1">
      <alignment horizontal="left" wrapText="1" indent="1"/>
      <protection/>
    </xf>
    <xf numFmtId="164" fontId="13" fillId="0" borderId="17" xfId="56" applyNumberFormat="1" applyFont="1" applyFill="1" applyBorder="1" applyAlignment="1" applyProtection="1">
      <alignment vertical="center" wrapText="1"/>
      <protection locked="0"/>
    </xf>
    <xf numFmtId="49" fontId="13" fillId="0" borderId="18" xfId="56" applyNumberFormat="1" applyFont="1" applyFill="1" applyBorder="1" applyAlignment="1" applyProtection="1">
      <alignment horizontal="left" vertical="center" wrapText="1" indent="1"/>
      <protection/>
    </xf>
    <xf numFmtId="0" fontId="14" fillId="0" borderId="19" xfId="0" applyFont="1" applyBorder="1" applyAlignment="1" applyProtection="1">
      <alignment horizontal="left" wrapText="1" indent="1"/>
      <protection/>
    </xf>
    <xf numFmtId="164" fontId="13" fillId="0" borderId="19" xfId="56" applyNumberFormat="1" applyFont="1" applyFill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wrapText="1"/>
      <protection/>
    </xf>
    <xf numFmtId="0" fontId="14" fillId="0" borderId="19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6" xfId="0" applyFont="1" applyBorder="1" applyAlignment="1" applyProtection="1">
      <alignment wrapText="1"/>
      <protection/>
    </xf>
    <xf numFmtId="0" fontId="14" fillId="0" borderId="18" xfId="0" applyFont="1" applyBorder="1" applyAlignment="1" applyProtection="1">
      <alignment wrapText="1"/>
      <protection/>
    </xf>
    <xf numFmtId="0" fontId="15" fillId="0" borderId="20" xfId="0" applyFont="1" applyBorder="1" applyAlignment="1" applyProtection="1">
      <alignment wrapText="1"/>
      <protection/>
    </xf>
    <xf numFmtId="0" fontId="6" fillId="0" borderId="0" xfId="56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 applyProtection="1">
      <alignment vertical="center" wrapText="1"/>
      <protection/>
    </xf>
    <xf numFmtId="164" fontId="6" fillId="0" borderId="0" xfId="56" applyNumberFormat="1" applyFont="1" applyFill="1" applyBorder="1" applyAlignment="1" applyProtection="1">
      <alignment horizontal="right" vertical="center" wrapText="1" inden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4" fillId="0" borderId="0" xfId="56" applyFill="1" applyAlignment="1" applyProtection="1">
      <alignment/>
      <protection/>
    </xf>
    <xf numFmtId="0" fontId="4" fillId="0" borderId="0" xfId="56" applyFill="1" applyAlignment="1" applyProtection="1">
      <alignment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0" fontId="12" fillId="0" borderId="11" xfId="56" applyFont="1" applyFill="1" applyBorder="1" applyAlignment="1" applyProtection="1">
      <alignment horizontal="center" vertical="center" wrapText="1"/>
      <protection/>
    </xf>
    <xf numFmtId="0" fontId="12" fillId="0" borderId="12" xfId="56" applyFont="1" applyFill="1" applyBorder="1" applyAlignment="1" applyProtection="1">
      <alignment horizontal="left" vertical="center" wrapText="1" indent="1"/>
      <protection/>
    </xf>
    <xf numFmtId="49" fontId="13" fillId="0" borderId="21" xfId="56" applyNumberFormat="1" applyFont="1" applyFill="1" applyBorder="1" applyAlignment="1" applyProtection="1">
      <alignment horizontal="left" vertical="center" wrapText="1" indent="1"/>
      <protection/>
    </xf>
    <xf numFmtId="0" fontId="13" fillId="0" borderId="22" xfId="56" applyFont="1" applyFill="1" applyBorder="1" applyAlignment="1" applyProtection="1">
      <alignment horizontal="left" vertical="center" wrapText="1" indent="1"/>
      <protection/>
    </xf>
    <xf numFmtId="0" fontId="13" fillId="0" borderId="17" xfId="56" applyFont="1" applyFill="1" applyBorder="1" applyAlignment="1" applyProtection="1">
      <alignment horizontal="left" vertical="center" wrapText="1" indent="1"/>
      <protection/>
    </xf>
    <xf numFmtId="0" fontId="13" fillId="0" borderId="23" xfId="56" applyFont="1" applyFill="1" applyBorder="1" applyAlignment="1" applyProtection="1">
      <alignment horizontal="left" vertical="center" wrapText="1" indent="1"/>
      <protection/>
    </xf>
    <xf numFmtId="0" fontId="13" fillId="0" borderId="0" xfId="56" applyFont="1" applyFill="1" applyBorder="1" applyAlignment="1" applyProtection="1">
      <alignment horizontal="left" vertical="center" wrapText="1" indent="1"/>
      <protection/>
    </xf>
    <xf numFmtId="0" fontId="13" fillId="0" borderId="17" xfId="56" applyFont="1" applyFill="1" applyBorder="1" applyAlignment="1" applyProtection="1">
      <alignment horizontal="left" indent="6"/>
      <protection/>
    </xf>
    <xf numFmtId="0" fontId="13" fillId="0" borderId="17" xfId="56" applyFont="1" applyFill="1" applyBorder="1" applyAlignment="1" applyProtection="1">
      <alignment horizontal="left" vertical="center" wrapText="1" indent="6"/>
      <protection/>
    </xf>
    <xf numFmtId="49" fontId="13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13" fillId="0" borderId="19" xfId="56" applyFont="1" applyFill="1" applyBorder="1" applyAlignment="1" applyProtection="1">
      <alignment horizontal="left" vertical="center" wrapText="1" indent="6"/>
      <protection/>
    </xf>
    <xf numFmtId="49" fontId="13" fillId="0" borderId="25" xfId="56" applyNumberFormat="1" applyFont="1" applyFill="1" applyBorder="1" applyAlignment="1" applyProtection="1">
      <alignment horizontal="left" vertical="center" wrapText="1" indent="1"/>
      <protection/>
    </xf>
    <xf numFmtId="0" fontId="13" fillId="0" borderId="26" xfId="56" applyFont="1" applyFill="1" applyBorder="1" applyAlignment="1" applyProtection="1">
      <alignment horizontal="left" vertical="center" wrapText="1" indent="6"/>
      <protection/>
    </xf>
    <xf numFmtId="164" fontId="13" fillId="0" borderId="26" xfId="56" applyNumberFormat="1" applyFont="1" applyFill="1" applyBorder="1" applyAlignment="1" applyProtection="1">
      <alignment vertical="center" wrapText="1"/>
      <protection locked="0"/>
    </xf>
    <xf numFmtId="0" fontId="12" fillId="0" borderId="11" xfId="56" applyFont="1" applyFill="1" applyBorder="1" applyAlignment="1" applyProtection="1">
      <alignment vertical="center" wrapText="1"/>
      <protection/>
    </xf>
    <xf numFmtId="0" fontId="13" fillId="0" borderId="19" xfId="56" applyFont="1" applyFill="1" applyBorder="1" applyAlignment="1" applyProtection="1">
      <alignment horizontal="left" vertical="center" wrapText="1" indent="1"/>
      <protection/>
    </xf>
    <xf numFmtId="0" fontId="14" fillId="0" borderId="19" xfId="0" applyFont="1" applyBorder="1" applyAlignment="1" applyProtection="1">
      <alignment horizontal="left" vertical="center" wrapText="1" indent="1"/>
      <protection/>
    </xf>
    <xf numFmtId="0" fontId="14" fillId="0" borderId="17" xfId="0" applyFont="1" applyBorder="1" applyAlignment="1" applyProtection="1">
      <alignment horizontal="left" vertical="center" wrapText="1" indent="1"/>
      <protection/>
    </xf>
    <xf numFmtId="0" fontId="13" fillId="0" borderId="15" xfId="56" applyFont="1" applyFill="1" applyBorder="1" applyAlignment="1" applyProtection="1">
      <alignment horizontal="left" vertical="center" wrapText="1" indent="6"/>
      <protection/>
    </xf>
    <xf numFmtId="0" fontId="13" fillId="0" borderId="15" xfId="56" applyFont="1" applyFill="1" applyBorder="1" applyAlignment="1" applyProtection="1">
      <alignment horizontal="left" vertical="center" wrapText="1" indent="1"/>
      <protection/>
    </xf>
    <xf numFmtId="0" fontId="13" fillId="0" borderId="27" xfId="56" applyFont="1" applyFill="1" applyBorder="1" applyAlignment="1" applyProtection="1">
      <alignment horizontal="left" vertical="center" wrapText="1" indent="1"/>
      <protection/>
    </xf>
    <xf numFmtId="164" fontId="16" fillId="0" borderId="11" xfId="0" applyNumberFormat="1" applyFont="1" applyBorder="1" applyAlignment="1" applyProtection="1">
      <alignment vertical="center" wrapText="1"/>
      <protection/>
    </xf>
    <xf numFmtId="0" fontId="17" fillId="0" borderId="0" xfId="56" applyFont="1" applyFill="1" applyProtection="1">
      <alignment/>
      <protection/>
    </xf>
    <xf numFmtId="0" fontId="6" fillId="0" borderId="0" xfId="56" applyFont="1" applyFill="1" applyProtection="1">
      <alignment/>
      <protection/>
    </xf>
    <xf numFmtId="0" fontId="15" fillId="0" borderId="20" xfId="0" applyFont="1" applyBorder="1" applyAlignment="1" applyProtection="1">
      <alignment horizontal="left" vertical="center" wrapText="1" indent="1"/>
      <protection/>
    </xf>
    <xf numFmtId="0" fontId="16" fillId="0" borderId="28" xfId="0" applyFont="1" applyBorder="1" applyAlignment="1" applyProtection="1">
      <alignment horizontal="left" vertical="center" wrapText="1" indent="1"/>
      <protection/>
    </xf>
    <xf numFmtId="164" fontId="16" fillId="0" borderId="29" xfId="0" applyNumberFormat="1" applyFont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11" fillId="0" borderId="30" xfId="0" applyNumberFormat="1" applyFont="1" applyFill="1" applyBorder="1" applyAlignment="1" applyProtection="1">
      <alignment horizontal="center" vertical="center" wrapText="1"/>
      <protection/>
    </xf>
    <xf numFmtId="164" fontId="11" fillId="0" borderId="10" xfId="0" applyNumberFormat="1" applyFont="1" applyFill="1" applyBorder="1" applyAlignment="1" applyProtection="1">
      <alignment horizontal="center" vertical="center" wrapText="1"/>
      <protection/>
    </xf>
    <xf numFmtId="164" fontId="11" fillId="0" borderId="11" xfId="0" applyNumberFormat="1" applyFont="1" applyFill="1" applyBorder="1" applyAlignment="1" applyProtection="1">
      <alignment horizontal="center" vertical="center" wrapText="1"/>
      <protection/>
    </xf>
    <xf numFmtId="164" fontId="11" fillId="0" borderId="31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31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13" fillId="0" borderId="34" xfId="0" applyNumberFormat="1" applyFont="1" applyFill="1" applyBorder="1" applyAlignment="1" applyProtection="1">
      <alignment vertical="center" wrapText="1"/>
      <protection locked="0"/>
    </xf>
    <xf numFmtId="164" fontId="13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6" xfId="0" applyNumberFormat="1" applyFont="1" applyFill="1" applyBorder="1" applyAlignment="1" applyProtection="1">
      <alignment vertical="center" wrapText="1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vertical="center" wrapText="1"/>
      <protection locked="0"/>
    </xf>
    <xf numFmtId="164" fontId="13" fillId="0" borderId="37" xfId="0" applyNumberFormat="1" applyFont="1" applyFill="1" applyBorder="1" applyAlignment="1" applyProtection="1">
      <alignment vertical="center" wrapText="1"/>
      <protection locked="0"/>
    </xf>
    <xf numFmtId="164" fontId="19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1" xfId="0" applyNumberFormat="1" applyFont="1" applyFill="1" applyBorder="1" applyAlignment="1" applyProtection="1">
      <alignment vertical="center" wrapTex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27" xfId="0" applyNumberFormat="1" applyFont="1" applyFill="1" applyBorder="1" applyAlignment="1" applyProtection="1">
      <alignment vertical="center" wrapText="1"/>
      <protection/>
    </xf>
    <xf numFmtId="164" fontId="13" fillId="0" borderId="39" xfId="0" applyNumberFormat="1" applyFont="1" applyFill="1" applyBorder="1" applyAlignment="1" applyProtection="1">
      <alignment vertical="center" wrapText="1"/>
      <protection locked="0"/>
    </xf>
    <xf numFmtId="164" fontId="20" fillId="0" borderId="17" xfId="0" applyNumberFormat="1" applyFont="1" applyFill="1" applyBorder="1" applyAlignment="1" applyProtection="1">
      <alignment vertical="center" wrapText="1"/>
      <protection/>
    </xf>
    <xf numFmtId="164" fontId="13" fillId="0" borderId="27" xfId="0" applyNumberFormat="1" applyFont="1" applyFill="1" applyBorder="1" applyAlignment="1" applyProtection="1">
      <alignment vertical="center" wrapText="1"/>
      <protection locked="0"/>
    </xf>
    <xf numFmtId="164" fontId="19" fillId="0" borderId="40" xfId="0" applyNumberFormat="1" applyFont="1" applyFill="1" applyBorder="1" applyAlignment="1" applyProtection="1">
      <alignment vertical="center" wrapText="1"/>
      <protection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4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0" fontId="22" fillId="0" borderId="0" xfId="0" applyFont="1" applyAlignment="1">
      <alignment/>
    </xf>
    <xf numFmtId="0" fontId="17" fillId="0" borderId="0" xfId="0" applyFont="1" applyAlignment="1">
      <alignment horizontal="center"/>
    </xf>
    <xf numFmtId="3" fontId="5" fillId="0" borderId="0" xfId="0" applyNumberFormat="1" applyFont="1" applyFill="1" applyAlignment="1">
      <alignment horizontal="right" indent="1"/>
    </xf>
    <xf numFmtId="0" fontId="5" fillId="0" borderId="0" xfId="0" applyFont="1" applyFill="1" applyAlignment="1">
      <alignment horizontal="right" indent="1"/>
    </xf>
    <xf numFmtId="3" fontId="11" fillId="0" borderId="0" xfId="0" applyNumberFormat="1" applyFont="1" applyFill="1" applyAlignment="1">
      <alignment horizontal="right" indent="1"/>
    </xf>
    <xf numFmtId="0" fontId="23" fillId="0" borderId="0" xfId="56" applyFont="1" applyFill="1">
      <alignment/>
      <protection/>
    </xf>
    <xf numFmtId="164" fontId="24" fillId="0" borderId="0" xfId="56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/>
      <protection/>
    </xf>
    <xf numFmtId="0" fontId="0" fillId="0" borderId="14" xfId="56" applyFont="1" applyFill="1" applyBorder="1" applyAlignment="1">
      <alignment horizontal="center" vertical="center"/>
      <protection/>
    </xf>
    <xf numFmtId="0" fontId="0" fillId="0" borderId="15" xfId="56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166" fontId="0" fillId="0" borderId="41" xfId="40" applyNumberFormat="1" applyFont="1" applyFill="1" applyBorder="1" applyAlignment="1" applyProtection="1">
      <alignment/>
      <protection/>
    </xf>
    <xf numFmtId="0" fontId="0" fillId="0" borderId="16" xfId="56" applyFont="1" applyFill="1" applyBorder="1" applyAlignment="1">
      <alignment horizontal="center" vertical="center"/>
      <protection/>
    </xf>
    <xf numFmtId="0" fontId="0" fillId="0" borderId="17" xfId="56" applyFont="1" applyFill="1" applyBorder="1" applyProtection="1">
      <alignment/>
      <protection locked="0"/>
    </xf>
    <xf numFmtId="166" fontId="0" fillId="0" borderId="17" xfId="40" applyNumberFormat="1" applyFont="1" applyFill="1" applyBorder="1" applyAlignment="1" applyProtection="1">
      <alignment/>
      <protection locked="0"/>
    </xf>
    <xf numFmtId="166" fontId="0" fillId="0" borderId="34" xfId="40" applyNumberFormat="1" applyFont="1" applyFill="1" applyBorder="1" applyAlignment="1" applyProtection="1">
      <alignment/>
      <protection/>
    </xf>
    <xf numFmtId="0" fontId="0" fillId="0" borderId="18" xfId="56" applyFont="1" applyFill="1" applyBorder="1" applyAlignment="1">
      <alignment horizontal="center" vertical="center"/>
      <protection/>
    </xf>
    <xf numFmtId="0" fontId="0" fillId="0" borderId="19" xfId="56" applyFont="1" applyFill="1" applyBorder="1" applyProtection="1">
      <alignment/>
      <protection locked="0"/>
    </xf>
    <xf numFmtId="166" fontId="0" fillId="0" borderId="19" xfId="40" applyNumberFormat="1" applyFont="1" applyFill="1" applyBorder="1" applyAlignment="1" applyProtection="1">
      <alignment/>
      <protection locked="0"/>
    </xf>
    <xf numFmtId="0" fontId="19" fillId="0" borderId="10" xfId="56" applyFont="1" applyFill="1" applyBorder="1" applyAlignment="1">
      <alignment horizontal="center" vertical="center"/>
      <protection/>
    </xf>
    <xf numFmtId="0" fontId="19" fillId="0" borderId="11" xfId="56" applyFont="1" applyFill="1" applyBorder="1">
      <alignment/>
      <protection/>
    </xf>
    <xf numFmtId="166" fontId="19" fillId="0" borderId="11" xfId="56" applyNumberFormat="1" applyFont="1" applyFill="1" applyBorder="1">
      <alignment/>
      <protection/>
    </xf>
    <xf numFmtId="166" fontId="19" fillId="0" borderId="31" xfId="56" applyNumberFormat="1" applyFont="1" applyFill="1" applyBorder="1">
      <alignment/>
      <protection/>
    </xf>
    <xf numFmtId="0" fontId="24" fillId="0" borderId="0" xfId="56" applyFont="1" applyFill="1">
      <alignment/>
      <protection/>
    </xf>
    <xf numFmtId="0" fontId="12" fillId="0" borderId="21" xfId="56" applyFont="1" applyFill="1" applyBorder="1" applyAlignment="1" applyProtection="1">
      <alignment horizontal="center" vertical="center" wrapText="1"/>
      <protection/>
    </xf>
    <xf numFmtId="0" fontId="12" fillId="0" borderId="22" xfId="56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/>
      <protection/>
    </xf>
    <xf numFmtId="0" fontId="13" fillId="0" borderId="21" xfId="56" applyFont="1" applyFill="1" applyBorder="1" applyAlignment="1" applyProtection="1">
      <alignment horizontal="center" vertical="center"/>
      <protection/>
    </xf>
    <xf numFmtId="0" fontId="13" fillId="0" borderId="16" xfId="56" applyFont="1" applyFill="1" applyBorder="1" applyAlignment="1" applyProtection="1">
      <alignment horizontal="center" vertical="center"/>
      <protection/>
    </xf>
    <xf numFmtId="0" fontId="13" fillId="0" borderId="18" xfId="56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right"/>
      <protection/>
    </xf>
    <xf numFmtId="0" fontId="12" fillId="0" borderId="42" xfId="56" applyFont="1" applyFill="1" applyBorder="1" applyAlignment="1" applyProtection="1">
      <alignment horizontal="center" vertical="center" wrapText="1"/>
      <protection/>
    </xf>
    <xf numFmtId="0" fontId="13" fillId="0" borderId="10" xfId="56" applyFont="1" applyFill="1" applyBorder="1" applyAlignment="1" applyProtection="1">
      <alignment horizontal="center" vertical="center"/>
      <protection/>
    </xf>
    <xf numFmtId="0" fontId="13" fillId="0" borderId="11" xfId="56" applyFont="1" applyFill="1" applyBorder="1" applyAlignment="1" applyProtection="1">
      <alignment horizontal="center" vertical="center"/>
      <protection/>
    </xf>
    <xf numFmtId="0" fontId="13" fillId="0" borderId="31" xfId="56" applyFont="1" applyFill="1" applyBorder="1" applyAlignment="1" applyProtection="1">
      <alignment horizontal="center" vertical="center"/>
      <protection/>
    </xf>
    <xf numFmtId="0" fontId="13" fillId="0" borderId="22" xfId="56" applyFont="1" applyFill="1" applyBorder="1" applyProtection="1">
      <alignment/>
      <protection locked="0"/>
    </xf>
    <xf numFmtId="166" fontId="13" fillId="0" borderId="42" xfId="40" applyNumberFormat="1" applyFont="1" applyFill="1" applyBorder="1" applyAlignment="1" applyProtection="1">
      <alignment/>
      <protection locked="0"/>
    </xf>
    <xf numFmtId="0" fontId="13" fillId="0" borderId="17" xfId="56" applyFont="1" applyFill="1" applyBorder="1" applyProtection="1">
      <alignment/>
      <protection locked="0"/>
    </xf>
    <xf numFmtId="166" fontId="13" fillId="0" borderId="34" xfId="40" applyNumberFormat="1" applyFont="1" applyFill="1" applyBorder="1" applyAlignment="1" applyProtection="1">
      <alignment/>
      <protection locked="0"/>
    </xf>
    <xf numFmtId="0" fontId="13" fillId="0" borderId="19" xfId="56" applyFont="1" applyFill="1" applyBorder="1" applyProtection="1">
      <alignment/>
      <protection locked="0"/>
    </xf>
    <xf numFmtId="166" fontId="13" fillId="0" borderId="37" xfId="40" applyNumberFormat="1" applyFont="1" applyFill="1" applyBorder="1" applyAlignment="1" applyProtection="1">
      <alignment/>
      <protection locked="0"/>
    </xf>
    <xf numFmtId="0" fontId="12" fillId="0" borderId="11" xfId="56" applyFont="1" applyFill="1" applyBorder="1" applyAlignment="1" applyProtection="1">
      <alignment horizontal="left" vertical="center" wrapText="1"/>
      <protection/>
    </xf>
    <xf numFmtId="166" fontId="12" fillId="0" borderId="31" xfId="40" applyNumberFormat="1" applyFont="1" applyFill="1" applyBorder="1" applyAlignment="1" applyProtection="1">
      <alignment/>
      <protection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10" fillId="0" borderId="0" xfId="0" applyNumberFormat="1" applyFont="1" applyFill="1" applyAlignment="1" applyProtection="1">
      <alignment horizontal="right" wrapText="1"/>
      <protection/>
    </xf>
    <xf numFmtId="164" fontId="19" fillId="0" borderId="0" xfId="0" applyNumberFormat="1" applyFont="1" applyFill="1" applyAlignment="1">
      <alignment horizontal="center" vertical="center" wrapText="1"/>
    </xf>
    <xf numFmtId="164" fontId="12" fillId="0" borderId="20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43" xfId="0" applyNumberFormat="1" applyFont="1" applyFill="1" applyBorder="1" applyAlignment="1" applyProtection="1">
      <alignment horizontal="center" vertical="center" wrapText="1"/>
      <protection/>
    </xf>
    <xf numFmtId="164" fontId="12" fillId="0" borderId="44" xfId="0" applyNumberFormat="1" applyFont="1" applyFill="1" applyBorder="1" applyAlignment="1" applyProtection="1">
      <alignment horizontal="center" vertical="center" wrapText="1"/>
      <protection/>
    </xf>
    <xf numFmtId="164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17" xfId="0" applyNumberFormat="1" applyFont="1" applyFill="1" applyBorder="1" applyAlignment="1" applyProtection="1">
      <alignment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4" xfId="0" applyNumberFormat="1" applyFont="1" applyFill="1" applyBorder="1" applyAlignment="1" applyProtection="1">
      <alignment vertical="center" wrapText="1"/>
      <protection/>
    </xf>
    <xf numFmtId="164" fontId="5" fillId="0" borderId="34" xfId="0" applyNumberFormat="1" applyFont="1" applyFill="1" applyBorder="1" applyAlignment="1" applyProtection="1">
      <alignment vertical="center" wrapText="1"/>
      <protection/>
    </xf>
    <xf numFmtId="164" fontId="5" fillId="0" borderId="16" xfId="0" applyNumberFormat="1" applyFont="1" applyFill="1" applyBorder="1" applyAlignment="1" applyProtection="1">
      <alignment vertical="center" wrapText="1"/>
      <protection locked="0"/>
    </xf>
    <xf numFmtId="164" fontId="5" fillId="0" borderId="36" xfId="0" applyNumberFormat="1" applyFont="1" applyFill="1" applyBorder="1" applyAlignment="1" applyProtection="1">
      <alignment vertical="center" wrapText="1"/>
      <protection locked="0"/>
    </xf>
    <xf numFmtId="164" fontId="5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19" xfId="0" applyNumberFormat="1" applyFont="1" applyFill="1" applyBorder="1" applyAlignment="1" applyProtection="1">
      <alignment vertical="center" wrapText="1"/>
      <protection locked="0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45" xfId="0" applyNumberFormat="1" applyFont="1" applyFill="1" applyBorder="1" applyAlignment="1" applyProtection="1">
      <alignment vertical="center" wrapText="1"/>
      <protection locked="0"/>
    </xf>
    <xf numFmtId="164" fontId="5" fillId="0" borderId="37" xfId="0" applyNumberFormat="1" applyFont="1" applyFill="1" applyBorder="1" applyAlignment="1" applyProtection="1">
      <alignment vertical="center" wrapText="1"/>
      <protection/>
    </xf>
    <xf numFmtId="164" fontId="11" fillId="0" borderId="10" xfId="0" applyNumberFormat="1" applyFont="1" applyFill="1" applyBorder="1" applyAlignment="1" applyProtection="1">
      <alignment horizontal="left" vertical="center" wrapText="1"/>
      <protection/>
    </xf>
    <xf numFmtId="164" fontId="11" fillId="0" borderId="11" xfId="0" applyNumberFormat="1" applyFont="1" applyFill="1" applyBorder="1" applyAlignment="1" applyProtection="1">
      <alignment vertical="center" wrapText="1"/>
      <protection/>
    </xf>
    <xf numFmtId="164" fontId="11" fillId="33" borderId="11" xfId="0" applyNumberFormat="1" applyFont="1" applyFill="1" applyBorder="1" applyAlignment="1" applyProtection="1">
      <alignment vertical="center" wrapText="1"/>
      <protection/>
    </xf>
    <xf numFmtId="164" fontId="11" fillId="0" borderId="31" xfId="0" applyNumberFormat="1" applyFont="1" applyFill="1" applyBorder="1" applyAlignment="1" applyProtection="1">
      <alignment vertical="center" wrapText="1"/>
      <protection/>
    </xf>
    <xf numFmtId="164" fontId="19" fillId="0" borderId="0" xfId="0" applyNumberFormat="1" applyFont="1" applyFill="1" applyAlignment="1">
      <alignment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164" fontId="4" fillId="0" borderId="0" xfId="0" applyNumberFormat="1" applyFont="1" applyFill="1" applyAlignment="1" applyProtection="1">
      <alignment horizontal="left" vertical="center" wrapText="1"/>
      <protection/>
    </xf>
    <xf numFmtId="164" fontId="4" fillId="0" borderId="0" xfId="0" applyNumberFormat="1" applyFont="1" applyFill="1" applyAlignment="1">
      <alignment vertical="center" wrapText="1"/>
    </xf>
    <xf numFmtId="0" fontId="11" fillId="0" borderId="46" xfId="0" applyFont="1" applyFill="1" applyBorder="1" applyAlignment="1" applyProtection="1">
      <alignment horizontal="center" vertical="center" wrapText="1"/>
      <protection/>
    </xf>
    <xf numFmtId="0" fontId="11" fillId="0" borderId="4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11" fillId="0" borderId="48" xfId="0" applyFont="1" applyFill="1" applyBorder="1" applyAlignment="1" applyProtection="1">
      <alignment vertical="center"/>
      <protection/>
    </xf>
    <xf numFmtId="0" fontId="11" fillId="0" borderId="4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9" fillId="0" borderId="0" xfId="0" applyFont="1" applyFill="1" applyAlignment="1">
      <alignment vertical="center"/>
    </xf>
    <xf numFmtId="0" fontId="11" fillId="0" borderId="50" xfId="0" applyFont="1" applyFill="1" applyBorder="1" applyAlignment="1" applyProtection="1">
      <alignment horizontal="center" vertical="center" wrapText="1"/>
      <protection/>
    </xf>
    <xf numFmtId="0" fontId="11" fillId="0" borderId="51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49" fontId="13" fillId="0" borderId="14" xfId="56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>
      <alignment vertical="center" wrapText="1"/>
    </xf>
    <xf numFmtId="49" fontId="13" fillId="0" borderId="16" xfId="56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vertical="center" wrapText="1"/>
    </xf>
    <xf numFmtId="49" fontId="13" fillId="0" borderId="18" xfId="56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center" wrapText="1"/>
      <protection/>
    </xf>
    <xf numFmtId="0" fontId="14" fillId="0" borderId="16" xfId="0" applyFont="1" applyBorder="1" applyAlignment="1" applyProtection="1">
      <alignment horizontal="center" wrapText="1"/>
      <protection/>
    </xf>
    <xf numFmtId="0" fontId="14" fillId="0" borderId="18" xfId="0" applyFont="1" applyBorder="1" applyAlignment="1" applyProtection="1">
      <alignment horizontal="center" wrapText="1"/>
      <protection/>
    </xf>
    <xf numFmtId="0" fontId="15" fillId="0" borderId="20" xfId="0" applyFont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8" fillId="0" borderId="0" xfId="0" applyFont="1" applyFill="1" applyAlignment="1">
      <alignment vertical="center" wrapText="1"/>
    </xf>
    <xf numFmtId="49" fontId="13" fillId="0" borderId="21" xfId="56" applyNumberFormat="1" applyFont="1" applyFill="1" applyBorder="1" applyAlignment="1" applyProtection="1">
      <alignment horizontal="center" vertical="center" wrapText="1"/>
      <protection/>
    </xf>
    <xf numFmtId="49" fontId="13" fillId="0" borderId="24" xfId="56" applyNumberFormat="1" applyFont="1" applyFill="1" applyBorder="1" applyAlignment="1" applyProtection="1">
      <alignment horizontal="center" vertical="center" wrapText="1"/>
      <protection/>
    </xf>
    <xf numFmtId="49" fontId="13" fillId="0" borderId="25" xfId="56" applyNumberFormat="1" applyFont="1" applyFill="1" applyBorder="1" applyAlignment="1" applyProtection="1">
      <alignment horizontal="center" vertical="center" wrapText="1"/>
      <protection/>
    </xf>
    <xf numFmtId="167" fontId="0" fillId="0" borderId="0" xfId="0" applyNumberFormat="1" applyFill="1" applyAlignment="1">
      <alignment vertical="center" wrapText="1"/>
    </xf>
    <xf numFmtId="49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 vertical="center" wrapText="1"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12" fillId="0" borderId="29" xfId="56" applyFont="1" applyFill="1" applyBorder="1" applyAlignment="1" applyProtection="1">
      <alignment horizontal="left" vertical="center" wrapText="1" indent="1"/>
      <protection/>
    </xf>
    <xf numFmtId="164" fontId="12" fillId="0" borderId="0" xfId="0" applyNumberFormat="1" applyFont="1" applyFill="1" applyBorder="1" applyAlignment="1" applyProtection="1">
      <alignment vertical="center" wrapText="1"/>
      <protection/>
    </xf>
    <xf numFmtId="164" fontId="12" fillId="0" borderId="29" xfId="56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Border="1" applyAlignment="1" applyProtection="1">
      <alignment vertical="center" wrapText="1"/>
      <protection/>
    </xf>
    <xf numFmtId="0" fontId="12" fillId="0" borderId="20" xfId="56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12" fillId="0" borderId="51" xfId="56" applyFont="1" applyFill="1" applyBorder="1" applyAlignment="1" applyProtection="1">
      <alignment vertical="center" wrapText="1"/>
      <protection/>
    </xf>
    <xf numFmtId="0" fontId="16" fillId="0" borderId="43" xfId="0" applyFont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4" fontId="4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11" fillId="0" borderId="4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vertical="center" wrapText="1"/>
      <protection/>
    </xf>
    <xf numFmtId="49" fontId="13" fillId="0" borderId="21" xfId="0" applyNumberFormat="1" applyFont="1" applyFill="1" applyBorder="1" applyAlignment="1" applyProtection="1">
      <alignment horizontal="center" vertical="center" wrapText="1"/>
      <protection/>
    </xf>
    <xf numFmtId="49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vertical="center" wrapText="1"/>
      <protection/>
    </xf>
    <xf numFmtId="0" fontId="12" fillId="0" borderId="11" xfId="0" applyFont="1" applyFill="1" applyBorder="1" applyAlignment="1" applyProtection="1">
      <alignment horizontal="left" vertical="center" wrapText="1" indent="1"/>
      <protection/>
    </xf>
    <xf numFmtId="49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28" xfId="56" applyFont="1" applyFill="1" applyBorder="1" applyAlignment="1" applyProtection="1">
      <alignment horizontal="left" vertical="center" wrapText="1" inden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29" fillId="0" borderId="52" xfId="0" applyFont="1" applyBorder="1" applyAlignment="1" applyProtection="1">
      <alignment horizontal="left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8" fillId="0" borderId="0" xfId="0" applyFont="1" applyFill="1" applyAlignment="1" applyProtection="1">
      <alignment vertical="center" wrapText="1"/>
      <protection/>
    </xf>
    <xf numFmtId="0" fontId="19" fillId="0" borderId="52" xfId="0" applyFont="1" applyFill="1" applyBorder="1" applyAlignment="1" applyProtection="1">
      <alignment vertical="center" wrapTex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4" xfId="0" applyFont="1" applyBorder="1" applyAlignment="1" applyProtection="1">
      <alignment horizontal="left" wrapText="1" indent="1"/>
      <protection/>
    </xf>
    <xf numFmtId="0" fontId="0" fillId="0" borderId="0" xfId="0" applyFill="1" applyAlignment="1">
      <alignment/>
    </xf>
    <xf numFmtId="0" fontId="3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Alignment="1">
      <alignment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vertical="center" wrapText="1"/>
      <protection/>
    </xf>
    <xf numFmtId="164" fontId="13" fillId="0" borderId="15" xfId="0" applyNumberFormat="1" applyFont="1" applyFill="1" applyBorder="1" applyAlignment="1" applyProtection="1">
      <alignment vertical="center"/>
      <protection locked="0"/>
    </xf>
    <xf numFmtId="164" fontId="12" fillId="0" borderId="41" xfId="0" applyNumberFormat="1" applyFont="1" applyFill="1" applyBorder="1" applyAlignment="1" applyProtection="1">
      <alignment vertical="center"/>
      <protection/>
    </xf>
    <xf numFmtId="0" fontId="13" fillId="0" borderId="16" xfId="0" applyFont="1" applyFill="1" applyBorder="1" applyAlignment="1" applyProtection="1">
      <alignment horizontal="center" vertical="center"/>
      <protection/>
    </xf>
    <xf numFmtId="0" fontId="13" fillId="0" borderId="17" xfId="0" applyFont="1" applyFill="1" applyBorder="1" applyAlignment="1" applyProtection="1">
      <alignment vertical="center" wrapText="1"/>
      <protection/>
    </xf>
    <xf numFmtId="164" fontId="13" fillId="0" borderId="17" xfId="0" applyNumberFormat="1" applyFont="1" applyFill="1" applyBorder="1" applyAlignment="1" applyProtection="1">
      <alignment vertical="center"/>
      <protection locked="0"/>
    </xf>
    <xf numFmtId="164" fontId="12" fillId="0" borderId="34" xfId="0" applyNumberFormat="1" applyFont="1" applyFill="1" applyBorder="1" applyAlignment="1" applyProtection="1">
      <alignment vertical="center"/>
      <protection/>
    </xf>
    <xf numFmtId="0" fontId="13" fillId="0" borderId="18" xfId="0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vertical="center"/>
      <protection locked="0"/>
    </xf>
    <xf numFmtId="164" fontId="12" fillId="0" borderId="37" xfId="0" applyNumberFormat="1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vertical="center" wrapText="1"/>
      <protection/>
    </xf>
    <xf numFmtId="164" fontId="12" fillId="0" borderId="11" xfId="0" applyNumberFormat="1" applyFont="1" applyFill="1" applyBorder="1" applyAlignment="1" applyProtection="1">
      <alignment vertical="center"/>
      <protection/>
    </xf>
    <xf numFmtId="164" fontId="12" fillId="0" borderId="31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Alignment="1">
      <alignment/>
    </xf>
    <xf numFmtId="0" fontId="0" fillId="0" borderId="55" xfId="0" applyFill="1" applyBorder="1" applyAlignment="1" applyProtection="1">
      <alignment/>
      <protection/>
    </xf>
    <xf numFmtId="0" fontId="10" fillId="0" borderId="55" xfId="0" applyFont="1" applyFill="1" applyBorder="1" applyAlignment="1" applyProtection="1">
      <alignment horizontal="center"/>
      <protection/>
    </xf>
    <xf numFmtId="0" fontId="4" fillId="0" borderId="0" xfId="56" applyFont="1" applyFill="1">
      <alignment/>
      <protection/>
    </xf>
    <xf numFmtId="0" fontId="4" fillId="0" borderId="0" xfId="56" applyFont="1" applyFill="1" applyAlignment="1">
      <alignment/>
      <protection/>
    </xf>
    <xf numFmtId="0" fontId="4" fillId="0" borderId="0" xfId="56" applyFill="1">
      <alignment/>
      <protection/>
    </xf>
    <xf numFmtId="164" fontId="9" fillId="0" borderId="56" xfId="56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1" fillId="0" borderId="54" xfId="56" applyFont="1" applyFill="1" applyBorder="1" applyAlignment="1" applyProtection="1">
      <alignment horizontal="center" vertical="center" wrapText="1"/>
      <protection/>
    </xf>
    <xf numFmtId="0" fontId="11" fillId="0" borderId="0" xfId="56" applyFont="1" applyFill="1" applyBorder="1" applyAlignment="1" applyProtection="1">
      <alignment vertical="center" wrapText="1"/>
      <protection/>
    </xf>
    <xf numFmtId="0" fontId="11" fillId="0" borderId="0" xfId="56" applyFont="1" applyFill="1" applyBorder="1" applyAlignment="1" applyProtection="1">
      <alignment horizontal="center" vertical="center" wrapText="1"/>
      <protection/>
    </xf>
    <xf numFmtId="0" fontId="12" fillId="0" borderId="0" xfId="56" applyFont="1" applyFill="1" applyBorder="1" applyAlignment="1" applyProtection="1">
      <alignment vertical="center" wrapText="1"/>
      <protection/>
    </xf>
    <xf numFmtId="0" fontId="12" fillId="0" borderId="0" xfId="56" applyFont="1" applyFill="1" applyBorder="1" applyAlignment="1" applyProtection="1">
      <alignment horizontal="center" vertical="center" wrapText="1"/>
      <protection/>
    </xf>
    <xf numFmtId="0" fontId="13" fillId="0" borderId="0" xfId="56" applyFont="1" applyFill="1">
      <alignment/>
      <protection/>
    </xf>
    <xf numFmtId="164" fontId="12" fillId="0" borderId="0" xfId="56" applyNumberFormat="1" applyFont="1" applyFill="1" applyBorder="1" applyAlignment="1" applyProtection="1">
      <alignment vertical="center" wrapText="1"/>
      <protection/>
    </xf>
    <xf numFmtId="164" fontId="12" fillId="0" borderId="0" xfId="56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6" applyFont="1" applyFill="1">
      <alignment/>
      <protection/>
    </xf>
    <xf numFmtId="164" fontId="13" fillId="0" borderId="0" xfId="56" applyNumberFormat="1" applyFont="1" applyFill="1" applyBorder="1" applyAlignment="1" applyProtection="1">
      <alignment vertical="center" wrapText="1"/>
      <protection locked="0"/>
    </xf>
    <xf numFmtId="164" fontId="13" fillId="0" borderId="0" xfId="5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0" xfId="56" applyNumberFormat="1" applyFont="1" applyFill="1" applyBorder="1" applyAlignment="1" applyProtection="1">
      <alignment vertical="center" wrapText="1"/>
      <protection/>
    </xf>
    <xf numFmtId="164" fontId="13" fillId="0" borderId="0" xfId="56" applyNumberFormat="1" applyFont="1" applyFill="1" applyBorder="1" applyAlignment="1" applyProtection="1">
      <alignment horizontal="right" vertical="center" wrapText="1" indent="1"/>
      <protection/>
    </xf>
    <xf numFmtId="0" fontId="15" fillId="0" borderId="10" xfId="0" applyFont="1" applyBorder="1" applyAlignment="1" applyProtection="1">
      <alignment vertical="center" wrapText="1"/>
      <protection/>
    </xf>
    <xf numFmtId="0" fontId="17" fillId="0" borderId="0" xfId="56" applyFont="1" applyFill="1">
      <alignment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4" fillId="0" borderId="16" xfId="0" applyFont="1" applyBorder="1" applyAlignment="1" applyProtection="1">
      <alignment vertical="center" wrapText="1"/>
      <protection/>
    </xf>
    <xf numFmtId="0" fontId="14" fillId="0" borderId="18" xfId="0" applyFont="1" applyBorder="1" applyAlignment="1" applyProtection="1">
      <alignment vertical="center" wrapText="1"/>
      <protection/>
    </xf>
    <xf numFmtId="164" fontId="12" fillId="0" borderId="0" xfId="56" applyNumberFormat="1" applyFont="1" applyFill="1" applyBorder="1" applyAlignment="1" applyProtection="1">
      <alignment vertical="center" wrapText="1"/>
      <protection locked="0"/>
    </xf>
    <xf numFmtId="164" fontId="12" fillId="0" borderId="0" xfId="56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0" xfId="0" applyFont="1" applyBorder="1" applyAlignment="1" applyProtection="1">
      <alignment vertical="center" wrapText="1"/>
      <protection/>
    </xf>
    <xf numFmtId="0" fontId="6" fillId="0" borderId="57" xfId="56" applyFont="1" applyFill="1" applyBorder="1" applyAlignment="1" applyProtection="1">
      <alignment horizontal="center" vertical="center" wrapText="1"/>
      <protection/>
    </xf>
    <xf numFmtId="0" fontId="6" fillId="0" borderId="57" xfId="56" applyFont="1" applyFill="1" applyBorder="1" applyAlignment="1" applyProtection="1">
      <alignment vertical="center" wrapText="1"/>
      <protection/>
    </xf>
    <xf numFmtId="0" fontId="13" fillId="0" borderId="57" xfId="56" applyFont="1" applyFill="1" applyBorder="1" applyAlignment="1" applyProtection="1">
      <alignment vertical="center" wrapText="1"/>
      <protection locked="0"/>
    </xf>
    <xf numFmtId="0" fontId="0" fillId="0" borderId="0" xfId="56" applyFont="1" applyFill="1" applyBorder="1">
      <alignment/>
      <protection/>
    </xf>
    <xf numFmtId="164" fontId="15" fillId="0" borderId="0" xfId="0" applyNumberFormat="1" applyFont="1" applyBorder="1" applyAlignment="1" applyProtection="1">
      <alignment vertical="center" wrapText="1"/>
      <protection/>
    </xf>
    <xf numFmtId="164" fontId="15" fillId="0" borderId="0" xfId="0" applyNumberFormat="1" applyFont="1" applyBorder="1" applyAlignment="1" applyProtection="1">
      <alignment horizontal="right" vertical="center" wrapText="1" indent="1"/>
      <protection/>
    </xf>
    <xf numFmtId="164" fontId="16" fillId="0" borderId="0" xfId="0" applyNumberFormat="1" applyFont="1" applyBorder="1" applyAlignment="1" applyProtection="1">
      <alignment vertical="center" wrapText="1"/>
      <protection/>
    </xf>
    <xf numFmtId="164" fontId="16" fillId="0" borderId="0" xfId="0" applyNumberFormat="1" applyFont="1" applyBorder="1" applyAlignment="1" applyProtection="1">
      <alignment horizontal="right" vertical="center" wrapText="1" indent="1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24" fillId="0" borderId="0" xfId="0" applyNumberFormat="1" applyFont="1" applyFill="1" applyAlignment="1" applyProtection="1">
      <alignment vertical="center"/>
      <protection/>
    </xf>
    <xf numFmtId="164" fontId="11" fillId="0" borderId="49" xfId="0" applyNumberFormat="1" applyFont="1" applyFill="1" applyBorder="1" applyAlignment="1" applyProtection="1">
      <alignment horizontal="center" vertical="center"/>
      <protection/>
    </xf>
    <xf numFmtId="164" fontId="11" fillId="0" borderId="53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/>
      <protection/>
    </xf>
    <xf numFmtId="164" fontId="12" fillId="0" borderId="50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12" fillId="0" borderId="38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0" xfId="0" applyNumberFormat="1" applyFont="1" applyFill="1" applyBorder="1" applyAlignment="1" applyProtection="1">
      <alignment horizontal="left" vertical="center" wrapText="1" inden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3" fillId="0" borderId="10" xfId="0" applyNumberFormat="1" applyFont="1" applyFill="1" applyBorder="1" applyAlignment="1" applyProtection="1">
      <alignment vertical="center" wrapTex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3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3" xfId="0" applyNumberFormat="1" applyFont="1" applyFill="1" applyBorder="1" applyAlignment="1" applyProtection="1">
      <alignment vertical="center" wrapText="1"/>
      <protection locked="0"/>
    </xf>
    <xf numFmtId="164" fontId="13" fillId="0" borderId="16" xfId="0" applyNumberFormat="1" applyFont="1" applyFill="1" applyBorder="1" applyAlignment="1" applyProtection="1">
      <alignment vertical="center" wrapText="1"/>
      <protection locked="0"/>
    </xf>
    <xf numFmtId="164" fontId="13" fillId="0" borderId="33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8" xfId="0" applyNumberFormat="1" applyFont="1" applyFill="1" applyBorder="1" applyAlignment="1" applyProtection="1">
      <alignment horizontal="center" vertical="center" wrapText="1"/>
      <protection/>
    </xf>
    <xf numFmtId="164" fontId="13" fillId="0" borderId="58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58" xfId="0" applyNumberFormat="1" applyFont="1" applyFill="1" applyBorder="1" applyAlignment="1" applyProtection="1">
      <alignment vertical="center" wrapText="1"/>
      <protection locked="0"/>
    </xf>
    <xf numFmtId="164" fontId="13" fillId="0" borderId="18" xfId="0" applyNumberFormat="1" applyFont="1" applyFill="1" applyBorder="1" applyAlignment="1" applyProtection="1">
      <alignment vertical="center" wrapText="1"/>
      <protection locked="0"/>
    </xf>
    <xf numFmtId="164" fontId="13" fillId="0" borderId="58" xfId="0" applyNumberFormat="1" applyFont="1" applyFill="1" applyBorder="1" applyAlignment="1" applyProtection="1">
      <alignment vertical="center" wrapText="1"/>
      <protection/>
    </xf>
    <xf numFmtId="164" fontId="12" fillId="0" borderId="24" xfId="0" applyNumberFormat="1" applyFont="1" applyFill="1" applyBorder="1" applyAlignment="1" applyProtection="1">
      <alignment horizontal="center" vertical="center" wrapText="1"/>
      <protection/>
    </xf>
    <xf numFmtId="164" fontId="13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59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8" xfId="0" applyNumberFormat="1" applyFont="1" applyFill="1" applyBorder="1" applyAlignment="1" applyProtection="1">
      <alignment vertical="center" wrapText="1"/>
      <protection locked="0"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3" fillId="0" borderId="38" xfId="0" applyNumberFormat="1" applyFont="1" applyFill="1" applyBorder="1" applyAlignment="1" applyProtection="1">
      <alignment vertical="center" wrapText="1"/>
      <protection/>
    </xf>
    <xf numFmtId="164" fontId="0" fillId="33" borderId="29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>
      <alignment horizontal="center" vertical="center" wrapText="1"/>
    </xf>
    <xf numFmtId="164" fontId="28" fillId="0" borderId="0" xfId="0" applyNumberFormat="1" applyFont="1" applyFill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164" fontId="28" fillId="0" borderId="0" xfId="0" applyNumberFormat="1" applyFont="1" applyFill="1" applyAlignment="1">
      <alignment vertical="center" wrapText="1"/>
    </xf>
    <xf numFmtId="164" fontId="10" fillId="0" borderId="0" xfId="0" applyNumberFormat="1" applyFont="1" applyFill="1" applyAlignment="1">
      <alignment horizontal="right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 applyProtection="1">
      <alignment horizontal="left" vertical="center" wrapText="1" indent="1"/>
      <protection/>
    </xf>
    <xf numFmtId="164" fontId="13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6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 applyProtection="1">
      <alignment horizontal="left" vertical="center" wrapText="1" indent="1"/>
      <protection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0" applyFont="1" applyFill="1" applyBorder="1" applyAlignment="1" applyProtection="1">
      <alignment horizontal="left" vertical="center" wrapText="1" indent="8"/>
      <protection/>
    </xf>
    <xf numFmtId="0" fontId="13" fillId="0" borderId="15" xfId="0" applyFont="1" applyFill="1" applyBorder="1" applyAlignment="1" applyProtection="1">
      <alignment vertical="center" wrapText="1"/>
      <protection locked="0"/>
    </xf>
    <xf numFmtId="0" fontId="13" fillId="0" borderId="17" xfId="0" applyFont="1" applyFill="1" applyBorder="1" applyAlignment="1" applyProtection="1">
      <alignment vertical="center" wrapText="1"/>
      <protection locked="0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 applyProtection="1">
      <alignment vertical="center" wrapText="1"/>
      <protection locked="0"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8" xfId="0" applyFont="1" applyFill="1" applyBorder="1" applyAlignment="1" applyProtection="1">
      <alignment vertical="center" wrapText="1"/>
      <protection/>
    </xf>
    <xf numFmtId="164" fontId="12" fillId="0" borderId="28" xfId="0" applyNumberFormat="1" applyFont="1" applyFill="1" applyBorder="1" applyAlignment="1" applyProtection="1">
      <alignment vertical="center" wrapText="1"/>
      <protection/>
    </xf>
    <xf numFmtId="164" fontId="12" fillId="0" borderId="4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right" vertical="center" wrapText="1"/>
    </xf>
    <xf numFmtId="0" fontId="4" fillId="0" borderId="0" xfId="57" applyFill="1" applyProtection="1">
      <alignment/>
      <protection/>
    </xf>
    <xf numFmtId="0" fontId="4" fillId="0" borderId="0" xfId="57" applyFill="1" applyProtection="1">
      <alignment/>
      <protection locked="0"/>
    </xf>
    <xf numFmtId="0" fontId="10" fillId="0" borderId="0" xfId="0" applyFont="1" applyFill="1" applyAlignment="1">
      <alignment horizontal="right"/>
    </xf>
    <xf numFmtId="0" fontId="11" fillId="0" borderId="12" xfId="57" applyFont="1" applyFill="1" applyBorder="1" applyAlignment="1" applyProtection="1">
      <alignment horizontal="center" vertical="center" wrapText="1"/>
      <protection/>
    </xf>
    <xf numFmtId="0" fontId="11" fillId="0" borderId="13" xfId="57" applyFont="1" applyFill="1" applyBorder="1" applyAlignment="1" applyProtection="1">
      <alignment horizontal="center" vertical="center"/>
      <protection/>
    </xf>
    <xf numFmtId="0" fontId="11" fillId="0" borderId="61" xfId="57" applyFont="1" applyFill="1" applyBorder="1" applyAlignment="1" applyProtection="1">
      <alignment horizontal="center" vertical="center"/>
      <protection/>
    </xf>
    <xf numFmtId="0" fontId="13" fillId="0" borderId="10" xfId="57" applyFont="1" applyFill="1" applyBorder="1" applyAlignment="1" applyProtection="1">
      <alignment horizontal="left" vertical="center" indent="1"/>
      <protection/>
    </xf>
    <xf numFmtId="0" fontId="4" fillId="0" borderId="0" xfId="57" applyFill="1" applyAlignment="1" applyProtection="1">
      <alignment vertical="center"/>
      <protection/>
    </xf>
    <xf numFmtId="0" fontId="13" fillId="0" borderId="24" xfId="57" applyFont="1" applyFill="1" applyBorder="1" applyAlignment="1" applyProtection="1">
      <alignment horizontal="left" vertical="center" indent="1"/>
      <protection/>
    </xf>
    <xf numFmtId="0" fontId="13" fillId="0" borderId="16" xfId="57" applyFont="1" applyFill="1" applyBorder="1" applyAlignment="1" applyProtection="1">
      <alignment horizontal="left" vertical="center" indent="1"/>
      <protection/>
    </xf>
    <xf numFmtId="0" fontId="13" fillId="0" borderId="17" xfId="57" applyFont="1" applyFill="1" applyBorder="1" applyAlignment="1" applyProtection="1">
      <alignment horizontal="left" vertical="center" wrapText="1" indent="1"/>
      <protection/>
    </xf>
    <xf numFmtId="0" fontId="4" fillId="0" borderId="0" xfId="57" applyFill="1" applyAlignment="1" applyProtection="1">
      <alignment vertical="center"/>
      <protection locked="0"/>
    </xf>
    <xf numFmtId="0" fontId="13" fillId="0" borderId="15" xfId="57" applyFont="1" applyFill="1" applyBorder="1" applyAlignment="1" applyProtection="1">
      <alignment horizontal="left" vertical="center" wrapText="1" indent="1"/>
      <protection/>
    </xf>
    <xf numFmtId="0" fontId="11" fillId="0" borderId="11" xfId="57" applyFont="1" applyFill="1" applyBorder="1" applyAlignment="1" applyProtection="1">
      <alignment horizontal="left" vertical="center" indent="1"/>
      <protection/>
    </xf>
    <xf numFmtId="0" fontId="13" fillId="0" borderId="14" xfId="57" applyFont="1" applyFill="1" applyBorder="1" applyAlignment="1" applyProtection="1">
      <alignment horizontal="left" vertical="center" indent="1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right"/>
      <protection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5" fillId="0" borderId="31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>
      <alignment vertical="center"/>
    </xf>
    <xf numFmtId="164" fontId="14" fillId="0" borderId="62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63" xfId="0" applyFon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ill="1" applyAlignment="1">
      <alignment/>
    </xf>
    <xf numFmtId="0" fontId="14" fillId="0" borderId="64" xfId="0" applyFont="1" applyFill="1" applyBorder="1" applyAlignment="1" applyProtection="1">
      <alignment horizontal="left" vertical="center" wrapText="1"/>
      <protection locked="0"/>
    </xf>
    <xf numFmtId="0" fontId="16" fillId="0" borderId="10" xfId="0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13" fillId="0" borderId="21" xfId="0" applyFont="1" applyBorder="1" applyAlignment="1" applyProtection="1">
      <alignment horizontal="right" vertical="center" indent="1"/>
      <protection/>
    </xf>
    <xf numFmtId="0" fontId="13" fillId="0" borderId="22" xfId="0" applyFont="1" applyBorder="1" applyAlignment="1" applyProtection="1">
      <alignment horizontal="left" vertical="center" indent="1"/>
      <protection locked="0"/>
    </xf>
    <xf numFmtId="0" fontId="13" fillId="0" borderId="16" xfId="0" applyFont="1" applyBorder="1" applyAlignment="1" applyProtection="1">
      <alignment horizontal="right" vertical="center" indent="1"/>
      <protection/>
    </xf>
    <xf numFmtId="0" fontId="13" fillId="0" borderId="17" xfId="0" applyFont="1" applyBorder="1" applyAlignment="1" applyProtection="1">
      <alignment horizontal="left" vertical="center" indent="1"/>
      <protection locked="0"/>
    </xf>
    <xf numFmtId="0" fontId="13" fillId="0" borderId="18" xfId="0" applyFont="1" applyBorder="1" applyAlignment="1" applyProtection="1">
      <alignment horizontal="right" vertical="center" indent="1"/>
      <protection/>
    </xf>
    <xf numFmtId="0" fontId="13" fillId="0" borderId="19" xfId="0" applyFont="1" applyBorder="1" applyAlignment="1" applyProtection="1">
      <alignment horizontal="left" vertical="center" indent="1"/>
      <protection locked="0"/>
    </xf>
    <xf numFmtId="164" fontId="0" fillId="34" borderId="30" xfId="0" applyNumberFormat="1" applyFont="1" applyFill="1" applyBorder="1" applyAlignment="1" applyProtection="1">
      <alignment horizontal="left" vertical="center" wrapText="1" indent="2"/>
      <protection/>
    </xf>
    <xf numFmtId="0" fontId="11" fillId="0" borderId="29" xfId="56" applyFont="1" applyFill="1" applyBorder="1" applyAlignment="1" applyProtection="1">
      <alignment horizontal="center" vertical="center" wrapText="1"/>
      <protection/>
    </xf>
    <xf numFmtId="0" fontId="12" fillId="0" borderId="51" xfId="56" applyFont="1" applyFill="1" applyBorder="1" applyAlignment="1" applyProtection="1">
      <alignment horizontal="center" vertical="center" wrapText="1"/>
      <protection/>
    </xf>
    <xf numFmtId="164" fontId="13" fillId="0" borderId="65" xfId="56" applyNumberFormat="1" applyFont="1" applyFill="1" applyBorder="1" applyAlignment="1" applyProtection="1">
      <alignment vertical="center" wrapText="1"/>
      <protection locked="0"/>
    </xf>
    <xf numFmtId="164" fontId="13" fillId="0" borderId="45" xfId="56" applyNumberFormat="1" applyFont="1" applyFill="1" applyBorder="1" applyAlignment="1" applyProtection="1">
      <alignment vertical="center" wrapText="1"/>
      <protection locked="0"/>
    </xf>
    <xf numFmtId="164" fontId="13" fillId="0" borderId="36" xfId="56" applyNumberFormat="1" applyFont="1" applyFill="1" applyBorder="1" applyAlignment="1" applyProtection="1">
      <alignment vertical="center" wrapText="1"/>
      <protection locked="0"/>
    </xf>
    <xf numFmtId="164" fontId="12" fillId="0" borderId="66" xfId="56" applyNumberFormat="1" applyFont="1" applyFill="1" applyBorder="1" applyAlignment="1" applyProtection="1">
      <alignment vertical="center" wrapText="1"/>
      <protection/>
    </xf>
    <xf numFmtId="49" fontId="13" fillId="0" borderId="67" xfId="56" applyNumberFormat="1" applyFont="1" applyFill="1" applyBorder="1" applyAlignment="1" applyProtection="1">
      <alignment horizontal="left" vertical="center" wrapText="1" indent="1"/>
      <protection/>
    </xf>
    <xf numFmtId="0" fontId="13" fillId="0" borderId="47" xfId="56" applyFont="1" applyFill="1" applyBorder="1" applyAlignment="1" applyProtection="1">
      <alignment horizontal="left" vertical="center" wrapText="1" indent="1"/>
      <protection/>
    </xf>
    <xf numFmtId="0" fontId="13" fillId="0" borderId="36" xfId="56" applyFont="1" applyFill="1" applyBorder="1" applyAlignment="1" applyProtection="1">
      <alignment horizontal="left" vertical="center" wrapText="1" indent="1"/>
      <protection/>
    </xf>
    <xf numFmtId="0" fontId="13" fillId="0" borderId="68" xfId="56" applyFont="1" applyFill="1" applyBorder="1" applyAlignment="1" applyProtection="1">
      <alignment horizontal="left" vertical="center" wrapText="1" indent="1"/>
      <protection/>
    </xf>
    <xf numFmtId="164" fontId="13" fillId="0" borderId="67" xfId="56" applyNumberFormat="1" applyFont="1" applyFill="1" applyBorder="1" applyAlignment="1" applyProtection="1">
      <alignment vertical="center" wrapText="1"/>
      <protection locked="0"/>
    </xf>
    <xf numFmtId="164" fontId="13" fillId="0" borderId="69" xfId="56" applyNumberFormat="1" applyFont="1" applyFill="1" applyBorder="1" applyAlignment="1" applyProtection="1">
      <alignment vertical="center" wrapText="1"/>
      <protection locked="0"/>
    </xf>
    <xf numFmtId="164" fontId="12" fillId="0" borderId="66" xfId="56" applyNumberFormat="1" applyFont="1" applyFill="1" applyBorder="1" applyAlignment="1" applyProtection="1">
      <alignment horizontal="right" vertical="center" wrapText="1" indent="1"/>
      <protection/>
    </xf>
    <xf numFmtId="0" fontId="12" fillId="0" borderId="52" xfId="56" applyFont="1" applyFill="1" applyBorder="1" applyAlignment="1" applyProtection="1">
      <alignment vertical="center" wrapText="1"/>
      <protection/>
    </xf>
    <xf numFmtId="0" fontId="12" fillId="0" borderId="66" xfId="56" applyFont="1" applyFill="1" applyBorder="1" applyAlignment="1" applyProtection="1">
      <alignment horizontal="left" vertical="center" wrapText="1" indent="1"/>
      <protection/>
    </xf>
    <xf numFmtId="164" fontId="13" fillId="0" borderId="70" xfId="56" applyNumberFormat="1" applyFont="1" applyFill="1" applyBorder="1" applyAlignment="1" applyProtection="1">
      <alignment vertical="center" wrapText="1"/>
      <protection locked="0"/>
    </xf>
    <xf numFmtId="0" fontId="15" fillId="0" borderId="67" xfId="0" applyFont="1" applyBorder="1" applyAlignment="1" applyProtection="1">
      <alignment wrapText="1"/>
      <protection/>
    </xf>
    <xf numFmtId="164" fontId="12" fillId="0" borderId="67" xfId="56" applyNumberFormat="1" applyFont="1" applyFill="1" applyBorder="1" applyAlignment="1" applyProtection="1">
      <alignment vertical="center" wrapText="1"/>
      <protection/>
    </xf>
    <xf numFmtId="164" fontId="10" fillId="0" borderId="0" xfId="0" applyNumberFormat="1" applyFont="1" applyFill="1" applyBorder="1" applyAlignment="1" applyProtection="1">
      <alignment horizontal="right" vertical="center"/>
      <protection/>
    </xf>
    <xf numFmtId="164" fontId="13" fillId="0" borderId="67" xfId="0" applyNumberFormat="1" applyFont="1" applyFill="1" applyBorder="1" applyAlignment="1" applyProtection="1">
      <alignment vertical="center" wrapText="1"/>
      <protection locked="0"/>
    </xf>
    <xf numFmtId="164" fontId="13" fillId="0" borderId="69" xfId="0" applyNumberFormat="1" applyFont="1" applyFill="1" applyBorder="1" applyAlignment="1" applyProtection="1">
      <alignment vertical="center" wrapText="1"/>
      <protection locked="0"/>
    </xf>
    <xf numFmtId="164" fontId="12" fillId="0" borderId="66" xfId="0" applyNumberFormat="1" applyFont="1" applyFill="1" applyBorder="1" applyAlignment="1" applyProtection="1">
      <alignment horizontal="center" vertical="center" wrapText="1"/>
      <protection/>
    </xf>
    <xf numFmtId="164" fontId="13" fillId="0" borderId="70" xfId="0" applyNumberFormat="1" applyFont="1" applyFill="1" applyBorder="1" applyAlignment="1" applyProtection="1">
      <alignment vertical="center" wrapText="1"/>
      <protection locked="0"/>
    </xf>
    <xf numFmtId="164" fontId="12" fillId="0" borderId="66" xfId="0" applyNumberFormat="1" applyFont="1" applyFill="1" applyBorder="1" applyAlignment="1" applyProtection="1">
      <alignment vertical="center" wrapText="1"/>
      <protection/>
    </xf>
    <xf numFmtId="164" fontId="19" fillId="0" borderId="66" xfId="0" applyNumberFormat="1" applyFont="1" applyFill="1" applyBorder="1" applyAlignment="1" applyProtection="1">
      <alignment vertical="center" wrapText="1"/>
      <protection/>
    </xf>
    <xf numFmtId="164" fontId="11" fillId="0" borderId="66" xfId="0" applyNumberFormat="1" applyFont="1" applyFill="1" applyBorder="1" applyAlignment="1" applyProtection="1">
      <alignment horizontal="center" vertical="center" wrapText="1"/>
      <protection/>
    </xf>
    <xf numFmtId="164" fontId="13" fillId="0" borderId="7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66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72" xfId="0" applyNumberFormat="1" applyFont="1" applyFill="1" applyBorder="1" applyAlignment="1" applyProtection="1">
      <alignment horizontal="center" vertical="center" wrapText="1"/>
      <protection/>
    </xf>
    <xf numFmtId="164" fontId="19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73" xfId="0" applyNumberFormat="1" applyFont="1" applyFill="1" applyBorder="1" applyAlignment="1" applyProtection="1">
      <alignment vertical="center" wrapText="1"/>
      <protection/>
    </xf>
    <xf numFmtId="0" fontId="12" fillId="0" borderId="47" xfId="56" applyFont="1" applyFill="1" applyBorder="1" applyAlignment="1" applyProtection="1">
      <alignment horizontal="center" vertical="center" wrapText="1"/>
      <protection/>
    </xf>
    <xf numFmtId="0" fontId="12" fillId="0" borderId="29" xfId="56" applyFont="1" applyFill="1" applyBorder="1" applyAlignment="1" applyProtection="1">
      <alignment horizontal="center" vertical="center"/>
      <protection/>
    </xf>
    <xf numFmtId="166" fontId="13" fillId="0" borderId="69" xfId="40" applyNumberFormat="1" applyFont="1" applyFill="1" applyBorder="1" applyAlignment="1" applyProtection="1">
      <alignment horizontal="right"/>
      <protection locked="0"/>
    </xf>
    <xf numFmtId="166" fontId="13" fillId="0" borderId="67" xfId="40" applyNumberFormat="1" applyFont="1" applyFill="1" applyBorder="1" applyAlignment="1" applyProtection="1">
      <alignment horizontal="right"/>
      <protection locked="0"/>
    </xf>
    <xf numFmtId="164" fontId="11" fillId="0" borderId="74" xfId="0" applyNumberFormat="1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164" fontId="12" fillId="0" borderId="31" xfId="0" applyNumberFormat="1" applyFont="1" applyFill="1" applyBorder="1" applyAlignment="1" applyProtection="1">
      <alignment horizontal="right" vertical="center" wrapText="1"/>
      <protection/>
    </xf>
    <xf numFmtId="164" fontId="12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40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40" xfId="0" applyNumberFormat="1" applyFont="1" applyFill="1" applyBorder="1" applyAlignment="1" applyProtection="1">
      <alignment horizontal="right" vertical="center" wrapText="1"/>
      <protection/>
    </xf>
    <xf numFmtId="164" fontId="12" fillId="0" borderId="75" xfId="56" applyNumberFormat="1" applyFont="1" applyFill="1" applyBorder="1" applyAlignment="1" applyProtection="1">
      <alignment vertical="center" wrapText="1"/>
      <protection locked="0"/>
    </xf>
    <xf numFmtId="0" fontId="13" fillId="0" borderId="59" xfId="57" applyFont="1" applyFill="1" applyBorder="1" applyAlignment="1" applyProtection="1">
      <alignment horizontal="left" vertical="center" wrapText="1" indent="1"/>
      <protection/>
    </xf>
    <xf numFmtId="164" fontId="13" fillId="0" borderId="67" xfId="57" applyNumberFormat="1" applyFont="1" applyFill="1" applyBorder="1" applyAlignment="1" applyProtection="1">
      <alignment vertical="center"/>
      <protection locked="0"/>
    </xf>
    <xf numFmtId="164" fontId="13" fillId="0" borderId="76" xfId="57" applyNumberFormat="1" applyFont="1" applyFill="1" applyBorder="1" applyAlignment="1" applyProtection="1">
      <alignment vertical="center"/>
      <protection/>
    </xf>
    <xf numFmtId="0" fontId="13" fillId="0" borderId="36" xfId="57" applyFont="1" applyFill="1" applyBorder="1" applyAlignment="1" applyProtection="1">
      <alignment horizontal="left" vertical="center" wrapText="1" indent="1"/>
      <protection/>
    </xf>
    <xf numFmtId="164" fontId="13" fillId="0" borderId="77" xfId="57" applyNumberFormat="1" applyFont="1" applyFill="1" applyBorder="1" applyAlignment="1" applyProtection="1">
      <alignment vertical="center"/>
      <protection/>
    </xf>
    <xf numFmtId="164" fontId="13" fillId="0" borderId="69" xfId="57" applyNumberFormat="1" applyFont="1" applyFill="1" applyBorder="1" applyAlignment="1" applyProtection="1">
      <alignment vertical="center"/>
      <protection locked="0"/>
    </xf>
    <xf numFmtId="164" fontId="13" fillId="0" borderId="78" xfId="57" applyNumberFormat="1" applyFont="1" applyFill="1" applyBorder="1" applyAlignment="1" applyProtection="1">
      <alignment vertical="center"/>
      <protection/>
    </xf>
    <xf numFmtId="164" fontId="12" fillId="0" borderId="79" xfId="57" applyNumberFormat="1" applyFont="1" applyFill="1" applyBorder="1" applyAlignment="1" applyProtection="1">
      <alignment vertical="center"/>
      <protection/>
    </xf>
    <xf numFmtId="164" fontId="12" fillId="0" borderId="80" xfId="57" applyNumberFormat="1" applyFont="1" applyFill="1" applyBorder="1" applyAlignment="1" applyProtection="1">
      <alignment vertical="center"/>
      <protection/>
    </xf>
    <xf numFmtId="0" fontId="11" fillId="0" borderId="47" xfId="0" applyFont="1" applyFill="1" applyBorder="1" applyAlignment="1" applyProtection="1">
      <alignment horizontal="center" vertical="center" wrapText="1"/>
      <protection/>
    </xf>
    <xf numFmtId="0" fontId="13" fillId="0" borderId="59" xfId="56" applyFont="1" applyFill="1" applyBorder="1" applyAlignment="1" applyProtection="1">
      <alignment horizontal="left" vertical="center" wrapText="1" indent="1"/>
      <protection/>
    </xf>
    <xf numFmtId="0" fontId="11" fillId="0" borderId="66" xfId="0" applyFont="1" applyFill="1" applyBorder="1" applyAlignment="1" applyProtection="1">
      <alignment horizontal="center" vertical="center" wrapText="1"/>
      <protection/>
    </xf>
    <xf numFmtId="0" fontId="12" fillId="0" borderId="66" xfId="0" applyFont="1" applyFill="1" applyBorder="1" applyAlignment="1" applyProtection="1">
      <alignment horizontal="center" vertical="center" wrapText="1"/>
      <protection/>
    </xf>
    <xf numFmtId="0" fontId="12" fillId="0" borderId="43" xfId="0" applyFont="1" applyFill="1" applyBorder="1" applyAlignment="1" applyProtection="1">
      <alignment horizontal="left" vertical="center" wrapText="1" indent="1"/>
      <protection/>
    </xf>
    <xf numFmtId="0" fontId="12" fillId="0" borderId="29" xfId="0" applyFont="1" applyFill="1" applyBorder="1" applyAlignment="1" applyProtection="1">
      <alignment horizontal="left" vertical="center" wrapText="1" indent="1"/>
      <protection/>
    </xf>
    <xf numFmtId="0" fontId="11" fillId="0" borderId="81" xfId="0" applyFont="1" applyFill="1" applyBorder="1" applyAlignment="1" applyProtection="1">
      <alignment horizontal="center" vertical="center" wrapText="1"/>
      <protection/>
    </xf>
    <xf numFmtId="0" fontId="12" fillId="0" borderId="43" xfId="56" applyFont="1" applyFill="1" applyBorder="1" applyAlignment="1" applyProtection="1">
      <alignment horizontal="left" vertical="center" wrapText="1" indent="1"/>
      <protection/>
    </xf>
    <xf numFmtId="0" fontId="11" fillId="0" borderId="29" xfId="0" applyFont="1" applyFill="1" applyBorder="1" applyAlignment="1" applyProtection="1">
      <alignment horizontal="left" vertical="center" wrapText="1" indent="1"/>
      <protection/>
    </xf>
    <xf numFmtId="0" fontId="0" fillId="0" borderId="66" xfId="0" applyFill="1" applyBorder="1" applyAlignment="1" applyProtection="1">
      <alignment vertical="center" wrapText="1"/>
      <protection/>
    </xf>
    <xf numFmtId="3" fontId="19" fillId="0" borderId="66" xfId="0" applyNumberFormat="1" applyFont="1" applyFill="1" applyBorder="1" applyAlignment="1" applyProtection="1">
      <alignment vertical="center" wrapText="1"/>
      <protection locked="0"/>
    </xf>
    <xf numFmtId="164" fontId="13" fillId="0" borderId="82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83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84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85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66" xfId="0" applyNumberFormat="1" applyFont="1" applyFill="1" applyBorder="1" applyAlignment="1" applyProtection="1">
      <alignment horizontal="right" vertical="center" wrapText="1"/>
      <protection/>
    </xf>
    <xf numFmtId="164" fontId="13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2" fillId="0" borderId="51" xfId="0" applyFont="1" applyFill="1" applyBorder="1" applyAlignment="1" applyProtection="1">
      <alignment horizontal="center" vertical="center" wrapText="1"/>
      <protection/>
    </xf>
    <xf numFmtId="0" fontId="12" fillId="0" borderId="24" xfId="56" applyFont="1" applyFill="1" applyBorder="1" applyAlignment="1" applyProtection="1">
      <alignment horizontal="center" vertical="center" wrapText="1"/>
      <protection/>
    </xf>
    <xf numFmtId="0" fontId="12" fillId="0" borderId="59" xfId="56" applyFont="1" applyFill="1" applyBorder="1" applyAlignment="1" applyProtection="1">
      <alignment vertical="center" wrapText="1"/>
      <protection/>
    </xf>
    <xf numFmtId="164" fontId="16" fillId="0" borderId="66" xfId="0" applyNumberFormat="1" applyFont="1" applyBorder="1" applyAlignment="1" applyProtection="1">
      <alignment vertical="center" wrapText="1"/>
      <protection/>
    </xf>
    <xf numFmtId="164" fontId="16" fillId="0" borderId="66" xfId="0" applyNumberFormat="1" applyFont="1" applyBorder="1" applyAlignment="1" applyProtection="1">
      <alignment horizontal="right" vertical="center" wrapText="1" indent="1"/>
      <protection/>
    </xf>
    <xf numFmtId="164" fontId="12" fillId="0" borderId="66" xfId="56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6" xfId="0" applyNumberFormat="1" applyFont="1" applyBorder="1" applyAlignment="1" applyProtection="1">
      <alignment vertical="center" wrapText="1"/>
      <protection/>
    </xf>
    <xf numFmtId="3" fontId="13" fillId="0" borderId="67" xfId="0" applyNumberFormat="1" applyFont="1" applyFill="1" applyBorder="1" applyAlignment="1">
      <alignment vertical="center" wrapText="1"/>
    </xf>
    <xf numFmtId="164" fontId="13" fillId="0" borderId="66" xfId="56" applyNumberFormat="1" applyFont="1" applyFill="1" applyBorder="1" applyAlignment="1" applyProtection="1">
      <alignment vertical="center" wrapText="1"/>
      <protection locked="0"/>
    </xf>
    <xf numFmtId="3" fontId="13" fillId="0" borderId="69" xfId="0" applyNumberFormat="1" applyFont="1" applyFill="1" applyBorder="1" applyAlignment="1">
      <alignment vertical="center" wrapText="1"/>
    </xf>
    <xf numFmtId="3" fontId="13" fillId="0" borderId="7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 wrapText="1"/>
      <protection/>
    </xf>
    <xf numFmtId="0" fontId="13" fillId="0" borderId="36" xfId="56" applyFont="1" applyFill="1" applyBorder="1" applyAlignment="1" applyProtection="1">
      <alignment horizontal="left" indent="6"/>
      <protection/>
    </xf>
    <xf numFmtId="0" fontId="13" fillId="0" borderId="36" xfId="56" applyFont="1" applyFill="1" applyBorder="1" applyAlignment="1" applyProtection="1">
      <alignment horizontal="left" vertical="center" wrapText="1" indent="6"/>
      <protection/>
    </xf>
    <xf numFmtId="0" fontId="13" fillId="0" borderId="45" xfId="56" applyFont="1" applyFill="1" applyBorder="1" applyAlignment="1" applyProtection="1">
      <alignment horizontal="left" vertical="center" wrapText="1" indent="6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right" vertical="center" wrapText="1" indent="1"/>
      <protection/>
    </xf>
    <xf numFmtId="0" fontId="15" fillId="0" borderId="12" xfId="0" applyFont="1" applyBorder="1" applyAlignment="1" applyProtection="1">
      <alignment horizontal="center" wrapText="1"/>
      <protection/>
    </xf>
    <xf numFmtId="0" fontId="15" fillId="0" borderId="66" xfId="0" applyFont="1" applyBorder="1" applyAlignment="1" applyProtection="1">
      <alignment horizontal="center" wrapText="1"/>
      <protection/>
    </xf>
    <xf numFmtId="0" fontId="15" fillId="0" borderId="66" xfId="0" applyFont="1" applyBorder="1" applyAlignment="1" applyProtection="1">
      <alignment wrapText="1"/>
      <protection/>
    </xf>
    <xf numFmtId="164" fontId="12" fillId="0" borderId="66" xfId="56" applyNumberFormat="1" applyFont="1" applyFill="1" applyBorder="1" applyAlignment="1" applyProtection="1">
      <alignment vertical="center" wrapText="1"/>
      <protection locked="0"/>
    </xf>
    <xf numFmtId="0" fontId="13" fillId="0" borderId="65" xfId="56" applyFont="1" applyFill="1" applyBorder="1" applyAlignment="1" applyProtection="1">
      <alignment horizontal="left" vertical="center" wrapText="1" indent="1"/>
      <protection/>
    </xf>
    <xf numFmtId="3" fontId="13" fillId="0" borderId="36" xfId="0" applyNumberFormat="1" applyFont="1" applyBorder="1" applyAlignment="1" applyProtection="1">
      <alignment vertical="center"/>
      <protection locked="0"/>
    </xf>
    <xf numFmtId="3" fontId="13" fillId="0" borderId="36" xfId="0" applyNumberFormat="1" applyFont="1" applyFill="1" applyBorder="1" applyAlignment="1" applyProtection="1">
      <alignment horizontal="right" vertical="center" indent="1"/>
      <protection locked="0"/>
    </xf>
    <xf numFmtId="3" fontId="13" fillId="0" borderId="45" xfId="0" applyNumberFormat="1" applyFont="1" applyFill="1" applyBorder="1" applyAlignment="1" applyProtection="1">
      <alignment horizontal="right" vertical="center" indent="1"/>
      <protection locked="0"/>
    </xf>
    <xf numFmtId="3" fontId="19" fillId="0" borderId="29" xfId="0" applyNumberFormat="1" applyFont="1" applyFill="1" applyBorder="1" applyAlignment="1" applyProtection="1">
      <alignment horizontal="right" vertical="center"/>
      <protection/>
    </xf>
    <xf numFmtId="0" fontId="0" fillId="0" borderId="67" xfId="0" applyBorder="1" applyAlignment="1">
      <alignment/>
    </xf>
    <xf numFmtId="3" fontId="13" fillId="0" borderId="67" xfId="0" applyNumberFormat="1" applyFont="1" applyBorder="1" applyAlignment="1" applyProtection="1">
      <alignment vertical="center"/>
      <protection locked="0"/>
    </xf>
    <xf numFmtId="0" fontId="0" fillId="0" borderId="70" xfId="0" applyBorder="1" applyAlignment="1">
      <alignment/>
    </xf>
    <xf numFmtId="3" fontId="19" fillId="0" borderId="66" xfId="0" applyNumberFormat="1" applyFont="1" applyFill="1" applyBorder="1" applyAlignment="1" applyProtection="1">
      <alignment horizontal="right" vertical="center"/>
      <protection/>
    </xf>
    <xf numFmtId="164" fontId="9" fillId="0" borderId="56" xfId="56" applyNumberFormat="1" applyFont="1" applyFill="1" applyBorder="1" applyAlignment="1" applyProtection="1">
      <alignment vertical="center"/>
      <protection locked="0"/>
    </xf>
    <xf numFmtId="0" fontId="11" fillId="0" borderId="10" xfId="56" applyFont="1" applyFill="1" applyBorder="1" applyAlignment="1" applyProtection="1">
      <alignment horizontal="center" vertical="center" wrapText="1"/>
      <protection locked="0"/>
    </xf>
    <xf numFmtId="0" fontId="11" fillId="0" borderId="11" xfId="56" applyFont="1" applyFill="1" applyBorder="1" applyAlignment="1" applyProtection="1">
      <alignment horizontal="center" vertical="center" wrapText="1"/>
      <protection locked="0"/>
    </xf>
    <xf numFmtId="0" fontId="11" fillId="0" borderId="54" xfId="56" applyFont="1" applyFill="1" applyBorder="1" applyAlignment="1" applyProtection="1">
      <alignment horizontal="center" vertical="center" wrapText="1"/>
      <protection locked="0"/>
    </xf>
    <xf numFmtId="0" fontId="12" fillId="0" borderId="0" xfId="56" applyNumberFormat="1" applyFont="1" applyFill="1" applyBorder="1" applyAlignment="1" applyProtection="1">
      <alignment vertical="center" wrapText="1"/>
      <protection/>
    </xf>
    <xf numFmtId="0" fontId="6" fillId="0" borderId="0" xfId="56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56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NumberFormat="1" applyFont="1" applyFill="1" applyBorder="1" applyAlignment="1" applyProtection="1">
      <alignment horizontal="center" vertical="center" wrapText="1"/>
      <protection/>
    </xf>
    <xf numFmtId="0" fontId="13" fillId="0" borderId="0" xfId="56" applyNumberFormat="1" applyFont="1" applyFill="1" applyBorder="1" applyAlignment="1" applyProtection="1">
      <alignment vertical="center" wrapText="1"/>
      <protection locked="0"/>
    </xf>
    <xf numFmtId="0" fontId="13" fillId="0" borderId="0" xfId="56" applyNumberFormat="1" applyFont="1" applyFill="1" applyBorder="1" applyAlignment="1" applyProtection="1">
      <alignment vertical="center" wrapText="1"/>
      <protection/>
    </xf>
    <xf numFmtId="0" fontId="12" fillId="0" borderId="0" xfId="56" applyNumberFormat="1" applyFont="1" applyFill="1" applyBorder="1" applyAlignment="1" applyProtection="1">
      <alignment vertical="center" wrapText="1"/>
      <protection locked="0"/>
    </xf>
    <xf numFmtId="0" fontId="6" fillId="0" borderId="0" xfId="56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56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Border="1" applyAlignment="1" applyProtection="1">
      <alignment vertical="center" wrapText="1"/>
      <protection/>
    </xf>
    <xf numFmtId="0" fontId="16" fillId="0" borderId="0" xfId="0" applyNumberFormat="1" applyFont="1" applyBorder="1" applyAlignment="1" applyProtection="1">
      <alignment vertical="center" wrapText="1"/>
      <protection/>
    </xf>
    <xf numFmtId="0" fontId="4" fillId="0" borderId="0" xfId="56" applyNumberFormat="1" applyFont="1" applyFill="1" applyAlignment="1">
      <alignment/>
      <protection/>
    </xf>
    <xf numFmtId="0" fontId="12" fillId="0" borderId="29" xfId="56" applyFont="1" applyFill="1" applyBorder="1" applyAlignment="1" applyProtection="1">
      <alignment horizontal="center" vertical="center" wrapText="1"/>
      <protection/>
    </xf>
    <xf numFmtId="164" fontId="12" fillId="0" borderId="81" xfId="56" applyNumberFormat="1" applyFont="1" applyFill="1" applyBorder="1" applyAlignment="1" applyProtection="1">
      <alignment vertical="center" wrapText="1"/>
      <protection locked="0"/>
    </xf>
    <xf numFmtId="164" fontId="12" fillId="0" borderId="81" xfId="56" applyNumberFormat="1" applyFont="1" applyFill="1" applyBorder="1" applyAlignment="1" applyProtection="1">
      <alignment vertical="center" wrapText="1"/>
      <protection/>
    </xf>
    <xf numFmtId="164" fontId="12" fillId="0" borderId="81" xfId="56" applyNumberFormat="1" applyFont="1" applyFill="1" applyBorder="1" applyAlignment="1" applyProtection="1">
      <alignment vertical="center" wrapText="1"/>
      <protection/>
    </xf>
    <xf numFmtId="164" fontId="12" fillId="0" borderId="66" xfId="56" applyNumberFormat="1" applyFont="1" applyFill="1" applyBorder="1" applyAlignment="1" applyProtection="1">
      <alignment vertical="center" wrapText="1"/>
      <protection locked="0"/>
    </xf>
    <xf numFmtId="164" fontId="13" fillId="0" borderId="67" xfId="56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66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6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5" xfId="0" applyNumberFormat="1" applyFont="1" applyFill="1" applyBorder="1" applyAlignment="1" applyProtection="1">
      <alignment vertical="center" wrapTex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86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86" xfId="0" applyNumberFormat="1" applyFont="1" applyFill="1" applyBorder="1" applyAlignment="1" applyProtection="1">
      <alignment horizontal="left" vertical="center" wrapText="1" indent="1"/>
      <protection/>
    </xf>
    <xf numFmtId="0" fontId="19" fillId="0" borderId="27" xfId="56" applyFont="1" applyFill="1" applyBorder="1" applyAlignment="1">
      <alignment horizontal="center" vertical="center" wrapText="1"/>
      <protection/>
    </xf>
    <xf numFmtId="0" fontId="19" fillId="0" borderId="87" xfId="56" applyFont="1" applyFill="1" applyBorder="1" applyAlignment="1">
      <alignment horizontal="center" vertical="center" wrapText="1"/>
      <protection/>
    </xf>
    <xf numFmtId="0" fontId="19" fillId="0" borderId="66" xfId="56" applyFont="1" applyFill="1" applyBorder="1" applyAlignment="1">
      <alignment horizontal="center" vertical="center" wrapText="1"/>
      <protection/>
    </xf>
    <xf numFmtId="0" fontId="19" fillId="0" borderId="20" xfId="56" applyFont="1" applyFill="1" applyBorder="1" applyAlignment="1">
      <alignment horizontal="center" vertical="center"/>
      <protection/>
    </xf>
    <xf numFmtId="0" fontId="19" fillId="0" borderId="11" xfId="56" applyFont="1" applyFill="1" applyBorder="1" applyAlignment="1">
      <alignment horizontal="center" vertical="center"/>
      <protection/>
    </xf>
    <xf numFmtId="0" fontId="19" fillId="0" borderId="43" xfId="56" applyFont="1" applyFill="1" applyBorder="1" applyAlignment="1">
      <alignment horizontal="center" vertical="center"/>
      <protection/>
    </xf>
    <xf numFmtId="0" fontId="19" fillId="0" borderId="66" xfId="56" applyFont="1" applyFill="1" applyBorder="1" applyAlignment="1">
      <alignment horizontal="center" vertical="center"/>
      <protection/>
    </xf>
    <xf numFmtId="0" fontId="19" fillId="0" borderId="40" xfId="56" applyFont="1" applyFill="1" applyBorder="1" applyAlignment="1">
      <alignment horizontal="center" vertical="center"/>
      <protection/>
    </xf>
    <xf numFmtId="164" fontId="12" fillId="0" borderId="88" xfId="56" applyNumberFormat="1" applyFont="1" applyFill="1" applyBorder="1" applyAlignment="1" applyProtection="1">
      <alignment vertical="center" wrapText="1"/>
      <protection/>
    </xf>
    <xf numFmtId="0" fontId="12" fillId="0" borderId="74" xfId="0" applyFont="1" applyFill="1" applyBorder="1" applyAlignment="1" applyProtection="1">
      <alignment horizontal="center" vertical="center" wrapText="1"/>
      <protection/>
    </xf>
    <xf numFmtId="0" fontId="11" fillId="0" borderId="89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1" fillId="0" borderId="66" xfId="0" applyFont="1" applyFill="1" applyBorder="1" applyAlignment="1" applyProtection="1">
      <alignment horizontal="center" vertical="center"/>
      <protection/>
    </xf>
    <xf numFmtId="164" fontId="13" fillId="0" borderId="6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74" xfId="56" applyNumberFormat="1" applyFont="1" applyFill="1" applyBorder="1" applyAlignment="1" applyProtection="1">
      <alignment vertical="center" wrapText="1"/>
      <protection/>
    </xf>
    <xf numFmtId="3" fontId="13" fillId="0" borderId="69" xfId="0" applyNumberFormat="1" applyFont="1" applyBorder="1" applyAlignment="1" applyProtection="1">
      <alignment vertical="center"/>
      <protection locked="0"/>
    </xf>
    <xf numFmtId="0" fontId="19" fillId="0" borderId="66" xfId="0" applyFont="1" applyBorder="1" applyAlignment="1">
      <alignment vertical="center" wrapText="1"/>
    </xf>
    <xf numFmtId="3" fontId="13" fillId="0" borderId="65" xfId="0" applyNumberFormat="1" applyFont="1" applyBorder="1" applyAlignment="1" applyProtection="1">
      <alignment vertical="center"/>
      <protection locked="0"/>
    </xf>
    <xf numFmtId="0" fontId="19" fillId="0" borderId="66" xfId="0" applyFont="1" applyBorder="1" applyAlignment="1" applyProtection="1">
      <alignment horizontal="center" vertical="center" wrapText="1"/>
      <protection/>
    </xf>
    <xf numFmtId="0" fontId="19" fillId="0" borderId="86" xfId="0" applyFont="1" applyBorder="1" applyAlignment="1" applyProtection="1">
      <alignment horizontal="center" vertical="center" wrapText="1"/>
      <protection/>
    </xf>
    <xf numFmtId="0" fontId="19" fillId="0" borderId="57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left" vertical="center" indent="1"/>
      <protection locked="0"/>
    </xf>
    <xf numFmtId="0" fontId="19" fillId="0" borderId="66" xfId="0" applyFont="1" applyBorder="1" applyAlignment="1" applyProtection="1">
      <alignment horizontal="center" vertical="center"/>
      <protection/>
    </xf>
    <xf numFmtId="164" fontId="30" fillId="0" borderId="0" xfId="0" applyNumberFormat="1" applyFont="1" applyFill="1" applyAlignment="1">
      <alignment vertical="center" wrapText="1"/>
    </xf>
    <xf numFmtId="0" fontId="33" fillId="0" borderId="0" xfId="0" applyFont="1" applyAlignment="1" applyProtection="1">
      <alignment horizontal="right" vertical="top"/>
      <protection locked="0"/>
    </xf>
    <xf numFmtId="164" fontId="9" fillId="0" borderId="0" xfId="0" applyNumberFormat="1" applyFont="1" applyFill="1" applyAlignment="1" applyProtection="1">
      <alignment vertical="center" wrapText="1"/>
      <protection/>
    </xf>
    <xf numFmtId="0" fontId="33" fillId="0" borderId="0" xfId="0" applyFont="1" applyAlignment="1" applyProtection="1">
      <alignment horizontal="right" vertical="top"/>
      <protection/>
    </xf>
    <xf numFmtId="0" fontId="12" fillId="0" borderId="66" xfId="56" applyFont="1" applyFill="1" applyBorder="1" applyAlignment="1" applyProtection="1">
      <alignment horizontal="center" vertical="center" wrapText="1"/>
      <protection/>
    </xf>
    <xf numFmtId="0" fontId="15" fillId="0" borderId="29" xfId="0" applyFont="1" applyBorder="1" applyAlignment="1" applyProtection="1">
      <alignment horizontal="left" vertical="center" wrapText="1" indent="1"/>
      <protection/>
    </xf>
    <xf numFmtId="0" fontId="15" fillId="0" borderId="29" xfId="0" applyFont="1" applyBorder="1" applyAlignment="1" applyProtection="1">
      <alignment wrapText="1"/>
      <protection/>
    </xf>
    <xf numFmtId="0" fontId="15" fillId="0" borderId="43" xfId="0" applyFont="1" applyBorder="1" applyAlignment="1" applyProtection="1">
      <alignment wrapText="1"/>
      <protection/>
    </xf>
    <xf numFmtId="0" fontId="11" fillId="0" borderId="66" xfId="56" applyFont="1" applyFill="1" applyBorder="1" applyAlignment="1" applyProtection="1">
      <alignment horizontal="center" vertical="center" wrapText="1"/>
      <protection/>
    </xf>
    <xf numFmtId="0" fontId="14" fillId="0" borderId="65" xfId="0" applyFont="1" applyBorder="1" applyAlignment="1" applyProtection="1">
      <alignment horizontal="left" wrapText="1" indent="1"/>
      <protection/>
    </xf>
    <xf numFmtId="0" fontId="14" fillId="0" borderId="36" xfId="0" applyFont="1" applyBorder="1" applyAlignment="1" applyProtection="1">
      <alignment horizontal="left" wrapText="1" indent="1"/>
      <protection/>
    </xf>
    <xf numFmtId="0" fontId="14" fillId="0" borderId="45" xfId="0" applyFont="1" applyBorder="1" applyAlignment="1" applyProtection="1">
      <alignment horizontal="left" wrapText="1" indent="1"/>
      <protection/>
    </xf>
    <xf numFmtId="0" fontId="14" fillId="0" borderId="45" xfId="0" applyFont="1" applyBorder="1" applyAlignment="1" applyProtection="1">
      <alignment wrapText="1"/>
      <protection/>
    </xf>
    <xf numFmtId="0" fontId="14" fillId="0" borderId="90" xfId="0" applyFont="1" applyBorder="1" applyAlignment="1" applyProtection="1">
      <alignment horizontal="left" wrapText="1" indent="1"/>
      <protection/>
    </xf>
    <xf numFmtId="0" fontId="15" fillId="0" borderId="90" xfId="0" applyFont="1" applyBorder="1" applyAlignment="1" applyProtection="1">
      <alignment horizontal="left" vertical="center" wrapText="1" indent="1"/>
      <protection/>
    </xf>
    <xf numFmtId="164" fontId="13" fillId="0" borderId="69" xfId="56" applyNumberFormat="1" applyFont="1" applyFill="1" applyBorder="1" applyAlignment="1" applyProtection="1">
      <alignment vertical="center" wrapText="1"/>
      <protection/>
    </xf>
    <xf numFmtId="164" fontId="13" fillId="0" borderId="70" xfId="56" applyNumberFormat="1" applyFont="1" applyFill="1" applyBorder="1" applyAlignment="1" applyProtection="1">
      <alignment vertical="center" wrapText="1"/>
      <protection/>
    </xf>
    <xf numFmtId="0" fontId="13" fillId="0" borderId="49" xfId="56" applyFont="1" applyFill="1" applyBorder="1" applyAlignment="1" applyProtection="1">
      <alignment horizontal="left" vertical="center" wrapText="1" indent="6"/>
      <protection/>
    </xf>
    <xf numFmtId="0" fontId="12" fillId="0" borderId="29" xfId="56" applyFont="1" applyFill="1" applyBorder="1" applyAlignment="1" applyProtection="1">
      <alignment vertical="center" wrapText="1"/>
      <protection/>
    </xf>
    <xf numFmtId="0" fontId="13" fillId="0" borderId="45" xfId="56" applyFont="1" applyFill="1" applyBorder="1" applyAlignment="1" applyProtection="1">
      <alignment horizontal="left" vertical="center" wrapText="1" indent="1"/>
      <protection/>
    </xf>
    <xf numFmtId="0" fontId="14" fillId="0" borderId="45" xfId="0" applyFont="1" applyBorder="1" applyAlignment="1" applyProtection="1">
      <alignment horizontal="left" vertical="center" wrapText="1" indent="1"/>
      <protection/>
    </xf>
    <xf numFmtId="0" fontId="14" fillId="0" borderId="36" xfId="0" applyFont="1" applyBorder="1" applyAlignment="1" applyProtection="1">
      <alignment horizontal="left" vertical="center" wrapText="1" indent="1"/>
      <protection/>
    </xf>
    <xf numFmtId="0" fontId="13" fillId="0" borderId="65" xfId="56" applyFont="1" applyFill="1" applyBorder="1" applyAlignment="1" applyProtection="1">
      <alignment horizontal="left" vertical="center" wrapText="1" indent="6"/>
      <protection/>
    </xf>
    <xf numFmtId="164" fontId="19" fillId="0" borderId="91" xfId="0" applyNumberFormat="1" applyFont="1" applyFill="1" applyBorder="1" applyAlignment="1" applyProtection="1">
      <alignment vertical="center" wrapText="1"/>
      <protection/>
    </xf>
    <xf numFmtId="164" fontId="19" fillId="0" borderId="92" xfId="0" applyNumberFormat="1" applyFont="1" applyFill="1" applyBorder="1" applyAlignment="1" applyProtection="1">
      <alignment vertical="center" wrapText="1"/>
      <protection/>
    </xf>
    <xf numFmtId="164" fontId="19" fillId="0" borderId="93" xfId="0" applyNumberFormat="1" applyFont="1" applyFill="1" applyBorder="1" applyAlignment="1" applyProtection="1">
      <alignment vertical="center" wrapText="1"/>
      <protection/>
    </xf>
    <xf numFmtId="164" fontId="13" fillId="0" borderId="9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95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72" xfId="0" applyNumberFormat="1" applyFont="1" applyFill="1" applyBorder="1" applyAlignment="1" applyProtection="1">
      <alignment horizontal="center" vertical="center" wrapText="1"/>
      <protection/>
    </xf>
    <xf numFmtId="164" fontId="11" fillId="0" borderId="13" xfId="0" applyNumberFormat="1" applyFont="1" applyFill="1" applyBorder="1" applyAlignment="1" applyProtection="1">
      <alignment horizontal="center" vertical="center" wrapText="1"/>
      <protection/>
    </xf>
    <xf numFmtId="164" fontId="12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52" xfId="0" applyNumberFormat="1" applyFont="1" applyFill="1" applyBorder="1" applyAlignment="1" applyProtection="1">
      <alignment horizontal="center" vertical="center" wrapText="1"/>
      <protection/>
    </xf>
    <xf numFmtId="164" fontId="13" fillId="0" borderId="9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6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68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94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65" xfId="56" applyFont="1" applyFill="1" applyBorder="1" applyProtection="1">
      <alignment/>
      <protection/>
    </xf>
    <xf numFmtId="0" fontId="27" fillId="0" borderId="36" xfId="0" applyFont="1" applyBorder="1" applyAlignment="1">
      <alignment horizontal="justify" wrapText="1"/>
    </xf>
    <xf numFmtId="0" fontId="27" fillId="0" borderId="36" xfId="0" applyFont="1" applyBorder="1" applyAlignment="1">
      <alignment wrapText="1"/>
    </xf>
    <xf numFmtId="0" fontId="27" fillId="0" borderId="49" xfId="0" applyFont="1" applyBorder="1" applyAlignment="1">
      <alignment wrapText="1"/>
    </xf>
    <xf numFmtId="0" fontId="12" fillId="0" borderId="66" xfId="56" applyFont="1" applyFill="1" applyBorder="1" applyAlignment="1" applyProtection="1">
      <alignment horizontal="center" vertical="center"/>
      <protection/>
    </xf>
    <xf numFmtId="166" fontId="13" fillId="0" borderId="70" xfId="40" applyNumberFormat="1" applyFont="1" applyFill="1" applyBorder="1" applyAlignment="1" applyProtection="1">
      <alignment horizontal="right"/>
      <protection locked="0"/>
    </xf>
    <xf numFmtId="166" fontId="12" fillId="0" borderId="66" xfId="40" applyNumberFormat="1" applyFont="1" applyFill="1" applyBorder="1" applyAlignment="1" applyProtection="1">
      <alignment horizontal="right"/>
      <protection/>
    </xf>
    <xf numFmtId="49" fontId="11" fillId="0" borderId="66" xfId="0" applyNumberFormat="1" applyFont="1" applyFill="1" applyBorder="1" applyAlignment="1" applyProtection="1">
      <alignment horizontal="right" vertical="center"/>
      <protection/>
    </xf>
    <xf numFmtId="0" fontId="10" fillId="0" borderId="66" xfId="0" applyFont="1" applyFill="1" applyBorder="1" applyAlignment="1" applyProtection="1">
      <alignment horizontal="right"/>
      <protection/>
    </xf>
    <xf numFmtId="0" fontId="13" fillId="0" borderId="43" xfId="56" applyFont="1" applyFill="1" applyBorder="1" applyAlignment="1" applyProtection="1">
      <alignment horizontal="left" vertical="center" wrapText="1" indent="1"/>
      <protection/>
    </xf>
    <xf numFmtId="164" fontId="12" fillId="0" borderId="66" xfId="0" applyNumberFormat="1" applyFont="1" applyFill="1" applyBorder="1" applyAlignment="1" applyProtection="1">
      <alignment vertical="center" wrapText="1"/>
      <protection locked="0"/>
    </xf>
    <xf numFmtId="164" fontId="13" fillId="0" borderId="7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6" xfId="0" applyFill="1" applyBorder="1" applyAlignment="1" applyProtection="1">
      <alignment horizontal="right" vertical="center" wrapText="1" indent="1"/>
      <protection/>
    </xf>
    <xf numFmtId="3" fontId="19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61" xfId="0" applyFont="1" applyFill="1" applyBorder="1" applyAlignment="1" applyProtection="1">
      <alignment horizontal="center" vertical="center" wrapText="1"/>
      <protection/>
    </xf>
    <xf numFmtId="164" fontId="9" fillId="0" borderId="56" xfId="56" applyNumberFormat="1" applyFont="1" applyFill="1" applyBorder="1" applyAlignment="1" applyProtection="1">
      <alignment horizontal="left"/>
      <protection/>
    </xf>
    <xf numFmtId="0" fontId="11" fillId="0" borderId="66" xfId="0" applyFont="1" applyFill="1" applyBorder="1" applyAlignment="1" applyProtection="1">
      <alignment horizontal="right" vertical="center"/>
      <protection/>
    </xf>
    <xf numFmtId="0" fontId="11" fillId="0" borderId="66" xfId="0" applyFont="1" applyFill="1" applyBorder="1" applyAlignment="1" applyProtection="1">
      <alignment horizontal="right" vertical="center" wrapText="1" indent="1"/>
      <protection/>
    </xf>
    <xf numFmtId="164" fontId="13" fillId="0" borderId="67" xfId="56" applyNumberFormat="1" applyFont="1" applyFill="1" applyBorder="1" applyAlignment="1" applyProtection="1">
      <alignment horizontal="right" vertical="center" wrapText="1" indent="1"/>
      <protection locked="0"/>
    </xf>
    <xf numFmtId="164" fontId="13" fillId="33" borderId="67" xfId="56" applyNumberFormat="1" applyFont="1" applyFill="1" applyBorder="1" applyAlignment="1" applyProtection="1">
      <alignment horizontal="right" vertical="center" wrapText="1" indent="1"/>
      <protection/>
    </xf>
    <xf numFmtId="164" fontId="13" fillId="0" borderId="69" xfId="56" applyNumberFormat="1" applyFont="1" applyFill="1" applyBorder="1" applyAlignment="1" applyProtection="1">
      <alignment horizontal="right" vertical="center" wrapText="1" indent="1"/>
      <protection locked="0"/>
    </xf>
    <xf numFmtId="164" fontId="13" fillId="33" borderId="70" xfId="56" applyNumberFormat="1" applyFont="1" applyFill="1" applyBorder="1" applyAlignment="1" applyProtection="1">
      <alignment horizontal="right" vertical="center" wrapText="1" indent="1"/>
      <protection/>
    </xf>
    <xf numFmtId="164" fontId="13" fillId="0" borderId="70" xfId="5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9" xfId="56" applyNumberFormat="1" applyFont="1" applyFill="1" applyBorder="1" applyAlignment="1" applyProtection="1">
      <alignment horizontal="right" vertical="center" wrapText="1" indent="1"/>
      <protection/>
    </xf>
    <xf numFmtId="164" fontId="12" fillId="0" borderId="97" xfId="56" applyNumberFormat="1" applyFont="1" applyFill="1" applyBorder="1" applyAlignment="1" applyProtection="1">
      <alignment horizontal="right" vertical="center" wrapText="1" indent="1"/>
      <protection/>
    </xf>
    <xf numFmtId="49" fontId="13" fillId="0" borderId="94" xfId="56" applyNumberFormat="1" applyFont="1" applyFill="1" applyBorder="1" applyAlignment="1" applyProtection="1">
      <alignment horizontal="center" vertical="center" wrapText="1"/>
      <protection/>
    </xf>
    <xf numFmtId="0" fontId="15" fillId="0" borderId="51" xfId="0" applyFont="1" applyBorder="1" applyAlignment="1" applyProtection="1">
      <alignment horizontal="left" vertical="center" wrapText="1" indent="1"/>
      <protection/>
    </xf>
    <xf numFmtId="0" fontId="14" fillId="0" borderId="67" xfId="0" applyFont="1" applyBorder="1" applyAlignment="1" applyProtection="1">
      <alignment horizontal="left" wrapText="1" indent="1"/>
      <protection/>
    </xf>
    <xf numFmtId="164" fontId="13" fillId="0" borderId="67" xfId="56" applyNumberFormat="1" applyFont="1" applyFill="1" applyBorder="1" applyAlignment="1" applyProtection="1">
      <alignment horizontal="right" vertical="center" wrapText="1"/>
      <protection locked="0"/>
    </xf>
    <xf numFmtId="164" fontId="12" fillId="0" borderId="6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66" xfId="0" applyNumberFormat="1" applyFont="1" applyBorder="1" applyAlignment="1" applyProtection="1">
      <alignment horizontal="right" vertical="center" wrapText="1" indent="1"/>
      <protection/>
    </xf>
    <xf numFmtId="0" fontId="0" fillId="0" borderId="66" xfId="0" applyFont="1" applyFill="1" applyBorder="1" applyAlignment="1" applyProtection="1">
      <alignment horizontal="right" vertical="center" wrapText="1" indent="1"/>
      <protection/>
    </xf>
    <xf numFmtId="164" fontId="13" fillId="0" borderId="83" xfId="56" applyNumberFormat="1" applyFont="1" applyFill="1" applyBorder="1" applyAlignment="1" applyProtection="1">
      <alignment vertical="center" wrapText="1"/>
      <protection locked="0"/>
    </xf>
    <xf numFmtId="3" fontId="13" fillId="0" borderId="98" xfId="0" applyNumberFormat="1" applyFont="1" applyFill="1" applyBorder="1" applyAlignment="1">
      <alignment vertical="center" wrapText="1"/>
    </xf>
    <xf numFmtId="3" fontId="13" fillId="0" borderId="99" xfId="0" applyNumberFormat="1" applyFont="1" applyFill="1" applyBorder="1" applyAlignment="1">
      <alignment vertical="center" wrapText="1"/>
    </xf>
    <xf numFmtId="164" fontId="13" fillId="0" borderId="100" xfId="56" applyNumberFormat="1" applyFont="1" applyFill="1" applyBorder="1" applyAlignment="1" applyProtection="1">
      <alignment vertical="center" wrapText="1"/>
      <protection locked="0"/>
    </xf>
    <xf numFmtId="164" fontId="13" fillId="33" borderId="70" xfId="56" applyNumberFormat="1" applyFont="1" applyFill="1" applyBorder="1" applyAlignment="1" applyProtection="1">
      <alignment vertical="center" wrapText="1"/>
      <protection/>
    </xf>
    <xf numFmtId="164" fontId="9" fillId="0" borderId="0" xfId="56" applyNumberFormat="1" applyFont="1" applyFill="1" applyBorder="1" applyAlignment="1" applyProtection="1">
      <alignment vertical="center"/>
      <protection locked="0"/>
    </xf>
    <xf numFmtId="164" fontId="9" fillId="0" borderId="101" xfId="56" applyNumberFormat="1" applyFont="1" applyFill="1" applyBorder="1" applyAlignment="1" applyProtection="1">
      <alignment horizontal="left" vertical="center"/>
      <protection/>
    </xf>
    <xf numFmtId="0" fontId="4" fillId="0" borderId="0" xfId="56" applyFont="1" applyFill="1" applyAlignment="1" applyProtection="1">
      <alignment horizontal="right" vertical="center" indent="1"/>
      <protection/>
    </xf>
    <xf numFmtId="0" fontId="10" fillId="0" borderId="101" xfId="0" applyFont="1" applyFill="1" applyBorder="1" applyAlignment="1" applyProtection="1">
      <alignment horizontal="right" vertical="center"/>
      <protection/>
    </xf>
    <xf numFmtId="0" fontId="11" fillId="0" borderId="102" xfId="56" applyFont="1" applyFill="1" applyBorder="1" applyAlignment="1" applyProtection="1">
      <alignment horizontal="center" vertical="center" wrapText="1"/>
      <protection/>
    </xf>
    <xf numFmtId="0" fontId="11" fillId="0" borderId="79" xfId="56" applyFont="1" applyFill="1" applyBorder="1" applyAlignment="1" applyProtection="1">
      <alignment horizontal="center" vertical="center" wrapText="1"/>
      <protection/>
    </xf>
    <xf numFmtId="0" fontId="11" fillId="0" borderId="103" xfId="56" applyFont="1" applyFill="1" applyBorder="1" applyAlignment="1" applyProtection="1">
      <alignment horizontal="center" vertical="center" wrapText="1"/>
      <protection/>
    </xf>
    <xf numFmtId="0" fontId="11" fillId="0" borderId="75" xfId="56" applyFont="1" applyFill="1" applyBorder="1" applyAlignment="1" applyProtection="1">
      <alignment horizontal="center" vertical="center" wrapText="1"/>
      <protection/>
    </xf>
    <xf numFmtId="0" fontId="12" fillId="0" borderId="102" xfId="56" applyFont="1" applyFill="1" applyBorder="1" applyAlignment="1" applyProtection="1">
      <alignment horizontal="center" vertical="center" wrapText="1"/>
      <protection/>
    </xf>
    <xf numFmtId="0" fontId="12" fillId="0" borderId="79" xfId="56" applyFont="1" applyFill="1" applyBorder="1" applyAlignment="1" applyProtection="1">
      <alignment horizontal="center" vertical="center" wrapText="1"/>
      <protection/>
    </xf>
    <xf numFmtId="0" fontId="12" fillId="0" borderId="75" xfId="56" applyFont="1" applyFill="1" applyBorder="1" applyAlignment="1" applyProtection="1">
      <alignment horizontal="center" vertical="center" wrapText="1"/>
      <protection/>
    </xf>
    <xf numFmtId="0" fontId="12" fillId="0" borderId="102" xfId="56" applyFont="1" applyFill="1" applyBorder="1" applyAlignment="1" applyProtection="1">
      <alignment horizontal="left" vertical="center" wrapText="1" indent="1"/>
      <protection/>
    </xf>
    <xf numFmtId="0" fontId="12" fillId="0" borderId="79" xfId="56" applyFont="1" applyFill="1" applyBorder="1" applyAlignment="1" applyProtection="1">
      <alignment horizontal="left" vertical="center" wrapText="1" indent="1"/>
      <protection/>
    </xf>
    <xf numFmtId="164" fontId="12" fillId="0" borderId="79" xfId="56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5" xfId="56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79" xfId="0" applyFont="1" applyBorder="1" applyAlignment="1" applyProtection="1">
      <alignment horizontal="left" vertical="center" wrapText="1" indent="1"/>
      <protection/>
    </xf>
    <xf numFmtId="164" fontId="12" fillId="0" borderId="79" xfId="56" applyNumberFormat="1" applyFont="1" applyFill="1" applyBorder="1" applyAlignment="1" applyProtection="1">
      <alignment horizontal="right" vertical="center" wrapText="1" indent="1"/>
      <protection/>
    </xf>
    <xf numFmtId="164" fontId="12" fillId="0" borderId="75" xfId="56" applyNumberFormat="1" applyFont="1" applyFill="1" applyBorder="1" applyAlignment="1" applyProtection="1">
      <alignment horizontal="right" vertical="center" wrapText="1" indent="1"/>
      <protection/>
    </xf>
    <xf numFmtId="49" fontId="13" fillId="0" borderId="104" xfId="56" applyNumberFormat="1" applyFont="1" applyFill="1" applyBorder="1" applyAlignment="1" applyProtection="1">
      <alignment horizontal="left" vertical="center" wrapText="1" indent="1"/>
      <protection/>
    </xf>
    <xf numFmtId="0" fontId="14" fillId="0" borderId="69" xfId="0" applyFont="1" applyBorder="1" applyAlignment="1" applyProtection="1">
      <alignment horizontal="left" wrapText="1" indent="1"/>
      <protection/>
    </xf>
    <xf numFmtId="164" fontId="13" fillId="0" borderId="105" xfId="56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06" xfId="56" applyNumberFormat="1" applyFont="1" applyFill="1" applyBorder="1" applyAlignment="1" applyProtection="1">
      <alignment horizontal="left" vertical="center" wrapText="1" indent="1"/>
      <protection/>
    </xf>
    <xf numFmtId="164" fontId="13" fillId="0" borderId="107" xfId="56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08" xfId="56" applyNumberFormat="1" applyFont="1" applyFill="1" applyBorder="1" applyAlignment="1" applyProtection="1">
      <alignment horizontal="left" vertical="center" wrapText="1" indent="1"/>
      <protection/>
    </xf>
    <xf numFmtId="0" fontId="14" fillId="0" borderId="70" xfId="0" applyFont="1" applyBorder="1" applyAlignment="1" applyProtection="1">
      <alignment horizontal="left" wrapText="1" indent="1"/>
      <protection/>
    </xf>
    <xf numFmtId="164" fontId="12" fillId="0" borderId="79" xfId="56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9" xfId="56" applyFont="1" applyFill="1" applyBorder="1" applyAlignment="1" applyProtection="1">
      <alignment horizontal="center" vertical="center" wrapText="1"/>
      <protection/>
    </xf>
    <xf numFmtId="0" fontId="12" fillId="0" borderId="110" xfId="56" applyFont="1" applyFill="1" applyBorder="1" applyAlignment="1" applyProtection="1">
      <alignment horizontal="center" vertical="center" wrapText="1"/>
      <protection/>
    </xf>
    <xf numFmtId="0" fontId="12" fillId="0" borderId="111" xfId="56" applyFont="1" applyFill="1" applyBorder="1" applyAlignment="1" applyProtection="1">
      <alignment horizontal="center" vertical="center" wrapText="1"/>
      <protection/>
    </xf>
    <xf numFmtId="0" fontId="12" fillId="0" borderId="79" xfId="56" applyFont="1" applyFill="1" applyBorder="1" applyAlignment="1" applyProtection="1">
      <alignment vertical="center" wrapText="1"/>
      <protection/>
    </xf>
    <xf numFmtId="0" fontId="12" fillId="0" borderId="112" xfId="56" applyFont="1" applyFill="1" applyBorder="1" applyAlignment="1" applyProtection="1">
      <alignment horizontal="left" vertical="center" wrapText="1" indent="1"/>
      <protection/>
    </xf>
    <xf numFmtId="0" fontId="12" fillId="0" borderId="113" xfId="56" applyFont="1" applyFill="1" applyBorder="1" applyAlignment="1" applyProtection="1">
      <alignment vertical="center" wrapText="1"/>
      <protection/>
    </xf>
    <xf numFmtId="164" fontId="12" fillId="0" borderId="113" xfId="56" applyNumberFormat="1" applyFont="1" applyFill="1" applyBorder="1" applyAlignment="1" applyProtection="1">
      <alignment horizontal="right" vertical="center" wrapText="1" indent="1"/>
      <protection/>
    </xf>
    <xf numFmtId="164" fontId="12" fillId="0" borderId="114" xfId="56" applyNumberFormat="1" applyFont="1" applyFill="1" applyBorder="1" applyAlignment="1" applyProtection="1">
      <alignment horizontal="right" vertical="center" wrapText="1" indent="1"/>
      <protection/>
    </xf>
    <xf numFmtId="0" fontId="13" fillId="0" borderId="67" xfId="56" applyFont="1" applyFill="1" applyBorder="1" applyAlignment="1" applyProtection="1">
      <alignment horizontal="left" vertical="center" wrapText="1" indent="1"/>
      <protection/>
    </xf>
    <xf numFmtId="0" fontId="13" fillId="0" borderId="70" xfId="56" applyFont="1" applyFill="1" applyBorder="1" applyAlignment="1" applyProtection="1">
      <alignment horizontal="left" vertical="center" wrapText="1" indent="1"/>
      <protection/>
    </xf>
    <xf numFmtId="0" fontId="14" fillId="0" borderId="70" xfId="0" applyFont="1" applyBorder="1" applyAlignment="1" applyProtection="1">
      <alignment horizontal="left" vertical="center" wrapText="1" indent="1"/>
      <protection/>
    </xf>
    <xf numFmtId="0" fontId="12" fillId="0" borderId="79" xfId="56" applyFont="1" applyFill="1" applyBorder="1" applyAlignment="1" applyProtection="1">
      <alignment horizontal="left" vertical="center" wrapText="1" indent="1"/>
      <protection/>
    </xf>
    <xf numFmtId="164" fontId="12" fillId="0" borderId="79" xfId="56" applyNumberFormat="1" applyFont="1" applyFill="1" applyBorder="1" applyAlignment="1" applyProtection="1">
      <alignment horizontal="right" vertical="center" wrapText="1" indent="1"/>
      <protection/>
    </xf>
    <xf numFmtId="164" fontId="12" fillId="0" borderId="75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79" xfId="0" applyNumberFormat="1" applyFont="1" applyBorder="1" applyAlignment="1" applyProtection="1" quotePrefix="1">
      <alignment horizontal="right" vertical="center" wrapText="1" indent="1"/>
      <protection locked="0"/>
    </xf>
    <xf numFmtId="164" fontId="16" fillId="0" borderId="75" xfId="0" applyNumberFormat="1" applyFont="1" applyBorder="1" applyAlignment="1" applyProtection="1" quotePrefix="1">
      <alignment horizontal="right" vertical="center" wrapText="1" indent="1"/>
      <protection locked="0"/>
    </xf>
    <xf numFmtId="0" fontId="15" fillId="0" borderId="112" xfId="0" applyFont="1" applyBorder="1" applyAlignment="1" applyProtection="1">
      <alignment horizontal="left" vertical="center" wrapText="1" indent="1"/>
      <protection/>
    </xf>
    <xf numFmtId="0" fontId="16" fillId="0" borderId="113" xfId="0" applyFont="1" applyBorder="1" applyAlignment="1" applyProtection="1">
      <alignment horizontal="left" vertical="center" wrapText="1" indent="1"/>
      <protection/>
    </xf>
    <xf numFmtId="164" fontId="16" fillId="0" borderId="79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75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12" xfId="57" applyFont="1" applyFill="1" applyBorder="1" applyAlignment="1" applyProtection="1">
      <alignment horizontal="left" vertical="center" indent="1"/>
      <protection/>
    </xf>
    <xf numFmtId="0" fontId="0" fillId="0" borderId="0" xfId="57" applyFont="1" applyFill="1" applyBorder="1" applyProtection="1">
      <alignment/>
      <protection/>
    </xf>
    <xf numFmtId="0" fontId="4" fillId="0" borderId="0" xfId="57" applyFill="1" applyBorder="1" applyProtection="1">
      <alignment/>
      <protection locked="0"/>
    </xf>
    <xf numFmtId="0" fontId="4" fillId="0" borderId="0" xfId="57" applyFill="1" applyBorder="1" applyProtection="1">
      <alignment/>
      <protection/>
    </xf>
    <xf numFmtId="0" fontId="11" fillId="0" borderId="13" xfId="57" applyFont="1" applyFill="1" applyBorder="1" applyAlignment="1" applyProtection="1">
      <alignment horizontal="left" vertical="center" indent="1"/>
      <protection/>
    </xf>
    <xf numFmtId="164" fontId="12" fillId="0" borderId="13" xfId="57" applyNumberFormat="1" applyFont="1" applyFill="1" applyBorder="1" applyAlignment="1" applyProtection="1">
      <alignment vertical="center"/>
      <protection/>
    </xf>
    <xf numFmtId="0" fontId="12" fillId="0" borderId="115" xfId="57" applyFont="1" applyFill="1" applyBorder="1" applyAlignment="1" applyProtection="1">
      <alignment horizontal="left" vertical="center" indent="1"/>
      <protection/>
    </xf>
    <xf numFmtId="0" fontId="11" fillId="0" borderId="116" xfId="57" applyFont="1" applyFill="1" applyBorder="1" applyAlignment="1" applyProtection="1">
      <alignment horizontal="left" indent="1"/>
      <protection/>
    </xf>
    <xf numFmtId="164" fontId="12" fillId="0" borderId="116" xfId="57" applyNumberFormat="1" applyFont="1" applyFill="1" applyBorder="1" applyProtection="1">
      <alignment/>
      <protection/>
    </xf>
    <xf numFmtId="164" fontId="12" fillId="0" borderId="117" xfId="57" applyNumberFormat="1" applyFont="1" applyFill="1" applyBorder="1" applyProtection="1">
      <alignment/>
      <protection/>
    </xf>
    <xf numFmtId="164" fontId="12" fillId="0" borderId="61" xfId="57" applyNumberFormat="1" applyFont="1" applyFill="1" applyBorder="1" applyAlignment="1" applyProtection="1">
      <alignment vertical="center"/>
      <protection/>
    </xf>
    <xf numFmtId="164" fontId="12" fillId="0" borderId="66" xfId="57" applyNumberFormat="1" applyFont="1" applyFill="1" applyBorder="1" applyProtection="1">
      <alignment/>
      <protection/>
    </xf>
    <xf numFmtId="0" fontId="14" fillId="0" borderId="45" xfId="0" applyFont="1" applyBorder="1" applyAlignment="1" applyProtection="1">
      <alignment horizontal="left" vertical="center" wrapText="1"/>
      <protection/>
    </xf>
    <xf numFmtId="164" fontId="13" fillId="0" borderId="118" xfId="56" applyNumberFormat="1" applyFont="1" applyFill="1" applyBorder="1" applyAlignment="1" applyProtection="1">
      <alignment vertical="center" wrapText="1"/>
      <protection locked="0"/>
    </xf>
    <xf numFmtId="164" fontId="13" fillId="0" borderId="119" xfId="56" applyNumberFormat="1" applyFont="1" applyFill="1" applyBorder="1" applyAlignment="1" applyProtection="1">
      <alignment vertical="center" wrapText="1"/>
      <protection locked="0"/>
    </xf>
    <xf numFmtId="164" fontId="13" fillId="0" borderId="120" xfId="56" applyNumberFormat="1" applyFont="1" applyFill="1" applyBorder="1" applyAlignment="1" applyProtection="1">
      <alignment vertical="center" wrapText="1"/>
      <protection locked="0"/>
    </xf>
    <xf numFmtId="164" fontId="13" fillId="0" borderId="118" xfId="56" applyNumberFormat="1" applyFont="1" applyFill="1" applyBorder="1" applyAlignment="1" applyProtection="1">
      <alignment vertical="center" wrapText="1"/>
      <protection/>
    </xf>
    <xf numFmtId="164" fontId="13" fillId="0" borderId="119" xfId="56" applyNumberFormat="1" applyFont="1" applyFill="1" applyBorder="1" applyAlignment="1" applyProtection="1">
      <alignment vertical="center" wrapText="1"/>
      <protection locked="0"/>
    </xf>
    <xf numFmtId="164" fontId="13" fillId="0" borderId="120" xfId="56" applyNumberFormat="1" applyFont="1" applyFill="1" applyBorder="1" applyAlignment="1" applyProtection="1">
      <alignment vertical="center" wrapText="1"/>
      <protection locked="0"/>
    </xf>
    <xf numFmtId="164" fontId="13" fillId="0" borderId="118" xfId="56" applyNumberFormat="1" applyFont="1" applyFill="1" applyBorder="1" applyAlignment="1" applyProtection="1">
      <alignment vertical="center" wrapText="1"/>
      <protection locked="0"/>
    </xf>
    <xf numFmtId="0" fontId="14" fillId="0" borderId="67" xfId="0" applyFont="1" applyBorder="1" applyAlignment="1" applyProtection="1">
      <alignment horizontal="left" vertical="center" wrapText="1" indent="1"/>
      <protection/>
    </xf>
    <xf numFmtId="0" fontId="15" fillId="0" borderId="29" xfId="0" applyFont="1" applyBorder="1" applyAlignment="1" applyProtection="1">
      <alignment vertical="center" wrapText="1"/>
      <protection/>
    </xf>
    <xf numFmtId="0" fontId="15" fillId="0" borderId="43" xfId="0" applyFont="1" applyBorder="1" applyAlignment="1" applyProtection="1">
      <alignment vertical="center" wrapText="1"/>
      <protection/>
    </xf>
    <xf numFmtId="3" fontId="14" fillId="0" borderId="67" xfId="0" applyNumberFormat="1" applyFont="1" applyBorder="1" applyAlignment="1" applyProtection="1">
      <alignment horizontal="right" wrapText="1" indent="1"/>
      <protection/>
    </xf>
    <xf numFmtId="3" fontId="14" fillId="0" borderId="67" xfId="0" applyNumberFormat="1" applyFont="1" applyBorder="1" applyAlignment="1" applyProtection="1">
      <alignment horizontal="right" vertical="center" wrapText="1" indent="1"/>
      <protection/>
    </xf>
    <xf numFmtId="3" fontId="15" fillId="0" borderId="67" xfId="0" applyNumberFormat="1" applyFont="1" applyBorder="1" applyAlignment="1" applyProtection="1">
      <alignment horizontal="right" vertical="center" wrapText="1" indent="1"/>
      <protection/>
    </xf>
    <xf numFmtId="164" fontId="12" fillId="0" borderId="66" xfId="56" applyNumberFormat="1" applyFont="1" applyFill="1" applyBorder="1" applyAlignment="1" applyProtection="1">
      <alignment vertical="center" wrapText="1"/>
      <protection/>
    </xf>
    <xf numFmtId="3" fontId="14" fillId="0" borderId="70" xfId="0" applyNumberFormat="1" applyFont="1" applyBorder="1" applyAlignment="1" applyProtection="1">
      <alignment horizontal="right" vertical="center" wrapText="1" indent="1"/>
      <protection/>
    </xf>
    <xf numFmtId="3" fontId="14" fillId="0" borderId="69" xfId="0" applyNumberFormat="1" applyFont="1" applyBorder="1" applyAlignment="1" applyProtection="1">
      <alignment horizontal="right" wrapText="1" indent="1"/>
      <protection/>
    </xf>
    <xf numFmtId="3" fontId="15" fillId="0" borderId="66" xfId="0" applyNumberFormat="1" applyFont="1" applyBorder="1" applyAlignment="1" applyProtection="1">
      <alignment horizontal="right" vertical="center" wrapText="1" indent="1"/>
      <protection/>
    </xf>
    <xf numFmtId="3" fontId="14" fillId="0" borderId="70" xfId="0" applyNumberFormat="1" applyFont="1" applyBorder="1" applyAlignment="1" applyProtection="1">
      <alignment horizontal="right" vertical="center" wrapText="1"/>
      <protection/>
    </xf>
    <xf numFmtId="3" fontId="13" fillId="0" borderId="19" xfId="56" applyNumberFormat="1" applyFont="1" applyFill="1" applyBorder="1" applyAlignment="1" applyProtection="1">
      <alignment horizontal="left" indent="6"/>
      <protection/>
    </xf>
    <xf numFmtId="3" fontId="13" fillId="0" borderId="19" xfId="56" applyNumberFormat="1" applyFont="1" applyFill="1" applyBorder="1" applyAlignment="1" applyProtection="1">
      <alignment horizontal="left" vertical="center" wrapText="1" indent="6"/>
      <protection/>
    </xf>
    <xf numFmtId="3" fontId="14" fillId="0" borderId="17" xfId="0" applyNumberFormat="1" applyFont="1" applyBorder="1" applyAlignment="1" applyProtection="1">
      <alignment horizontal="right" vertical="center" wrapText="1" indent="1"/>
      <protection/>
    </xf>
    <xf numFmtId="3" fontId="13" fillId="0" borderId="15" xfId="56" applyNumberFormat="1" applyFont="1" applyFill="1" applyBorder="1" applyAlignment="1" applyProtection="1">
      <alignment horizontal="right" vertical="center" wrapText="1" indent="6"/>
      <protection/>
    </xf>
    <xf numFmtId="3" fontId="13" fillId="0" borderId="26" xfId="56" applyNumberFormat="1" applyFont="1" applyFill="1" applyBorder="1" applyAlignment="1" applyProtection="1">
      <alignment horizontal="right" vertical="center" wrapText="1"/>
      <protection/>
    </xf>
    <xf numFmtId="3" fontId="13" fillId="0" borderId="15" xfId="56" applyNumberFormat="1" applyFont="1" applyFill="1" applyBorder="1" applyAlignment="1" applyProtection="1">
      <alignment vertical="center" wrapText="1"/>
      <protection/>
    </xf>
    <xf numFmtId="3" fontId="13" fillId="0" borderId="27" xfId="56" applyNumberFormat="1" applyFont="1" applyFill="1" applyBorder="1" applyAlignment="1" applyProtection="1">
      <alignment vertical="center" wrapText="1"/>
      <protection/>
    </xf>
    <xf numFmtId="3" fontId="13" fillId="0" borderId="19" xfId="56" applyNumberFormat="1" applyFont="1" applyFill="1" applyBorder="1" applyAlignment="1" applyProtection="1">
      <alignment vertical="center" wrapText="1"/>
      <protection/>
    </xf>
    <xf numFmtId="3" fontId="14" fillId="0" borderId="19" xfId="0" applyNumberFormat="1" applyFont="1" applyBorder="1" applyAlignment="1" applyProtection="1">
      <alignment vertical="center" wrapText="1"/>
      <protection/>
    </xf>
    <xf numFmtId="3" fontId="13" fillId="0" borderId="65" xfId="56" applyNumberFormat="1" applyFont="1" applyFill="1" applyBorder="1" applyAlignment="1" applyProtection="1">
      <alignment vertical="center" wrapText="1"/>
      <protection/>
    </xf>
    <xf numFmtId="3" fontId="13" fillId="0" borderId="36" xfId="56" applyNumberFormat="1" applyFont="1" applyFill="1" applyBorder="1" applyAlignment="1" applyProtection="1">
      <alignment vertical="center" wrapText="1"/>
      <protection/>
    </xf>
    <xf numFmtId="3" fontId="13" fillId="0" borderId="45" xfId="56" applyNumberFormat="1" applyFont="1" applyFill="1" applyBorder="1" applyAlignment="1" applyProtection="1">
      <alignment vertical="center" wrapText="1"/>
      <protection/>
    </xf>
    <xf numFmtId="3" fontId="14" fillId="0" borderId="67" xfId="0" applyNumberFormat="1" applyFont="1" applyBorder="1" applyAlignment="1" applyProtection="1">
      <alignment wrapText="1"/>
      <protection/>
    </xf>
    <xf numFmtId="3" fontId="14" fillId="0" borderId="70" xfId="0" applyNumberFormat="1" applyFont="1" applyBorder="1" applyAlignment="1" applyProtection="1">
      <alignment vertical="center" wrapText="1"/>
      <protection/>
    </xf>
    <xf numFmtId="0" fontId="14" fillId="0" borderId="67" xfId="0" applyFont="1" applyBorder="1" applyAlignment="1" applyProtection="1">
      <alignment wrapText="1"/>
      <protection/>
    </xf>
    <xf numFmtId="3" fontId="14" fillId="0" borderId="67" xfId="0" applyNumberFormat="1" applyFont="1" applyBorder="1" applyAlignment="1" applyProtection="1">
      <alignment vertical="center" wrapText="1"/>
      <protection/>
    </xf>
    <xf numFmtId="0" fontId="11" fillId="0" borderId="52" xfId="56" applyFont="1" applyFill="1" applyBorder="1" applyAlignment="1" applyProtection="1">
      <alignment horizontal="center" vertical="center" wrapText="1"/>
      <protection locked="0"/>
    </xf>
    <xf numFmtId="0" fontId="11" fillId="0" borderId="66" xfId="56" applyFont="1" applyFill="1" applyBorder="1" applyAlignment="1" applyProtection="1">
      <alignment horizontal="center" vertical="center" wrapText="1"/>
      <protection locked="0"/>
    </xf>
    <xf numFmtId="0" fontId="14" fillId="0" borderId="121" xfId="0" applyFont="1" applyFill="1" applyBorder="1" applyAlignment="1" applyProtection="1">
      <alignment horizontal="left" vertical="center" wrapText="1"/>
      <protection locked="0"/>
    </xf>
    <xf numFmtId="0" fontId="14" fillId="0" borderId="122" xfId="0" applyFont="1" applyFill="1" applyBorder="1" applyAlignment="1" applyProtection="1">
      <alignment horizontal="left" vertical="center" wrapText="1"/>
      <protection locked="0"/>
    </xf>
    <xf numFmtId="3" fontId="69" fillId="0" borderId="69" xfId="0" applyNumberFormat="1" applyFont="1" applyBorder="1" applyAlignment="1">
      <alignment/>
    </xf>
    <xf numFmtId="3" fontId="69" fillId="0" borderId="67" xfId="0" applyNumberFormat="1" applyFont="1" applyBorder="1" applyAlignment="1">
      <alignment/>
    </xf>
    <xf numFmtId="49" fontId="13" fillId="0" borderId="69" xfId="56" applyNumberFormat="1" applyFont="1" applyFill="1" applyBorder="1" applyAlignment="1" applyProtection="1">
      <alignment horizontal="center" vertical="center" wrapText="1"/>
      <protection/>
    </xf>
    <xf numFmtId="0" fontId="15" fillId="0" borderId="66" xfId="0" applyFont="1" applyBorder="1" applyAlignment="1" applyProtection="1">
      <alignment horizontal="left" vertical="center" wrapText="1" indent="1"/>
      <protection/>
    </xf>
    <xf numFmtId="164" fontId="13" fillId="35" borderId="67" xfId="56" applyNumberFormat="1" applyFont="1" applyFill="1" applyBorder="1" applyAlignment="1" applyProtection="1">
      <alignment vertical="center" wrapText="1"/>
      <protection/>
    </xf>
    <xf numFmtId="164" fontId="13" fillId="0" borderId="123" xfId="56" applyNumberFormat="1" applyFont="1" applyFill="1" applyBorder="1" applyAlignment="1" applyProtection="1">
      <alignment vertical="center" wrapText="1"/>
      <protection locked="0"/>
    </xf>
    <xf numFmtId="164" fontId="13" fillId="0" borderId="124" xfId="56" applyNumberFormat="1" applyFont="1" applyFill="1" applyBorder="1" applyAlignment="1" applyProtection="1">
      <alignment vertical="center" wrapText="1"/>
      <protection locked="0"/>
    </xf>
    <xf numFmtId="0" fontId="15" fillId="0" borderId="51" xfId="0" applyFont="1" applyBorder="1" applyAlignment="1" applyProtection="1">
      <alignment wrapText="1"/>
      <protection/>
    </xf>
    <xf numFmtId="164" fontId="13" fillId="0" borderId="85" xfId="56" applyNumberFormat="1" applyFont="1" applyFill="1" applyBorder="1" applyAlignment="1" applyProtection="1">
      <alignment vertical="center" wrapText="1"/>
      <protection locked="0"/>
    </xf>
    <xf numFmtId="164" fontId="13" fillId="0" borderId="124" xfId="56" applyNumberFormat="1" applyFont="1" applyFill="1" applyBorder="1" applyAlignment="1" applyProtection="1">
      <alignment vertical="center" wrapText="1"/>
      <protection/>
    </xf>
    <xf numFmtId="164" fontId="13" fillId="0" borderId="125" xfId="56" applyNumberFormat="1" applyFont="1" applyFill="1" applyBorder="1" applyAlignment="1" applyProtection="1">
      <alignment vertical="center" wrapText="1"/>
      <protection locked="0"/>
    </xf>
    <xf numFmtId="164" fontId="13" fillId="33" borderId="126" xfId="56" applyNumberFormat="1" applyFont="1" applyFill="1" applyBorder="1" applyAlignment="1" applyProtection="1">
      <alignment vertical="center" wrapText="1"/>
      <protection/>
    </xf>
    <xf numFmtId="3" fontId="13" fillId="0" borderId="19" xfId="56" applyNumberFormat="1" applyFont="1" applyFill="1" applyBorder="1" applyAlignment="1" applyProtection="1">
      <alignment horizontal="right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12" fillId="0" borderId="59" xfId="0" applyFont="1" applyFill="1" applyBorder="1" applyAlignment="1" applyProtection="1">
      <alignment horizontal="center" vertical="center" wrapText="1"/>
      <protection/>
    </xf>
    <xf numFmtId="3" fontId="13" fillId="0" borderId="127" xfId="0" applyNumberFormat="1" applyFont="1" applyFill="1" applyBorder="1" applyAlignment="1">
      <alignment vertical="center" wrapText="1"/>
    </xf>
    <xf numFmtId="3" fontId="13" fillId="0" borderId="100" xfId="56" applyNumberFormat="1" applyFont="1" applyFill="1" applyBorder="1" applyAlignment="1" applyProtection="1">
      <alignment vertical="center" wrapText="1"/>
      <protection locked="0"/>
    </xf>
    <xf numFmtId="3" fontId="13" fillId="0" borderId="128" xfId="0" applyNumberFormat="1" applyFont="1" applyFill="1" applyBorder="1" applyAlignment="1">
      <alignment vertical="center" wrapText="1"/>
    </xf>
    <xf numFmtId="164" fontId="13" fillId="0" borderId="84" xfId="56" applyNumberFormat="1" applyFont="1" applyFill="1" applyBorder="1" applyAlignment="1" applyProtection="1">
      <alignment vertical="center" wrapText="1"/>
      <protection locked="0"/>
    </xf>
    <xf numFmtId="164" fontId="13" fillId="0" borderId="82" xfId="56" applyNumberFormat="1" applyFont="1" applyFill="1" applyBorder="1" applyAlignment="1" applyProtection="1">
      <alignment vertical="center" wrapText="1"/>
      <protection locked="0"/>
    </xf>
    <xf numFmtId="164" fontId="12" fillId="0" borderId="91" xfId="56" applyNumberFormat="1" applyFont="1" applyFill="1" applyBorder="1" applyAlignment="1" applyProtection="1">
      <alignment vertical="center" wrapText="1"/>
      <protection/>
    </xf>
    <xf numFmtId="164" fontId="12" fillId="0" borderId="93" xfId="56" applyNumberFormat="1" applyFont="1" applyFill="1" applyBorder="1" applyAlignment="1" applyProtection="1">
      <alignment vertical="center" wrapText="1"/>
      <protection/>
    </xf>
    <xf numFmtId="164" fontId="12" fillId="0" borderId="129" xfId="56" applyNumberFormat="1" applyFont="1" applyFill="1" applyBorder="1" applyAlignment="1" applyProtection="1">
      <alignment vertical="center" wrapText="1"/>
      <protection/>
    </xf>
    <xf numFmtId="164" fontId="15" fillId="0" borderId="129" xfId="0" applyNumberFormat="1" applyFont="1" applyBorder="1" applyAlignment="1" applyProtection="1">
      <alignment vertical="center" wrapText="1"/>
      <protection/>
    </xf>
    <xf numFmtId="164" fontId="12" fillId="0" borderId="91" xfId="56" applyNumberFormat="1" applyFont="1" applyFill="1" applyBorder="1" applyAlignment="1" applyProtection="1">
      <alignment vertical="center" wrapText="1"/>
      <protection locked="0"/>
    </xf>
    <xf numFmtId="164" fontId="16" fillId="0" borderId="92" xfId="0" applyNumberFormat="1" applyFont="1" applyBorder="1" applyAlignment="1" applyProtection="1">
      <alignment vertical="center" wrapText="1"/>
      <protection/>
    </xf>
    <xf numFmtId="164" fontId="16" fillId="0" borderId="93" xfId="0" applyNumberFormat="1" applyFont="1" applyBorder="1" applyAlignment="1" applyProtection="1">
      <alignment vertical="center" wrapText="1"/>
      <protection/>
    </xf>
    <xf numFmtId="3" fontId="19" fillId="0" borderId="91" xfId="0" applyNumberFormat="1" applyFont="1" applyFill="1" applyBorder="1" applyAlignment="1" applyProtection="1">
      <alignment vertical="center" wrapText="1"/>
      <protection locked="0"/>
    </xf>
    <xf numFmtId="3" fontId="19" fillId="0" borderId="93" xfId="0" applyNumberFormat="1" applyFont="1" applyFill="1" applyBorder="1" applyAlignment="1" applyProtection="1">
      <alignment vertical="center" wrapText="1"/>
      <protection locked="0"/>
    </xf>
    <xf numFmtId="164" fontId="13" fillId="0" borderId="127" xfId="56" applyNumberFormat="1" applyFont="1" applyFill="1" applyBorder="1" applyAlignment="1" applyProtection="1">
      <alignment vertical="center" wrapText="1"/>
      <protection locked="0"/>
    </xf>
    <xf numFmtId="164" fontId="16" fillId="0" borderId="91" xfId="0" applyNumberFormat="1" applyFont="1" applyBorder="1" applyAlignment="1" applyProtection="1">
      <alignment vertical="center" wrapText="1"/>
      <protection/>
    </xf>
    <xf numFmtId="0" fontId="11" fillId="0" borderId="52" xfId="56" applyFont="1" applyFill="1" applyBorder="1" applyAlignment="1" applyProtection="1">
      <alignment horizontal="center" vertical="center" wrapText="1"/>
      <protection/>
    </xf>
    <xf numFmtId="164" fontId="13" fillId="0" borderId="130" xfId="56" applyNumberFormat="1" applyFont="1" applyFill="1" applyBorder="1" applyAlignment="1" applyProtection="1">
      <alignment vertical="center" wrapText="1"/>
      <protection locked="0"/>
    </xf>
    <xf numFmtId="3" fontId="13" fillId="0" borderId="67" xfId="56" applyNumberFormat="1" applyFont="1" applyFill="1" applyBorder="1" applyAlignment="1" applyProtection="1">
      <alignment vertical="center" wrapText="1"/>
      <protection/>
    </xf>
    <xf numFmtId="0" fontId="11" fillId="0" borderId="86" xfId="0" applyFont="1" applyFill="1" applyBorder="1" applyAlignment="1" applyProtection="1">
      <alignment horizontal="center" vertical="center" wrapText="1"/>
      <protection/>
    </xf>
    <xf numFmtId="0" fontId="11" fillId="0" borderId="51" xfId="0" applyFont="1" applyFill="1" applyBorder="1" applyAlignment="1" applyProtection="1">
      <alignment horizontal="center" vertical="center"/>
      <protection/>
    </xf>
    <xf numFmtId="0" fontId="11" fillId="0" borderId="74" xfId="0" applyFont="1" applyFill="1" applyBorder="1" applyAlignment="1" applyProtection="1">
      <alignment vertical="center"/>
      <protection/>
    </xf>
    <xf numFmtId="0" fontId="11" fillId="0" borderId="131" xfId="0" applyFont="1" applyFill="1" applyBorder="1" applyAlignment="1" applyProtection="1">
      <alignment horizontal="center" vertical="center"/>
      <protection/>
    </xf>
    <xf numFmtId="0" fontId="0" fillId="0" borderId="0" xfId="56" applyFont="1" applyFill="1" applyProtection="1">
      <alignment/>
      <protection/>
    </xf>
    <xf numFmtId="164" fontId="12" fillId="0" borderId="97" xfId="56" applyNumberFormat="1" applyFont="1" applyFill="1" applyBorder="1" applyAlignment="1" applyProtection="1">
      <alignment vertical="center" wrapText="1"/>
      <protection/>
    </xf>
    <xf numFmtId="3" fontId="14" fillId="0" borderId="67" xfId="0" applyNumberFormat="1" applyFont="1" applyBorder="1" applyAlignment="1" applyProtection="1">
      <alignment horizontal="right" wrapText="1"/>
      <protection/>
    </xf>
    <xf numFmtId="3" fontId="13" fillId="36" borderId="19" xfId="56" applyNumberFormat="1" applyFont="1" applyFill="1" applyBorder="1" applyAlignment="1" applyProtection="1">
      <alignment horizontal="left" vertical="center" indent="6"/>
      <protection locked="0"/>
    </xf>
    <xf numFmtId="164" fontId="6" fillId="0" borderId="0" xfId="56" applyNumberFormat="1" applyFont="1" applyFill="1" applyBorder="1" applyAlignment="1" applyProtection="1">
      <alignment horizontal="center" vertical="center"/>
      <protection/>
    </xf>
    <xf numFmtId="164" fontId="9" fillId="0" borderId="56" xfId="56" applyNumberFormat="1" applyFont="1" applyFill="1" applyBorder="1" applyAlignment="1" applyProtection="1">
      <alignment horizontal="left" vertical="center"/>
      <protection/>
    </xf>
    <xf numFmtId="164" fontId="9" fillId="0" borderId="56" xfId="56" applyNumberFormat="1" applyFont="1" applyFill="1" applyBorder="1" applyAlignment="1" applyProtection="1">
      <alignment horizontal="left"/>
      <protection/>
    </xf>
    <xf numFmtId="0" fontId="6" fillId="0" borderId="0" xfId="56" applyFont="1" applyFill="1" applyBorder="1" applyAlignment="1" applyProtection="1">
      <alignment horizontal="center"/>
      <protection/>
    </xf>
    <xf numFmtId="164" fontId="9" fillId="0" borderId="0" xfId="56" applyNumberFormat="1" applyFont="1" applyFill="1" applyBorder="1" applyAlignment="1" applyProtection="1">
      <alignment horizontal="left" vertical="center"/>
      <protection/>
    </xf>
    <xf numFmtId="164" fontId="6" fillId="0" borderId="0" xfId="0" applyNumberFormat="1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Border="1" applyAlignment="1" applyProtection="1">
      <alignment horizontal="center" textRotation="180" wrapText="1"/>
      <protection/>
    </xf>
    <xf numFmtId="164" fontId="11" fillId="0" borderId="30" xfId="0" applyNumberFormat="1" applyFont="1" applyFill="1" applyBorder="1" applyAlignment="1" applyProtection="1">
      <alignment horizontal="center" vertical="center" wrapText="1"/>
      <protection/>
    </xf>
    <xf numFmtId="164" fontId="11" fillId="0" borderId="50" xfId="0" applyNumberFormat="1" applyFont="1" applyFill="1" applyBorder="1" applyAlignment="1" applyProtection="1">
      <alignment horizontal="center" vertical="center" wrapText="1"/>
      <protection/>
    </xf>
    <xf numFmtId="164" fontId="11" fillId="0" borderId="12" xfId="0" applyNumberFormat="1" applyFont="1" applyFill="1" applyBorder="1" applyAlignment="1" applyProtection="1">
      <alignment horizontal="center" vertical="center" wrapText="1"/>
      <protection/>
    </xf>
    <xf numFmtId="164" fontId="11" fillId="0" borderId="132" xfId="0" applyNumberFormat="1" applyFont="1" applyFill="1" applyBorder="1" applyAlignment="1" applyProtection="1">
      <alignment horizontal="center" vertical="center" wrapText="1"/>
      <protection/>
    </xf>
    <xf numFmtId="164" fontId="11" fillId="0" borderId="86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Border="1" applyAlignment="1" applyProtection="1">
      <alignment horizontal="center" vertical="center" wrapText="1"/>
      <protection/>
    </xf>
    <xf numFmtId="164" fontId="21" fillId="0" borderId="57" xfId="0" applyNumberFormat="1" applyFont="1" applyFill="1" applyBorder="1" applyAlignment="1" applyProtection="1">
      <alignment horizontal="center" vertical="center" wrapText="1"/>
      <protection/>
    </xf>
    <xf numFmtId="164" fontId="11" fillId="0" borderId="52" xfId="0" applyNumberFormat="1" applyFont="1" applyFill="1" applyBorder="1" applyAlignment="1" applyProtection="1">
      <alignment horizontal="center" vertical="center" wrapText="1"/>
      <protection/>
    </xf>
    <xf numFmtId="164" fontId="11" fillId="0" borderId="74" xfId="0" applyNumberFormat="1" applyFont="1" applyFill="1" applyBorder="1" applyAlignment="1" applyProtection="1">
      <alignment horizontal="center" vertical="center" wrapText="1"/>
      <protection/>
    </xf>
    <xf numFmtId="164" fontId="11" fillId="0" borderId="81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56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19" fillId="0" borderId="97" xfId="56" applyFont="1" applyFill="1" applyBorder="1" applyAlignment="1">
      <alignment horizontal="center" vertical="center" wrapText="1"/>
      <protection/>
    </xf>
    <xf numFmtId="0" fontId="19" fillId="0" borderId="93" xfId="56" applyFont="1" applyFill="1" applyBorder="1" applyAlignment="1">
      <alignment horizontal="center" vertical="center" wrapText="1"/>
      <protection/>
    </xf>
    <xf numFmtId="0" fontId="19" fillId="0" borderId="57" xfId="56" applyFont="1" applyFill="1" applyBorder="1" applyAlignment="1">
      <alignment horizontal="center" vertical="center" wrapText="1"/>
      <protection/>
    </xf>
    <xf numFmtId="0" fontId="19" fillId="0" borderId="115" xfId="56" applyFont="1" applyFill="1" applyBorder="1" applyAlignment="1">
      <alignment horizontal="center" vertical="center" wrapText="1"/>
      <protection/>
    </xf>
    <xf numFmtId="0" fontId="19" fillId="0" borderId="116" xfId="56" applyFont="1" applyFill="1" applyBorder="1" applyAlignment="1">
      <alignment horizontal="center" vertical="center" wrapText="1"/>
      <protection/>
    </xf>
    <xf numFmtId="0" fontId="19" fillId="0" borderId="117" xfId="56" applyFont="1" applyFill="1" applyBorder="1" applyAlignment="1">
      <alignment horizontal="center" vertical="center" wrapText="1"/>
      <protection/>
    </xf>
    <xf numFmtId="0" fontId="19" fillId="0" borderId="133" xfId="56" applyFont="1" applyFill="1" applyBorder="1" applyAlignment="1">
      <alignment horizontal="center" vertical="center" wrapText="1"/>
      <protection/>
    </xf>
    <xf numFmtId="0" fontId="19" fillId="0" borderId="61" xfId="56" applyFont="1" applyFill="1" applyBorder="1" applyAlignment="1">
      <alignment horizontal="center" vertical="center" wrapText="1"/>
      <protection/>
    </xf>
    <xf numFmtId="0" fontId="11" fillId="0" borderId="10" xfId="56" applyFont="1" applyFill="1" applyBorder="1" applyAlignment="1" applyProtection="1">
      <alignment horizontal="left"/>
      <protection/>
    </xf>
    <xf numFmtId="0" fontId="11" fillId="0" borderId="50" xfId="56" applyFont="1" applyFill="1" applyBorder="1" applyAlignment="1" applyProtection="1">
      <alignment horizontal="left"/>
      <protection/>
    </xf>
    <xf numFmtId="0" fontId="13" fillId="0" borderId="57" xfId="56" applyFont="1" applyFill="1" applyBorder="1" applyAlignment="1">
      <alignment horizontal="justify" vertical="center" wrapText="1"/>
      <protection/>
    </xf>
    <xf numFmtId="0" fontId="13" fillId="0" borderId="0" xfId="56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Border="1" applyAlignment="1">
      <alignment horizontal="center" vertical="center" wrapText="1"/>
    </xf>
    <xf numFmtId="0" fontId="11" fillId="0" borderId="74" xfId="0" applyFont="1" applyFill="1" applyBorder="1" applyAlignment="1" applyProtection="1">
      <alignment horizontal="center" vertical="center" wrapText="1"/>
      <protection/>
    </xf>
    <xf numFmtId="0" fontId="11" fillId="0" borderId="81" xfId="0" applyFont="1" applyFill="1" applyBorder="1" applyAlignment="1" applyProtection="1">
      <alignment horizontal="center" vertical="center" wrapText="1"/>
      <protection/>
    </xf>
    <xf numFmtId="0" fontId="11" fillId="0" borderId="75" xfId="0" applyFont="1" applyFill="1" applyBorder="1" applyAlignment="1" applyProtection="1">
      <alignment horizontal="center" vertical="center" wrapText="1"/>
      <protection/>
    </xf>
    <xf numFmtId="0" fontId="33" fillId="0" borderId="56" xfId="0" applyFont="1" applyBorder="1" applyAlignment="1" applyProtection="1">
      <alignment horizontal="right" vertical="top"/>
      <protection locked="0"/>
    </xf>
    <xf numFmtId="0" fontId="33" fillId="0" borderId="0" xfId="0" applyFont="1" applyBorder="1" applyAlignment="1" applyProtection="1">
      <alignment horizontal="right" vertical="top"/>
      <protection locked="0"/>
    </xf>
    <xf numFmtId="0" fontId="11" fillId="0" borderId="134" xfId="0" applyFont="1" applyFill="1" applyBorder="1" applyAlignment="1" applyProtection="1">
      <alignment horizontal="center" vertical="center" wrapText="1"/>
      <protection/>
    </xf>
    <xf numFmtId="0" fontId="11" fillId="0" borderId="135" xfId="0" applyFont="1" applyFill="1" applyBorder="1" applyAlignment="1" applyProtection="1">
      <alignment horizontal="center" vertical="center" wrapText="1"/>
      <protection/>
    </xf>
    <xf numFmtId="0" fontId="11" fillId="0" borderId="136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5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horizontal="right" vertical="top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left"/>
      <protection locked="0"/>
    </xf>
    <xf numFmtId="164" fontId="6" fillId="0" borderId="0" xfId="56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164" fontId="11" fillId="0" borderId="30" xfId="0" applyNumberFormat="1" applyFont="1" applyFill="1" applyBorder="1" applyAlignment="1" applyProtection="1">
      <alignment horizontal="left" vertical="center" wrapText="1" indent="2"/>
      <protection/>
    </xf>
    <xf numFmtId="164" fontId="11" fillId="0" borderId="30" xfId="0" applyNumberFormat="1" applyFont="1" applyFill="1" applyBorder="1" applyAlignment="1" applyProtection="1">
      <alignment horizontal="center" vertical="center"/>
      <protection/>
    </xf>
    <xf numFmtId="164" fontId="11" fillId="0" borderId="137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>
      <alignment horizontal="center" wrapText="1"/>
    </xf>
    <xf numFmtId="0" fontId="13" fillId="0" borderId="57" xfId="0" applyFont="1" applyFill="1" applyBorder="1" applyAlignment="1">
      <alignment horizontal="justify" vertical="center" wrapText="1"/>
    </xf>
    <xf numFmtId="0" fontId="6" fillId="0" borderId="0" xfId="57" applyFont="1" applyFill="1" applyBorder="1" applyAlignment="1" applyProtection="1">
      <alignment horizontal="center" wrapText="1"/>
      <protection/>
    </xf>
    <xf numFmtId="0" fontId="9" fillId="0" borderId="31" xfId="57" applyFont="1" applyFill="1" applyBorder="1" applyAlignment="1" applyProtection="1">
      <alignment horizontal="left" vertical="center" indent="1"/>
      <protection/>
    </xf>
    <xf numFmtId="0" fontId="9" fillId="0" borderId="61" xfId="57" applyFont="1" applyFill="1" applyBorder="1" applyAlignment="1" applyProtection="1">
      <alignment horizontal="left" vertical="center" indent="1"/>
      <protection/>
    </xf>
    <xf numFmtId="0" fontId="6" fillId="0" borderId="0" xfId="57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wrapText="1"/>
    </xf>
    <xf numFmtId="0" fontId="11" fillId="0" borderId="50" xfId="0" applyFont="1" applyBorder="1" applyAlignment="1" applyProtection="1">
      <alignment vertical="center"/>
      <protection/>
    </xf>
    <xf numFmtId="0" fontId="11" fillId="0" borderId="4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/>
      <protection/>
    </xf>
    <xf numFmtId="164" fontId="9" fillId="0" borderId="101" xfId="56" applyNumberFormat="1" applyFont="1" applyFill="1" applyBorder="1" applyAlignment="1" applyProtection="1">
      <alignment horizontal="left" vertical="center"/>
      <protection/>
    </xf>
    <xf numFmtId="164" fontId="9" fillId="0" borderId="101" xfId="56" applyNumberFormat="1" applyFont="1" applyFill="1" applyBorder="1" applyAlignment="1" applyProtection="1">
      <alignment horizontal="lef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4">
    <dxf>
      <font>
        <b val="0"/>
        <color indexed="9"/>
      </font>
    </dxf>
    <dxf>
      <font>
        <b val="0"/>
        <color indexed="10"/>
      </font>
    </dxf>
    <dxf>
      <font>
        <b val="0"/>
        <color rgb="FFFF0000"/>
      </font>
      <border/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\Desktop\K&#246;lts&#233;gvet&#233;s%20%202016\k&#246;lts&#233;gvet&#233;si%20rendelet\2.sz%20m&#243;dos&#237;t&#225;s\Users\Moni\Desktop\K&#246;lts&#233;gvet&#233;s%20%202016\k&#246;lts&#233;gvet&#233;si%20rendelet\Eredeti%20rendelet\Rendelet%20v&#233;gleges%20mell&#233;kletek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1. sz. mell"/>
      <sheetName val="8.1.1. sz. mell "/>
      <sheetName val="8.1.2. sz. mell  "/>
      <sheetName val="8.2. sz. mell"/>
      <sheetName val="8.2.1. sz. mell"/>
      <sheetName val="9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Munka1"/>
    </sheetNames>
    <sheetDataSet>
      <sheetData sheetId="11">
        <row r="147">
          <cell r="C147">
            <v>5</v>
          </cell>
        </row>
      </sheetData>
      <sheetData sheetId="12">
        <row r="147">
          <cell r="C1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B16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0</v>
      </c>
    </row>
    <row r="4" spans="1:2" ht="12.75">
      <c r="A4" s="1"/>
      <c r="B4" s="1"/>
    </row>
    <row r="5" spans="1:2" s="4" customFormat="1" ht="15.75">
      <c r="A5" s="2" t="s">
        <v>1</v>
      </c>
      <c r="B5" s="3"/>
    </row>
    <row r="6" spans="1:2" ht="12.75">
      <c r="A6" s="1"/>
      <c r="B6" s="1"/>
    </row>
    <row r="7" spans="1:2" ht="12.75">
      <c r="A7" s="1" t="s">
        <v>2</v>
      </c>
      <c r="B7" s="1" t="s">
        <v>3</v>
      </c>
    </row>
    <row r="8" spans="1:2" ht="12.75">
      <c r="A8" s="1" t="s">
        <v>4</v>
      </c>
      <c r="B8" s="1" t="s">
        <v>5</v>
      </c>
    </row>
    <row r="9" spans="1:2" ht="12.75">
      <c r="A9" s="1" t="s">
        <v>6</v>
      </c>
      <c r="B9" s="1" t="s">
        <v>7</v>
      </c>
    </row>
    <row r="10" spans="1:2" ht="12.75">
      <c r="A10" s="1"/>
      <c r="B10" s="1"/>
    </row>
    <row r="11" spans="1:2" ht="12.75">
      <c r="A11" s="1"/>
      <c r="B11" s="1"/>
    </row>
    <row r="12" spans="1:2" s="4" customFormat="1" ht="15.75">
      <c r="A12" s="2" t="s">
        <v>8</v>
      </c>
      <c r="B12" s="3"/>
    </row>
    <row r="13" spans="1:2" ht="12.75">
      <c r="A13" s="1"/>
      <c r="B13" s="1"/>
    </row>
    <row r="14" spans="1:2" ht="12.75">
      <c r="A14" s="1" t="s">
        <v>9</v>
      </c>
      <c r="B14" s="1" t="s">
        <v>10</v>
      </c>
    </row>
    <row r="15" spans="1:2" ht="12.75">
      <c r="A15" s="1" t="s">
        <v>11</v>
      </c>
      <c r="B15" s="1" t="s">
        <v>12</v>
      </c>
    </row>
    <row r="16" spans="1:2" ht="12.75">
      <c r="A16" s="1" t="s">
        <v>13</v>
      </c>
      <c r="B16" s="1" t="s">
        <v>14</v>
      </c>
    </row>
  </sheetData>
  <sheetProtection sheet="1" objects="1" scenarios="1"/>
  <printOptions/>
  <pageMargins left="1.0631944444444446" right="1.023611111111111" top="0.7875" bottom="0.7875" header="0.5118055555555555" footer="0.511805555555555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G22"/>
  <sheetViews>
    <sheetView view="pageLayout" workbookViewId="0" topLeftCell="A1">
      <selection activeCell="E6" sqref="E6"/>
    </sheetView>
  </sheetViews>
  <sheetFormatPr defaultColWidth="9.00390625" defaultRowHeight="12.75"/>
  <cols>
    <col min="1" max="1" width="38.50390625" style="154" customWidth="1"/>
    <col min="2" max="2" width="15.625" style="155" customWidth="1"/>
    <col min="3" max="3" width="16.375" style="155" customWidth="1"/>
    <col min="4" max="4" width="18.00390625" style="155" customWidth="1"/>
    <col min="5" max="6" width="16.625" style="155" customWidth="1"/>
    <col min="7" max="7" width="18.875" style="155" customWidth="1"/>
    <col min="8" max="9" width="12.875" style="155" customWidth="1"/>
    <col min="10" max="10" width="13.875" style="155" customWidth="1"/>
    <col min="11" max="16384" width="9.375" style="155" customWidth="1"/>
  </cols>
  <sheetData>
    <row r="1" spans="1:7" ht="24.75" customHeight="1">
      <c r="A1" s="824" t="s">
        <v>368</v>
      </c>
      <c r="B1" s="824"/>
      <c r="C1" s="824"/>
      <c r="D1" s="824"/>
      <c r="E1" s="824"/>
      <c r="F1" s="824"/>
      <c r="G1" s="824"/>
    </row>
    <row r="2" spans="1:7" ht="23.25" customHeight="1">
      <c r="A2" s="70"/>
      <c r="B2" s="69"/>
      <c r="C2" s="69"/>
      <c r="D2" s="69"/>
      <c r="E2" s="69"/>
      <c r="F2" s="69"/>
      <c r="G2" s="156" t="s">
        <v>553</v>
      </c>
    </row>
    <row r="3" spans="1:7" s="157" customFormat="1" ht="48.75" customHeight="1">
      <c r="A3" s="72" t="s">
        <v>364</v>
      </c>
      <c r="B3" s="73" t="s">
        <v>365</v>
      </c>
      <c r="C3" s="73" t="s">
        <v>366</v>
      </c>
      <c r="D3" s="73" t="s">
        <v>566</v>
      </c>
      <c r="E3" s="73" t="s">
        <v>563</v>
      </c>
      <c r="F3" s="71" t="s">
        <v>567</v>
      </c>
      <c r="G3" s="74" t="s">
        <v>568</v>
      </c>
    </row>
    <row r="4" spans="1:7" s="69" customFormat="1" ht="15" customHeight="1">
      <c r="A4" s="158" t="s">
        <v>19</v>
      </c>
      <c r="B4" s="159" t="s">
        <v>20</v>
      </c>
      <c r="C4" s="159" t="s">
        <v>21</v>
      </c>
      <c r="D4" s="159" t="s">
        <v>230</v>
      </c>
      <c r="E4" s="159" t="s">
        <v>75</v>
      </c>
      <c r="F4" s="160" t="s">
        <v>97</v>
      </c>
      <c r="G4" s="161" t="s">
        <v>241</v>
      </c>
    </row>
    <row r="5" spans="1:7" ht="15.75" customHeight="1">
      <c r="A5" s="162" t="s">
        <v>571</v>
      </c>
      <c r="B5" s="163">
        <v>1000000</v>
      </c>
      <c r="C5" s="164" t="s">
        <v>570</v>
      </c>
      <c r="D5" s="163"/>
      <c r="E5" s="163">
        <v>1000000</v>
      </c>
      <c r="F5" s="163"/>
      <c r="G5" s="165">
        <f aca="true" t="shared" si="0" ref="G5:G21">B5-D5-E5</f>
        <v>0</v>
      </c>
    </row>
    <row r="6" spans="1:7" ht="15.75" customHeight="1">
      <c r="A6" s="162"/>
      <c r="B6" s="163"/>
      <c r="C6" s="164"/>
      <c r="D6" s="163"/>
      <c r="E6" s="163"/>
      <c r="F6" s="163"/>
      <c r="G6" s="165">
        <f t="shared" si="0"/>
        <v>0</v>
      </c>
    </row>
    <row r="7" spans="1:7" ht="23.25" customHeight="1">
      <c r="A7" s="162"/>
      <c r="B7" s="163"/>
      <c r="C7" s="164"/>
      <c r="D7" s="163"/>
      <c r="E7" s="163"/>
      <c r="F7" s="163"/>
      <c r="G7" s="165">
        <f t="shared" si="0"/>
        <v>0</v>
      </c>
    </row>
    <row r="8" spans="1:7" ht="15.75" customHeight="1">
      <c r="A8" s="162"/>
      <c r="B8" s="163"/>
      <c r="C8" s="164"/>
      <c r="D8" s="163"/>
      <c r="E8" s="163"/>
      <c r="F8" s="163"/>
      <c r="G8" s="166">
        <f t="shared" si="0"/>
        <v>0</v>
      </c>
    </row>
    <row r="9" spans="1:7" ht="19.5" customHeight="1">
      <c r="A9" s="167"/>
      <c r="B9" s="163"/>
      <c r="C9" s="164"/>
      <c r="D9" s="163"/>
      <c r="E9" s="163"/>
      <c r="F9" s="163"/>
      <c r="G9" s="166">
        <f t="shared" si="0"/>
        <v>0</v>
      </c>
    </row>
    <row r="10" spans="1:7" ht="15.75" customHeight="1">
      <c r="A10" s="167"/>
      <c r="B10" s="163"/>
      <c r="C10" s="164"/>
      <c r="D10" s="163"/>
      <c r="E10" s="163"/>
      <c r="F10" s="168"/>
      <c r="G10" s="166">
        <f t="shared" si="0"/>
        <v>0</v>
      </c>
    </row>
    <row r="11" spans="1:7" ht="24.75" customHeight="1">
      <c r="A11" s="167"/>
      <c r="B11" s="163"/>
      <c r="C11" s="164"/>
      <c r="D11" s="163"/>
      <c r="E11" s="163"/>
      <c r="F11" s="168"/>
      <c r="G11" s="166">
        <f t="shared" si="0"/>
        <v>0</v>
      </c>
    </row>
    <row r="12" spans="1:7" ht="15.75" customHeight="1">
      <c r="A12" s="169"/>
      <c r="B12" s="163"/>
      <c r="C12" s="164"/>
      <c r="D12" s="163"/>
      <c r="E12" s="163"/>
      <c r="F12" s="168"/>
      <c r="G12" s="166">
        <f t="shared" si="0"/>
        <v>0</v>
      </c>
    </row>
    <row r="13" spans="1:7" ht="15.75" customHeight="1">
      <c r="A13" s="169"/>
      <c r="B13" s="163"/>
      <c r="C13" s="164"/>
      <c r="D13" s="163"/>
      <c r="E13" s="163"/>
      <c r="F13" s="168"/>
      <c r="G13" s="166">
        <f t="shared" si="0"/>
        <v>0</v>
      </c>
    </row>
    <row r="14" spans="1:7" ht="15.75" customHeight="1">
      <c r="A14" s="169"/>
      <c r="B14" s="163"/>
      <c r="C14" s="164"/>
      <c r="D14" s="163"/>
      <c r="E14" s="163"/>
      <c r="F14" s="168"/>
      <c r="G14" s="166">
        <f t="shared" si="0"/>
        <v>0</v>
      </c>
    </row>
    <row r="15" spans="1:7" ht="15.75" customHeight="1">
      <c r="A15" s="169"/>
      <c r="B15" s="163"/>
      <c r="C15" s="164"/>
      <c r="D15" s="163"/>
      <c r="E15" s="163"/>
      <c r="F15" s="168"/>
      <c r="G15" s="166">
        <f t="shared" si="0"/>
        <v>0</v>
      </c>
    </row>
    <row r="16" spans="1:7" ht="15.75" customHeight="1">
      <c r="A16" s="169"/>
      <c r="B16" s="163"/>
      <c r="C16" s="164"/>
      <c r="D16" s="163"/>
      <c r="E16" s="163"/>
      <c r="F16" s="168"/>
      <c r="G16" s="166">
        <f t="shared" si="0"/>
        <v>0</v>
      </c>
    </row>
    <row r="17" spans="1:7" ht="15.75" customHeight="1">
      <c r="A17" s="169"/>
      <c r="B17" s="163"/>
      <c r="C17" s="164"/>
      <c r="D17" s="163"/>
      <c r="E17" s="163"/>
      <c r="F17" s="168"/>
      <c r="G17" s="166">
        <f t="shared" si="0"/>
        <v>0</v>
      </c>
    </row>
    <row r="18" spans="1:7" ht="15.75" customHeight="1">
      <c r="A18" s="169"/>
      <c r="B18" s="163"/>
      <c r="C18" s="164"/>
      <c r="D18" s="163"/>
      <c r="E18" s="163"/>
      <c r="F18" s="168"/>
      <c r="G18" s="166">
        <f t="shared" si="0"/>
        <v>0</v>
      </c>
    </row>
    <row r="19" spans="1:7" ht="15.75" customHeight="1">
      <c r="A19" s="169"/>
      <c r="B19" s="163"/>
      <c r="C19" s="164"/>
      <c r="D19" s="163"/>
      <c r="E19" s="163"/>
      <c r="F19" s="168"/>
      <c r="G19" s="166">
        <f t="shared" si="0"/>
        <v>0</v>
      </c>
    </row>
    <row r="20" spans="1:7" ht="15.75" customHeight="1">
      <c r="A20" s="169"/>
      <c r="B20" s="163"/>
      <c r="C20" s="164"/>
      <c r="D20" s="163"/>
      <c r="E20" s="163"/>
      <c r="F20" s="168"/>
      <c r="G20" s="166">
        <f t="shared" si="0"/>
        <v>0</v>
      </c>
    </row>
    <row r="21" spans="1:7" ht="15.75" customHeight="1">
      <c r="A21" s="170"/>
      <c r="B21" s="171"/>
      <c r="C21" s="172"/>
      <c r="D21" s="171"/>
      <c r="E21" s="171"/>
      <c r="F21" s="173"/>
      <c r="G21" s="174">
        <f t="shared" si="0"/>
        <v>0</v>
      </c>
    </row>
    <row r="22" spans="1:7" s="179" customFormat="1" ht="18" customHeight="1">
      <c r="A22" s="175" t="s">
        <v>367</v>
      </c>
      <c r="B22" s="176">
        <f>SUM(B5:B21)</f>
        <v>1000000</v>
      </c>
      <c r="C22" s="177"/>
      <c r="D22" s="176">
        <f>SUM(D5:D21)</f>
        <v>0</v>
      </c>
      <c r="E22" s="176">
        <f>SUM(E5:E21)</f>
        <v>1000000</v>
      </c>
      <c r="F22" s="176">
        <f>SUM(F5:F21)</f>
        <v>0</v>
      </c>
      <c r="G22" s="178">
        <f>SUM(G5:G21)</f>
        <v>0</v>
      </c>
    </row>
  </sheetData>
  <sheetProtection selectLockedCells="1" selectUnlockedCells="1"/>
  <mergeCells count="1">
    <mergeCell ref="A1:G1"/>
  </mergeCells>
  <printOptions horizontalCentered="1"/>
  <pageMargins left="0.7875" right="0.7875" top="1.2506944444444446" bottom="0.9840277777777777" header="0.7875" footer="0.5118055555555555"/>
  <pageSetup horizontalDpi="600" verticalDpi="600" orientation="landscape" paperSize="9" scale="95" r:id="rId1"/>
  <headerFooter alignWithMargins="0">
    <oddHeader xml:space="preserve">&amp;R&amp;"Times New Roman CE,Félkövér dőlt"&amp;12 &amp;11 7. melléklet a 2/2019. (I.29.) önkormányzati rendelethez
&amp;"Times New Roman CE,Normál"&amp;10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I148"/>
  <sheetViews>
    <sheetView zoomScaleSheetLayoutView="85" zoomScalePageLayoutView="0" workbookViewId="0" topLeftCell="A145">
      <selection activeCell="D12" sqref="D12"/>
    </sheetView>
  </sheetViews>
  <sheetFormatPr defaultColWidth="9.00390625" defaultRowHeight="12.75"/>
  <cols>
    <col min="1" max="1" width="19.50390625" style="180" customWidth="1"/>
    <col min="2" max="2" width="68.375" style="181" customWidth="1"/>
    <col min="3" max="3" width="19.375" style="182" customWidth="1"/>
    <col min="4" max="16384" width="9.375" style="183" customWidth="1"/>
  </cols>
  <sheetData>
    <row r="1" spans="1:3" s="185" customFormat="1" ht="16.5" customHeight="1" thickBot="1">
      <c r="A1" s="184"/>
      <c r="B1" s="579"/>
      <c r="C1" s="580" t="s">
        <v>584</v>
      </c>
    </row>
    <row r="2" spans="1:3" s="188" customFormat="1" ht="21" customHeight="1" thickBot="1">
      <c r="A2" s="784" t="s">
        <v>262</v>
      </c>
      <c r="B2" s="785" t="s">
        <v>369</v>
      </c>
      <c r="C2" s="632" t="s">
        <v>370</v>
      </c>
    </row>
    <row r="3" spans="1:3" s="188" customFormat="1" ht="16.5" thickBot="1">
      <c r="A3" s="786" t="s">
        <v>371</v>
      </c>
      <c r="B3" s="787" t="s">
        <v>372</v>
      </c>
      <c r="C3" s="632">
        <v>1</v>
      </c>
    </row>
    <row r="4" spans="1:3" s="192" customFormat="1" ht="15.75" customHeight="1" thickBot="1">
      <c r="A4" s="191"/>
      <c r="B4" s="191"/>
      <c r="C4" s="624" t="s">
        <v>520</v>
      </c>
    </row>
    <row r="5" spans="1:3" ht="13.5" thickBot="1">
      <c r="A5" s="193" t="s">
        <v>373</v>
      </c>
      <c r="B5" s="194" t="s">
        <v>374</v>
      </c>
      <c r="C5" s="478" t="s">
        <v>375</v>
      </c>
    </row>
    <row r="6" spans="1:3" s="198" customFormat="1" ht="12.75" customHeight="1" thickBot="1">
      <c r="A6" s="493" t="s">
        <v>19</v>
      </c>
      <c r="B6" s="763" t="s">
        <v>20</v>
      </c>
      <c r="C6" s="764" t="s">
        <v>21</v>
      </c>
    </row>
    <row r="7" spans="1:3" s="198" customFormat="1" ht="15.75" customHeight="1" thickBot="1">
      <c r="A7" s="825" t="s">
        <v>260</v>
      </c>
      <c r="B7" s="826"/>
      <c r="C7" s="827"/>
    </row>
    <row r="8" spans="1:3" s="198" customFormat="1" ht="12" customHeight="1" thickBot="1">
      <c r="A8" s="226" t="s">
        <v>19</v>
      </c>
      <c r="B8" s="483" t="s">
        <v>22</v>
      </c>
      <c r="C8" s="422">
        <f>SUM(C9:C13)</f>
        <v>39628489</v>
      </c>
    </row>
    <row r="9" spans="1:3" s="200" customFormat="1" ht="12" customHeight="1">
      <c r="A9" s="199" t="s">
        <v>23</v>
      </c>
      <c r="B9" s="588" t="s">
        <v>24</v>
      </c>
      <c r="C9" s="428">
        <f>('1.1.sz.mell.'!C7)</f>
        <v>24246240</v>
      </c>
    </row>
    <row r="10" spans="1:3" s="202" customFormat="1" ht="12" customHeight="1">
      <c r="A10" s="201" t="s">
        <v>25</v>
      </c>
      <c r="B10" s="589" t="s">
        <v>26</v>
      </c>
      <c r="C10" s="427"/>
    </row>
    <row r="11" spans="1:3" s="202" customFormat="1" ht="12" customHeight="1">
      <c r="A11" s="201" t="s">
        <v>27</v>
      </c>
      <c r="B11" s="589" t="s">
        <v>28</v>
      </c>
      <c r="C11" s="427">
        <f>('8.1.1. sz. mell '!C11)</f>
        <v>13357919</v>
      </c>
    </row>
    <row r="12" spans="1:3" s="202" customFormat="1" ht="12" customHeight="1">
      <c r="A12" s="201" t="s">
        <v>29</v>
      </c>
      <c r="B12" s="589" t="s">
        <v>30</v>
      </c>
      <c r="C12" s="427">
        <f>('1.1.sz.mell.'!C10)</f>
        <v>2024330</v>
      </c>
    </row>
    <row r="13" spans="1:3" s="202" customFormat="1" ht="12" customHeight="1">
      <c r="A13" s="201" t="s">
        <v>31</v>
      </c>
      <c r="B13" s="589" t="s">
        <v>32</v>
      </c>
      <c r="C13" s="754"/>
    </row>
    <row r="14" spans="1:3" s="200" customFormat="1" ht="12" customHeight="1" thickBot="1">
      <c r="A14" s="203" t="s">
        <v>33</v>
      </c>
      <c r="B14" s="27" t="s">
        <v>34</v>
      </c>
      <c r="C14" s="761"/>
    </row>
    <row r="15" spans="1:3" s="200" customFormat="1" ht="12" customHeight="1" thickBot="1">
      <c r="A15" s="41" t="s">
        <v>20</v>
      </c>
      <c r="B15" s="584" t="s">
        <v>35</v>
      </c>
      <c r="C15" s="422">
        <f>+C16+C17+C18+C19+C20</f>
        <v>12251000</v>
      </c>
    </row>
    <row r="16" spans="1:3" s="200" customFormat="1" ht="12" customHeight="1">
      <c r="A16" s="199" t="s">
        <v>36</v>
      </c>
      <c r="B16" s="21" t="s">
        <v>37</v>
      </c>
      <c r="C16" s="755"/>
    </row>
    <row r="17" spans="1:3" s="200" customFormat="1" ht="12" customHeight="1">
      <c r="A17" s="201" t="s">
        <v>38</v>
      </c>
      <c r="B17" s="24" t="s">
        <v>39</v>
      </c>
      <c r="C17" s="648"/>
    </row>
    <row r="18" spans="1:3" s="200" customFormat="1" ht="12" customHeight="1">
      <c r="A18" s="201" t="s">
        <v>40</v>
      </c>
      <c r="B18" s="24" t="s">
        <v>41</v>
      </c>
      <c r="C18" s="648"/>
    </row>
    <row r="19" spans="1:3" s="200" customFormat="1" ht="12" customHeight="1">
      <c r="A19" s="201" t="s">
        <v>42</v>
      </c>
      <c r="B19" s="24" t="s">
        <v>43</v>
      </c>
      <c r="C19" s="648"/>
    </row>
    <row r="20" spans="1:3" s="200" customFormat="1" ht="12" customHeight="1">
      <c r="A20" s="201" t="s">
        <v>44</v>
      </c>
      <c r="B20" s="24" t="s">
        <v>45</v>
      </c>
      <c r="C20" s="648">
        <f>('1.1.sz.mell.'!C18)</f>
        <v>12251000</v>
      </c>
    </row>
    <row r="21" spans="1:3" s="202" customFormat="1" ht="12" customHeight="1" thickBot="1">
      <c r="A21" s="203" t="s">
        <v>46</v>
      </c>
      <c r="B21" s="27" t="s">
        <v>47</v>
      </c>
      <c r="C21" s="651"/>
    </row>
    <row r="22" spans="1:3" s="202" customFormat="1" ht="12" customHeight="1" thickBot="1">
      <c r="A22" s="41" t="s">
        <v>21</v>
      </c>
      <c r="B22" s="222" t="s">
        <v>48</v>
      </c>
      <c r="C22" s="422">
        <f>+C23+C24+C25+C26+C27</f>
        <v>0</v>
      </c>
    </row>
    <row r="23" spans="1:3" s="202" customFormat="1" ht="12" customHeight="1">
      <c r="A23" s="199" t="s">
        <v>49</v>
      </c>
      <c r="B23" s="21" t="s">
        <v>50</v>
      </c>
      <c r="C23" s="755"/>
    </row>
    <row r="24" spans="1:3" s="200" customFormat="1" ht="12" customHeight="1">
      <c r="A24" s="201" t="s">
        <v>51</v>
      </c>
      <c r="B24" s="24" t="s">
        <v>52</v>
      </c>
      <c r="C24" s="648"/>
    </row>
    <row r="25" spans="1:3" s="202" customFormat="1" ht="12" customHeight="1">
      <c r="A25" s="201" t="s">
        <v>53</v>
      </c>
      <c r="B25" s="24" t="s">
        <v>54</v>
      </c>
      <c r="C25" s="756"/>
    </row>
    <row r="26" spans="1:3" s="202" customFormat="1" ht="12" customHeight="1">
      <c r="A26" s="201" t="s">
        <v>55</v>
      </c>
      <c r="B26" s="24" t="s">
        <v>56</v>
      </c>
      <c r="C26" s="756"/>
    </row>
    <row r="27" spans="1:3" s="202" customFormat="1" ht="12" customHeight="1">
      <c r="A27" s="201" t="s">
        <v>57</v>
      </c>
      <c r="B27" s="24" t="s">
        <v>58</v>
      </c>
      <c r="C27" s="756">
        <f>('1.1.sz.mell.'!C25)</f>
        <v>0</v>
      </c>
    </row>
    <row r="28" spans="1:3" s="202" customFormat="1" ht="12" customHeight="1" thickBot="1">
      <c r="A28" s="203" t="s">
        <v>59</v>
      </c>
      <c r="B28" s="27" t="s">
        <v>60</v>
      </c>
      <c r="C28" s="760"/>
    </row>
    <row r="29" spans="1:3" s="202" customFormat="1" ht="12" customHeight="1" thickBot="1">
      <c r="A29" s="41" t="s">
        <v>61</v>
      </c>
      <c r="B29" s="222" t="s">
        <v>62</v>
      </c>
      <c r="C29" s="422">
        <f>+C30+C33+C34+C35</f>
        <v>38612000</v>
      </c>
    </row>
    <row r="30" spans="1:3" s="202" customFormat="1" ht="12" customHeight="1">
      <c r="A30" s="199" t="s">
        <v>63</v>
      </c>
      <c r="B30" s="21" t="s">
        <v>64</v>
      </c>
      <c r="C30" s="759">
        <f>('1.1.sz.mell.'!C28)</f>
        <v>4000000</v>
      </c>
    </row>
    <row r="31" spans="1:3" s="202" customFormat="1" ht="12" customHeight="1">
      <c r="A31" s="201" t="s">
        <v>65</v>
      </c>
      <c r="B31" s="24" t="s">
        <v>66</v>
      </c>
      <c r="C31" s="648">
        <f>('1.1.sz.mell.'!C29)</f>
        <v>4000000</v>
      </c>
    </row>
    <row r="32" spans="1:3" s="202" customFormat="1" ht="12" customHeight="1">
      <c r="A32" s="201" t="s">
        <v>67</v>
      </c>
      <c r="B32" s="24" t="s">
        <v>68</v>
      </c>
      <c r="C32" s="648"/>
    </row>
    <row r="33" spans="1:3" s="202" customFormat="1" ht="12" customHeight="1">
      <c r="A33" s="201" t="s">
        <v>69</v>
      </c>
      <c r="B33" s="24" t="s">
        <v>70</v>
      </c>
      <c r="C33" s="648">
        <f>('1.1.sz.mell.'!C31)</f>
        <v>34400000</v>
      </c>
    </row>
    <row r="34" spans="1:3" s="202" customFormat="1" ht="12" customHeight="1">
      <c r="A34" s="201" t="s">
        <v>71</v>
      </c>
      <c r="B34" s="24" t="s">
        <v>72</v>
      </c>
      <c r="C34" s="648"/>
    </row>
    <row r="35" spans="1:3" s="202" customFormat="1" ht="12" customHeight="1" thickBot="1">
      <c r="A35" s="203" t="s">
        <v>73</v>
      </c>
      <c r="B35" s="27" t="s">
        <v>74</v>
      </c>
      <c r="C35" s="651">
        <f>('1.1.sz.mell.'!C33)</f>
        <v>212000</v>
      </c>
    </row>
    <row r="36" spans="1:3" s="202" customFormat="1" ht="12" customHeight="1" thickBot="1">
      <c r="A36" s="41" t="s">
        <v>75</v>
      </c>
      <c r="B36" s="222" t="s">
        <v>76</v>
      </c>
      <c r="C36" s="789">
        <f>SUM(C37:C46)</f>
        <v>14046811</v>
      </c>
    </row>
    <row r="37" spans="1:3" s="202" customFormat="1" ht="12" customHeight="1">
      <c r="A37" s="199" t="s">
        <v>77</v>
      </c>
      <c r="B37" s="588" t="s">
        <v>78</v>
      </c>
      <c r="C37" s="427">
        <f>('1.1.sz.mell.'!C35)</f>
        <v>300000</v>
      </c>
    </row>
    <row r="38" spans="1:3" s="202" customFormat="1" ht="12" customHeight="1">
      <c r="A38" s="201" t="s">
        <v>79</v>
      </c>
      <c r="B38" s="24" t="s">
        <v>80</v>
      </c>
      <c r="C38" s="756">
        <f>('1.1.sz.mell.'!C36)</f>
        <v>4070000</v>
      </c>
    </row>
    <row r="39" spans="1:3" s="202" customFormat="1" ht="12" customHeight="1">
      <c r="A39" s="201" t="s">
        <v>81</v>
      </c>
      <c r="B39" s="24" t="s">
        <v>82</v>
      </c>
      <c r="C39" s="756">
        <f>('1.1.sz.mell.'!C37)</f>
        <v>1778000</v>
      </c>
    </row>
    <row r="40" spans="1:3" s="202" customFormat="1" ht="12" customHeight="1">
      <c r="A40" s="201" t="s">
        <v>83</v>
      </c>
      <c r="B40" s="24" t="s">
        <v>84</v>
      </c>
      <c r="C40" s="756">
        <f>('1.1.sz.mell.'!C38)</f>
        <v>24000</v>
      </c>
    </row>
    <row r="41" spans="1:3" s="202" customFormat="1" ht="12" customHeight="1">
      <c r="A41" s="201" t="s">
        <v>85</v>
      </c>
      <c r="B41" s="24" t="s">
        <v>86</v>
      </c>
      <c r="C41" s="756">
        <f>('1.1.sz.mell.'!C39)</f>
        <v>6000000</v>
      </c>
    </row>
    <row r="42" spans="1:3" s="202" customFormat="1" ht="12" customHeight="1">
      <c r="A42" s="201" t="s">
        <v>87</v>
      </c>
      <c r="B42" s="24" t="s">
        <v>88</v>
      </c>
      <c r="C42" s="756">
        <f>('1.1.sz.mell.'!C40)</f>
        <v>1869000</v>
      </c>
    </row>
    <row r="43" spans="1:3" s="202" customFormat="1" ht="12" customHeight="1">
      <c r="A43" s="201" t="s">
        <v>89</v>
      </c>
      <c r="B43" s="24" t="s">
        <v>90</v>
      </c>
      <c r="C43" s="756"/>
    </row>
    <row r="44" spans="1:3" s="202" customFormat="1" ht="12" customHeight="1">
      <c r="A44" s="201" t="s">
        <v>91</v>
      </c>
      <c r="B44" s="24" t="s">
        <v>92</v>
      </c>
      <c r="C44" s="756">
        <f>('1.1.sz.mell.'!C42)</f>
        <v>5811</v>
      </c>
    </row>
    <row r="45" spans="1:3" s="202" customFormat="1" ht="12" customHeight="1">
      <c r="A45" s="201" t="s">
        <v>93</v>
      </c>
      <c r="B45" s="24" t="s">
        <v>94</v>
      </c>
      <c r="C45" s="756"/>
    </row>
    <row r="46" spans="1:3" s="202" customFormat="1" ht="12" customHeight="1" thickBot="1">
      <c r="A46" s="203" t="s">
        <v>95</v>
      </c>
      <c r="B46" s="27" t="s">
        <v>96</v>
      </c>
      <c r="C46" s="758"/>
    </row>
    <row r="47" spans="1:3" s="202" customFormat="1" ht="12" customHeight="1" thickBot="1">
      <c r="A47" s="41" t="s">
        <v>97</v>
      </c>
      <c r="B47" s="222" t="s">
        <v>98</v>
      </c>
      <c r="C47" s="422">
        <f>SUM(C48:C52)</f>
        <v>0</v>
      </c>
    </row>
    <row r="48" spans="1:3" s="202" customFormat="1" ht="12" customHeight="1">
      <c r="A48" s="199" t="s">
        <v>99</v>
      </c>
      <c r="B48" s="21" t="s">
        <v>100</v>
      </c>
      <c r="C48" s="756"/>
    </row>
    <row r="49" spans="1:3" s="202" customFormat="1" ht="12" customHeight="1">
      <c r="A49" s="201" t="s">
        <v>101</v>
      </c>
      <c r="B49" s="24" t="s">
        <v>102</v>
      </c>
      <c r="C49" s="756"/>
    </row>
    <row r="50" spans="1:3" s="202" customFormat="1" ht="12" customHeight="1">
      <c r="A50" s="201" t="s">
        <v>103</v>
      </c>
      <c r="B50" s="24" t="s">
        <v>104</v>
      </c>
      <c r="C50" s="756"/>
    </row>
    <row r="51" spans="1:3" s="202" customFormat="1" ht="12" customHeight="1">
      <c r="A51" s="201" t="s">
        <v>105</v>
      </c>
      <c r="B51" s="24" t="s">
        <v>106</v>
      </c>
      <c r="C51" s="756"/>
    </row>
    <row r="52" spans="1:3" s="202" customFormat="1" ht="12" customHeight="1" thickBot="1">
      <c r="A52" s="203" t="s">
        <v>107</v>
      </c>
      <c r="B52" s="27" t="s">
        <v>108</v>
      </c>
      <c r="C52" s="758"/>
    </row>
    <row r="53" spans="1:3" s="202" customFormat="1" ht="12" customHeight="1" thickBot="1">
      <c r="A53" s="41" t="s">
        <v>109</v>
      </c>
      <c r="B53" s="222" t="s">
        <v>110</v>
      </c>
      <c r="C53" s="422">
        <f>SUM(C54:C56)</f>
        <v>0</v>
      </c>
    </row>
    <row r="54" spans="1:3" s="202" customFormat="1" ht="12" customHeight="1">
      <c r="A54" s="199" t="s">
        <v>111</v>
      </c>
      <c r="B54" s="21" t="s">
        <v>112</v>
      </c>
      <c r="C54" s="756"/>
    </row>
    <row r="55" spans="1:3" s="202" customFormat="1" ht="12" customHeight="1">
      <c r="A55" s="201" t="s">
        <v>113</v>
      </c>
      <c r="B55" s="24" t="s">
        <v>114</v>
      </c>
      <c r="C55" s="756"/>
    </row>
    <row r="56" spans="1:3" s="202" customFormat="1" ht="12" customHeight="1">
      <c r="A56" s="201" t="s">
        <v>115</v>
      </c>
      <c r="B56" s="24" t="s">
        <v>116</v>
      </c>
      <c r="C56" s="756"/>
    </row>
    <row r="57" spans="1:3" s="202" customFormat="1" ht="12" customHeight="1" thickBot="1">
      <c r="A57" s="203" t="s">
        <v>117</v>
      </c>
      <c r="B57" s="27" t="s">
        <v>118</v>
      </c>
      <c r="C57" s="651"/>
    </row>
    <row r="58" spans="1:3" s="202" customFormat="1" ht="12" customHeight="1" thickBot="1">
      <c r="A58" s="41" t="s">
        <v>119</v>
      </c>
      <c r="B58" s="584" t="s">
        <v>120</v>
      </c>
      <c r="C58" s="422">
        <f>SUM(C59:C61)</f>
        <v>0</v>
      </c>
    </row>
    <row r="59" spans="1:3" s="202" customFormat="1" ht="12" customHeight="1">
      <c r="A59" s="199" t="s">
        <v>121</v>
      </c>
      <c r="B59" s="21" t="s">
        <v>122</v>
      </c>
      <c r="C59" s="756"/>
    </row>
    <row r="60" spans="1:3" s="202" customFormat="1" ht="12" customHeight="1">
      <c r="A60" s="201" t="s">
        <v>123</v>
      </c>
      <c r="B60" s="24" t="s">
        <v>124</v>
      </c>
      <c r="C60" s="648"/>
    </row>
    <row r="61" spans="1:3" s="202" customFormat="1" ht="12" customHeight="1">
      <c r="A61" s="201" t="s">
        <v>125</v>
      </c>
      <c r="B61" s="24" t="s">
        <v>126</v>
      </c>
      <c r="C61" s="648"/>
    </row>
    <row r="62" spans="1:3" s="202" customFormat="1" ht="12" customHeight="1" thickBot="1">
      <c r="A62" s="203" t="s">
        <v>127</v>
      </c>
      <c r="B62" s="27" t="s">
        <v>128</v>
      </c>
      <c r="C62" s="651"/>
    </row>
    <row r="63" spans="1:3" s="202" customFormat="1" ht="12" customHeight="1" thickBot="1">
      <c r="A63" s="41" t="s">
        <v>129</v>
      </c>
      <c r="B63" s="222" t="s">
        <v>130</v>
      </c>
      <c r="C63" s="422">
        <f>+C8+C15+C22+C29+C36+C47+C53+C58</f>
        <v>104538300</v>
      </c>
    </row>
    <row r="64" spans="1:3" s="202" customFormat="1" ht="12" customHeight="1" thickBot="1">
      <c r="A64" s="204" t="s">
        <v>376</v>
      </c>
      <c r="B64" s="584" t="s">
        <v>132</v>
      </c>
      <c r="C64" s="422">
        <f>SUM(C65:C67)</f>
        <v>0</v>
      </c>
    </row>
    <row r="65" spans="1:3" s="202" customFormat="1" ht="12" customHeight="1">
      <c r="A65" s="199" t="s">
        <v>133</v>
      </c>
      <c r="B65" s="21" t="s">
        <v>134</v>
      </c>
      <c r="C65" s="756"/>
    </row>
    <row r="66" spans="1:3" s="202" customFormat="1" ht="12" customHeight="1">
      <c r="A66" s="201" t="s">
        <v>135</v>
      </c>
      <c r="B66" s="24" t="s">
        <v>136</v>
      </c>
      <c r="C66" s="648"/>
    </row>
    <row r="67" spans="1:3" s="202" customFormat="1" ht="12" customHeight="1" thickBot="1">
      <c r="A67" s="203" t="s">
        <v>137</v>
      </c>
      <c r="B67" s="30" t="s">
        <v>138</v>
      </c>
      <c r="C67" s="651"/>
    </row>
    <row r="68" spans="1:3" s="202" customFormat="1" ht="12" customHeight="1" thickBot="1">
      <c r="A68" s="204" t="s">
        <v>139</v>
      </c>
      <c r="B68" s="584" t="s">
        <v>140</v>
      </c>
      <c r="C68" s="422">
        <f>SUM(C69:C72)</f>
        <v>0</v>
      </c>
    </row>
    <row r="69" spans="1:3" s="202" customFormat="1" ht="12" customHeight="1">
      <c r="A69" s="199" t="s">
        <v>141</v>
      </c>
      <c r="B69" s="21" t="s">
        <v>142</v>
      </c>
      <c r="C69" s="756"/>
    </row>
    <row r="70" spans="1:3" s="202" customFormat="1" ht="12" customHeight="1">
      <c r="A70" s="201" t="s">
        <v>143</v>
      </c>
      <c r="B70" s="24" t="s">
        <v>144</v>
      </c>
      <c r="C70" s="648"/>
    </row>
    <row r="71" spans="1:3" s="202" customFormat="1" ht="12" customHeight="1">
      <c r="A71" s="201" t="s">
        <v>145</v>
      </c>
      <c r="B71" s="24" t="s">
        <v>146</v>
      </c>
      <c r="C71" s="648"/>
    </row>
    <row r="72" spans="1:3" s="202" customFormat="1" ht="12" customHeight="1" thickBot="1">
      <c r="A72" s="203" t="s">
        <v>147</v>
      </c>
      <c r="B72" s="27" t="s">
        <v>148</v>
      </c>
      <c r="C72" s="651"/>
    </row>
    <row r="73" spans="1:3" s="202" customFormat="1" ht="12" customHeight="1" thickBot="1">
      <c r="A73" s="204" t="s">
        <v>149</v>
      </c>
      <c r="B73" s="584" t="s">
        <v>150</v>
      </c>
      <c r="C73" s="422">
        <f>SUM(C74:C75)</f>
        <v>185227000</v>
      </c>
    </row>
    <row r="74" spans="1:3" s="202" customFormat="1" ht="12" customHeight="1">
      <c r="A74" s="199" t="s">
        <v>151</v>
      </c>
      <c r="B74" s="21" t="s">
        <v>152</v>
      </c>
      <c r="C74" s="756">
        <f>('1.1.sz.mell.'!C72)</f>
        <v>185227000</v>
      </c>
    </row>
    <row r="75" spans="1:3" s="202" customFormat="1" ht="12" customHeight="1" thickBot="1">
      <c r="A75" s="203" t="s">
        <v>153</v>
      </c>
      <c r="B75" s="27" t="s">
        <v>154</v>
      </c>
      <c r="C75" s="651"/>
    </row>
    <row r="76" spans="1:3" s="200" customFormat="1" ht="12" customHeight="1" thickBot="1">
      <c r="A76" s="204" t="s">
        <v>155</v>
      </c>
      <c r="B76" s="584" t="s">
        <v>156</v>
      </c>
      <c r="C76" s="422">
        <f>SUM(C77:C79)</f>
        <v>0</v>
      </c>
    </row>
    <row r="77" spans="1:3" s="202" customFormat="1" ht="12" customHeight="1">
      <c r="A77" s="199" t="s">
        <v>157</v>
      </c>
      <c r="B77" s="21" t="s">
        <v>158</v>
      </c>
      <c r="C77" s="756"/>
    </row>
    <row r="78" spans="1:3" s="202" customFormat="1" ht="12" customHeight="1">
      <c r="A78" s="201" t="s">
        <v>159</v>
      </c>
      <c r="B78" s="24" t="s">
        <v>160</v>
      </c>
      <c r="C78" s="648"/>
    </row>
    <row r="79" spans="1:3" s="202" customFormat="1" ht="12" customHeight="1" thickBot="1">
      <c r="A79" s="203" t="s">
        <v>161</v>
      </c>
      <c r="B79" s="27" t="s">
        <v>162</v>
      </c>
      <c r="C79" s="651"/>
    </row>
    <row r="80" spans="1:3" s="202" customFormat="1" ht="12" customHeight="1" thickBot="1">
      <c r="A80" s="204" t="s">
        <v>163</v>
      </c>
      <c r="B80" s="584" t="s">
        <v>164</v>
      </c>
      <c r="C80" s="422">
        <f>SUM(C81:C84)</f>
        <v>0</v>
      </c>
    </row>
    <row r="81" spans="1:3" s="202" customFormat="1" ht="12" customHeight="1">
      <c r="A81" s="205" t="s">
        <v>165</v>
      </c>
      <c r="B81" s="21" t="s">
        <v>166</v>
      </c>
      <c r="C81" s="756"/>
    </row>
    <row r="82" spans="1:3" s="202" customFormat="1" ht="12" customHeight="1">
      <c r="A82" s="206" t="s">
        <v>167</v>
      </c>
      <c r="B82" s="24" t="s">
        <v>168</v>
      </c>
      <c r="C82" s="648"/>
    </row>
    <row r="83" spans="1:3" s="202" customFormat="1" ht="12" customHeight="1">
      <c r="A83" s="206" t="s">
        <v>169</v>
      </c>
      <c r="B83" s="24" t="s">
        <v>170</v>
      </c>
      <c r="C83" s="648"/>
    </row>
    <row r="84" spans="1:3" s="200" customFormat="1" ht="12" customHeight="1" thickBot="1">
      <c r="A84" s="207" t="s">
        <v>171</v>
      </c>
      <c r="B84" s="27" t="s">
        <v>172</v>
      </c>
      <c r="C84" s="651"/>
    </row>
    <row r="85" spans="1:3" s="200" customFormat="1" ht="12" customHeight="1" thickBot="1">
      <c r="A85" s="204" t="s">
        <v>173</v>
      </c>
      <c r="B85" s="584" t="s">
        <v>174</v>
      </c>
      <c r="C85" s="514"/>
    </row>
    <row r="86" spans="1:3" s="200" customFormat="1" ht="12" customHeight="1" thickBot="1">
      <c r="A86" s="511" t="s">
        <v>175</v>
      </c>
      <c r="B86" s="757" t="s">
        <v>176</v>
      </c>
      <c r="C86" s="422">
        <f>+C64+C68+C73+C76+C80+C85</f>
        <v>185227000</v>
      </c>
    </row>
    <row r="87" spans="1:3" s="200" customFormat="1" ht="12" customHeight="1" thickBot="1">
      <c r="A87" s="512" t="s">
        <v>177</v>
      </c>
      <c r="B87" s="513" t="s">
        <v>377</v>
      </c>
      <c r="C87" s="422">
        <f>+C63+C86</f>
        <v>289765300</v>
      </c>
    </row>
    <row r="88" spans="1:3" s="202" customFormat="1" ht="15" customHeight="1">
      <c r="A88" s="209"/>
      <c r="B88" s="210"/>
      <c r="C88" s="227"/>
    </row>
    <row r="89" spans="1:3" ht="13.5" thickBot="1">
      <c r="A89" s="209"/>
      <c r="B89" s="509"/>
      <c r="C89" s="510"/>
    </row>
    <row r="90" spans="1:3" s="198" customFormat="1" ht="16.5" customHeight="1" thickBot="1">
      <c r="A90" s="565"/>
      <c r="B90" s="482" t="s">
        <v>261</v>
      </c>
      <c r="C90" s="449"/>
    </row>
    <row r="91" spans="1:3" s="213" customFormat="1" ht="12" customHeight="1" thickBot="1">
      <c r="A91" s="495" t="s">
        <v>19</v>
      </c>
      <c r="B91" s="496" t="s">
        <v>182</v>
      </c>
      <c r="C91" s="564">
        <f>SUM(C92:C96)</f>
        <v>119147331</v>
      </c>
    </row>
    <row r="92" spans="1:3" ht="12" customHeight="1">
      <c r="A92" s="214" t="s">
        <v>23</v>
      </c>
      <c r="B92" s="424" t="s">
        <v>183</v>
      </c>
      <c r="C92" s="428">
        <f>('1.1.sz.mell.'!C92)</f>
        <v>33778000</v>
      </c>
    </row>
    <row r="93" spans="1:3" ht="12" customHeight="1">
      <c r="A93" s="201" t="s">
        <v>25</v>
      </c>
      <c r="B93" s="425" t="s">
        <v>184</v>
      </c>
      <c r="C93" s="427">
        <f>('1.1.sz.mell.'!C93)</f>
        <v>6745000</v>
      </c>
    </row>
    <row r="94" spans="1:3" ht="12" customHeight="1">
      <c r="A94" s="201" t="s">
        <v>27</v>
      </c>
      <c r="B94" s="425" t="s">
        <v>185</v>
      </c>
      <c r="C94" s="427">
        <f>('1.1.sz.mell.'!C94)</f>
        <v>64205503</v>
      </c>
    </row>
    <row r="95" spans="1:3" ht="12" customHeight="1">
      <c r="A95" s="201" t="s">
        <v>29</v>
      </c>
      <c r="B95" s="426" t="s">
        <v>186</v>
      </c>
      <c r="C95" s="427">
        <f>('1.1.sz.mell.'!C95)</f>
        <v>4019000</v>
      </c>
    </row>
    <row r="96" spans="1:3" ht="12" customHeight="1">
      <c r="A96" s="201" t="s">
        <v>187</v>
      </c>
      <c r="B96" s="48" t="s">
        <v>188</v>
      </c>
      <c r="C96" s="427">
        <f>SUM(C98:C106)</f>
        <v>10399828</v>
      </c>
    </row>
    <row r="97" spans="1:3" ht="12" customHeight="1">
      <c r="A97" s="201" t="s">
        <v>33</v>
      </c>
      <c r="B97" s="425" t="s">
        <v>189</v>
      </c>
      <c r="C97" s="427"/>
    </row>
    <row r="98" spans="1:3" ht="12" customHeight="1">
      <c r="A98" s="201" t="s">
        <v>190</v>
      </c>
      <c r="B98" s="506" t="s">
        <v>191</v>
      </c>
      <c r="C98" s="427"/>
    </row>
    <row r="99" spans="1:3" ht="12" customHeight="1">
      <c r="A99" s="201" t="s">
        <v>192</v>
      </c>
      <c r="B99" s="507" t="s">
        <v>193</v>
      </c>
      <c r="C99" s="427">
        <f>('1.1.sz.mell.'!C99)</f>
        <v>0</v>
      </c>
    </row>
    <row r="100" spans="1:3" ht="12" customHeight="1">
      <c r="A100" s="201" t="s">
        <v>194</v>
      </c>
      <c r="B100" s="507" t="s">
        <v>195</v>
      </c>
      <c r="C100" s="427"/>
    </row>
    <row r="101" spans="1:3" ht="12" customHeight="1">
      <c r="A101" s="201" t="s">
        <v>196</v>
      </c>
      <c r="B101" s="506" t="s">
        <v>197</v>
      </c>
      <c r="C101" s="501">
        <f>('1.1.sz.mell.'!C101)-('8.2.1. sz. mell'!C39)</f>
        <v>7763828</v>
      </c>
    </row>
    <row r="102" spans="1:3" ht="12" customHeight="1">
      <c r="A102" s="201" t="s">
        <v>198</v>
      </c>
      <c r="B102" s="506" t="s">
        <v>199</v>
      </c>
      <c r="C102" s="427"/>
    </row>
    <row r="103" spans="1:3" ht="12" customHeight="1">
      <c r="A103" s="201" t="s">
        <v>200</v>
      </c>
      <c r="B103" s="507" t="s">
        <v>201</v>
      </c>
      <c r="C103" s="427"/>
    </row>
    <row r="104" spans="1:3" ht="12" customHeight="1">
      <c r="A104" s="215" t="s">
        <v>202</v>
      </c>
      <c r="B104" s="508" t="s">
        <v>203</v>
      </c>
      <c r="C104" s="427"/>
    </row>
    <row r="105" spans="1:3" ht="12" customHeight="1">
      <c r="A105" s="201" t="s">
        <v>204</v>
      </c>
      <c r="B105" s="508" t="s">
        <v>205</v>
      </c>
      <c r="C105" s="427"/>
    </row>
    <row r="106" spans="1:3" ht="12" customHeight="1" thickBot="1">
      <c r="A106" s="216" t="s">
        <v>206</v>
      </c>
      <c r="B106" s="54" t="s">
        <v>207</v>
      </c>
      <c r="C106" s="504">
        <f>SUM('8.1.1. sz. mell '!C106)</f>
        <v>2636000</v>
      </c>
    </row>
    <row r="107" spans="1:3" ht="12" customHeight="1" thickBot="1">
      <c r="A107" s="41" t="s">
        <v>20</v>
      </c>
      <c r="B107" s="597" t="s">
        <v>208</v>
      </c>
      <c r="C107" s="422">
        <f>+C108+C110+C112</f>
        <v>167108763</v>
      </c>
    </row>
    <row r="108" spans="1:3" ht="12" customHeight="1">
      <c r="A108" s="199" t="s">
        <v>36</v>
      </c>
      <c r="B108" s="46" t="s">
        <v>209</v>
      </c>
      <c r="C108" s="650">
        <f>SUM('8.1.1. sz. mell '!C108)</f>
        <v>54231000</v>
      </c>
    </row>
    <row r="109" spans="1:3" ht="12" customHeight="1">
      <c r="A109" s="199" t="s">
        <v>38</v>
      </c>
      <c r="B109" s="57" t="s">
        <v>210</v>
      </c>
      <c r="C109" s="648"/>
    </row>
    <row r="110" spans="1:3" ht="12" customHeight="1">
      <c r="A110" s="199" t="s">
        <v>40</v>
      </c>
      <c r="B110" s="57" t="s">
        <v>211</v>
      </c>
      <c r="C110" s="649">
        <f>SUM('8.1.1. sz. mell '!C110)</f>
        <v>1000000</v>
      </c>
    </row>
    <row r="111" spans="1:3" ht="12" customHeight="1">
      <c r="A111" s="199" t="s">
        <v>42</v>
      </c>
      <c r="B111" s="57" t="s">
        <v>212</v>
      </c>
      <c r="C111" s="649"/>
    </row>
    <row r="112" spans="1:3" ht="12" customHeight="1">
      <c r="A112" s="199" t="s">
        <v>44</v>
      </c>
      <c r="B112" s="58" t="s">
        <v>213</v>
      </c>
      <c r="C112" s="649">
        <f>SUM('8.1.1. sz. mell '!C112)</f>
        <v>111877763</v>
      </c>
    </row>
    <row r="113" spans="1:3" ht="12" customHeight="1">
      <c r="A113" s="199" t="s">
        <v>46</v>
      </c>
      <c r="B113" s="59" t="s">
        <v>214</v>
      </c>
      <c r="C113" s="649"/>
    </row>
    <row r="114" spans="1:3" ht="12" customHeight="1">
      <c r="A114" s="199" t="s">
        <v>215</v>
      </c>
      <c r="B114" s="60" t="s">
        <v>216</v>
      </c>
      <c r="C114" s="649"/>
    </row>
    <row r="115" spans="1:3" ht="12" customHeight="1">
      <c r="A115" s="199" t="s">
        <v>217</v>
      </c>
      <c r="B115" s="50" t="s">
        <v>195</v>
      </c>
      <c r="C115" s="649"/>
    </row>
    <row r="116" spans="1:3" ht="12" customHeight="1">
      <c r="A116" s="199" t="s">
        <v>218</v>
      </c>
      <c r="B116" s="50" t="s">
        <v>219</v>
      </c>
      <c r="C116" s="649"/>
    </row>
    <row r="117" spans="1:3" ht="12" customHeight="1">
      <c r="A117" s="199" t="s">
        <v>220</v>
      </c>
      <c r="B117" s="50" t="s">
        <v>221</v>
      </c>
      <c r="C117" s="649"/>
    </row>
    <row r="118" spans="1:3" ht="12" customHeight="1">
      <c r="A118" s="199" t="s">
        <v>222</v>
      </c>
      <c r="B118" s="50" t="s">
        <v>201</v>
      </c>
      <c r="C118" s="649"/>
    </row>
    <row r="119" spans="1:3" ht="12" customHeight="1">
      <c r="A119" s="199" t="s">
        <v>223</v>
      </c>
      <c r="B119" s="50" t="s">
        <v>224</v>
      </c>
      <c r="C119" s="649"/>
    </row>
    <row r="120" spans="1:3" ht="12" customHeight="1" thickBot="1">
      <c r="A120" s="215" t="s">
        <v>225</v>
      </c>
      <c r="B120" s="50" t="s">
        <v>226</v>
      </c>
      <c r="C120" s="649"/>
    </row>
    <row r="121" spans="1:3" ht="12" customHeight="1" thickBot="1">
      <c r="A121" s="41" t="s">
        <v>21</v>
      </c>
      <c r="B121" s="222" t="s">
        <v>227</v>
      </c>
      <c r="C121" s="422">
        <f>+C122+C123</f>
        <v>1000000</v>
      </c>
    </row>
    <row r="122" spans="1:3" ht="12" customHeight="1">
      <c r="A122" s="199" t="s">
        <v>49</v>
      </c>
      <c r="B122" s="61" t="s">
        <v>228</v>
      </c>
      <c r="C122" s="503">
        <f>SUM('8.1.1. sz. mell '!C122)</f>
        <v>1000000</v>
      </c>
    </row>
    <row r="123" spans="1:3" ht="12" customHeight="1" thickBot="1">
      <c r="A123" s="203" t="s">
        <v>51</v>
      </c>
      <c r="B123" s="598" t="s">
        <v>229</v>
      </c>
      <c r="C123" s="432"/>
    </row>
    <row r="124" spans="1:3" ht="12" customHeight="1" thickBot="1">
      <c r="A124" s="41" t="s">
        <v>230</v>
      </c>
      <c r="B124" s="222" t="s">
        <v>231</v>
      </c>
      <c r="C124" s="422">
        <f>+C91+C107+C121</f>
        <v>287256094</v>
      </c>
    </row>
    <row r="125" spans="1:3" ht="12" customHeight="1" thickBot="1">
      <c r="A125" s="41" t="s">
        <v>75</v>
      </c>
      <c r="B125" s="222" t="s">
        <v>232</v>
      </c>
      <c r="C125" s="422">
        <f>+C126+C127+C128</f>
        <v>0</v>
      </c>
    </row>
    <row r="126" spans="1:3" s="213" customFormat="1" ht="12" customHeight="1">
      <c r="A126" s="199" t="s">
        <v>77</v>
      </c>
      <c r="B126" s="515" t="s">
        <v>233</v>
      </c>
      <c r="C126" s="428"/>
    </row>
    <row r="127" spans="1:3" ht="12" customHeight="1">
      <c r="A127" s="199" t="s">
        <v>79</v>
      </c>
      <c r="B127" s="515" t="s">
        <v>234</v>
      </c>
      <c r="C127" s="427"/>
    </row>
    <row r="128" spans="1:3" ht="12" customHeight="1" thickBot="1">
      <c r="A128" s="215" t="s">
        <v>81</v>
      </c>
      <c r="B128" s="477" t="s">
        <v>235</v>
      </c>
      <c r="C128" s="432"/>
    </row>
    <row r="129" spans="1:3" ht="12" customHeight="1" thickBot="1">
      <c r="A129" s="41" t="s">
        <v>97</v>
      </c>
      <c r="B129" s="222" t="s">
        <v>236</v>
      </c>
      <c r="C129" s="422">
        <f>+C130+C131+C132+C133</f>
        <v>0</v>
      </c>
    </row>
    <row r="130" spans="1:3" ht="12" customHeight="1">
      <c r="A130" s="199" t="s">
        <v>99</v>
      </c>
      <c r="B130" s="515" t="s">
        <v>237</v>
      </c>
      <c r="C130" s="428"/>
    </row>
    <row r="131" spans="1:3" ht="12" customHeight="1">
      <c r="A131" s="199" t="s">
        <v>101</v>
      </c>
      <c r="B131" s="515" t="s">
        <v>238</v>
      </c>
      <c r="C131" s="427"/>
    </row>
    <row r="132" spans="1:3" ht="12" customHeight="1">
      <c r="A132" s="199" t="s">
        <v>103</v>
      </c>
      <c r="B132" s="515" t="s">
        <v>239</v>
      </c>
      <c r="C132" s="427"/>
    </row>
    <row r="133" spans="1:3" s="213" customFormat="1" ht="12" customHeight="1" thickBot="1">
      <c r="A133" s="215" t="s">
        <v>105</v>
      </c>
      <c r="B133" s="477" t="s">
        <v>240</v>
      </c>
      <c r="C133" s="432"/>
    </row>
    <row r="134" spans="1:9" ht="12" customHeight="1" thickBot="1">
      <c r="A134" s="41" t="s">
        <v>241</v>
      </c>
      <c r="B134" s="222" t="s">
        <v>242</v>
      </c>
      <c r="C134" s="422">
        <f>+C135+C136+C137+C138</f>
        <v>2509206</v>
      </c>
      <c r="I134" s="217"/>
    </row>
    <row r="135" spans="1:3" ht="12.75">
      <c r="A135" s="199" t="s">
        <v>111</v>
      </c>
      <c r="B135" s="515" t="s">
        <v>243</v>
      </c>
      <c r="C135" s="428"/>
    </row>
    <row r="136" spans="1:3" ht="12" customHeight="1">
      <c r="A136" s="199" t="s">
        <v>113</v>
      </c>
      <c r="B136" s="515" t="s">
        <v>244</v>
      </c>
      <c r="C136" s="501">
        <f>SUM('8.1.1. sz. mell '!C136)</f>
        <v>2509206</v>
      </c>
    </row>
    <row r="137" spans="1:3" s="213" customFormat="1" ht="12" customHeight="1">
      <c r="A137" s="199" t="s">
        <v>115</v>
      </c>
      <c r="B137" s="515" t="s">
        <v>245</v>
      </c>
      <c r="C137" s="427"/>
    </row>
    <row r="138" spans="1:3" s="213" customFormat="1" ht="12" customHeight="1" thickBot="1">
      <c r="A138" s="215" t="s">
        <v>117</v>
      </c>
      <c r="B138" s="477" t="s">
        <v>246</v>
      </c>
      <c r="C138" s="432"/>
    </row>
    <row r="139" spans="1:3" s="213" customFormat="1" ht="12" customHeight="1" thickBot="1">
      <c r="A139" s="41" t="s">
        <v>119</v>
      </c>
      <c r="B139" s="222" t="s">
        <v>247</v>
      </c>
      <c r="C139" s="500"/>
    </row>
    <row r="140" spans="1:3" s="213" customFormat="1" ht="12" customHeight="1">
      <c r="A140" s="199" t="s">
        <v>121</v>
      </c>
      <c r="B140" s="515" t="s">
        <v>248</v>
      </c>
      <c r="C140" s="428"/>
    </row>
    <row r="141" spans="1:3" s="213" customFormat="1" ht="12" customHeight="1">
      <c r="A141" s="199" t="s">
        <v>123</v>
      </c>
      <c r="B141" s="515" t="s">
        <v>249</v>
      </c>
      <c r="C141" s="427"/>
    </row>
    <row r="142" spans="1:3" s="213" customFormat="1" ht="12" customHeight="1" thickBot="1">
      <c r="A142" s="215" t="s">
        <v>125</v>
      </c>
      <c r="B142" s="477" t="s">
        <v>250</v>
      </c>
      <c r="C142" s="432"/>
    </row>
    <row r="143" spans="1:3" s="219" customFormat="1" ht="12.75" customHeight="1" thickBot="1">
      <c r="A143" s="218" t="s">
        <v>129</v>
      </c>
      <c r="B143" s="222" t="s">
        <v>378</v>
      </c>
      <c r="C143" s="514"/>
    </row>
    <row r="144" spans="1:3" ht="12" customHeight="1" thickBot="1">
      <c r="A144" s="41" t="s">
        <v>253</v>
      </c>
      <c r="B144" s="222" t="s">
        <v>252</v>
      </c>
      <c r="C144" s="497">
        <f>+C125+C129+C134+C139</f>
        <v>2509206</v>
      </c>
    </row>
    <row r="145" spans="1:3" ht="15" customHeight="1" thickBot="1">
      <c r="A145" s="220" t="s">
        <v>272</v>
      </c>
      <c r="B145" s="230" t="s">
        <v>254</v>
      </c>
      <c r="C145" s="497">
        <f>+C124+C144</f>
        <v>289765300</v>
      </c>
    </row>
    <row r="146" ht="13.5" thickBot="1">
      <c r="C146" s="505"/>
    </row>
    <row r="147" spans="1:3" ht="15" customHeight="1" thickBot="1">
      <c r="A147" s="221" t="s">
        <v>379</v>
      </c>
      <c r="B147" s="250"/>
      <c r="C147" s="486">
        <f>SUM('[1]8.1.1. sz. mell '!C147+'[1]8.1.2. sz. mell  '!C147)</f>
        <v>5</v>
      </c>
    </row>
    <row r="148" spans="1:3" ht="14.25" customHeight="1" thickBot="1">
      <c r="A148" s="221" t="s">
        <v>380</v>
      </c>
      <c r="B148" s="250"/>
      <c r="C148" s="486">
        <v>5</v>
      </c>
    </row>
  </sheetData>
  <sheetProtection selectLockedCells="1" selectUnlockedCells="1"/>
  <mergeCells count="1">
    <mergeCell ref="A7:C7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portrait" paperSize="9" scale="75" r:id="rId1"/>
  <rowBreaks count="1" manualBreakCount="1">
    <brk id="8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I148"/>
  <sheetViews>
    <sheetView view="pageLayout" zoomScaleSheetLayoutView="85" workbookViewId="0" topLeftCell="A37">
      <selection activeCell="B3" sqref="B3"/>
    </sheetView>
  </sheetViews>
  <sheetFormatPr defaultColWidth="9.00390625" defaultRowHeight="12.75"/>
  <cols>
    <col min="1" max="1" width="19.50390625" style="180" customWidth="1"/>
    <col min="2" max="2" width="72.00390625" style="181" customWidth="1"/>
    <col min="3" max="3" width="18.00390625" style="182" customWidth="1"/>
    <col min="4" max="16384" width="9.375" style="183" customWidth="1"/>
  </cols>
  <sheetData>
    <row r="1" spans="1:3" s="185" customFormat="1" ht="16.5" customHeight="1" thickBot="1">
      <c r="A1" s="184"/>
      <c r="B1" s="828" t="s">
        <v>585</v>
      </c>
      <c r="C1" s="829"/>
    </row>
    <row r="2" spans="1:3" s="188" customFormat="1" ht="21" customHeight="1" thickBot="1">
      <c r="A2" s="186" t="s">
        <v>262</v>
      </c>
      <c r="B2" s="187" t="s">
        <v>369</v>
      </c>
      <c r="C2" s="632" t="s">
        <v>370</v>
      </c>
    </row>
    <row r="3" spans="1:3" s="188" customFormat="1" ht="16.5" thickBot="1">
      <c r="A3" s="189" t="s">
        <v>371</v>
      </c>
      <c r="B3" s="190" t="s">
        <v>381</v>
      </c>
      <c r="C3" s="632">
        <v>2</v>
      </c>
    </row>
    <row r="4" spans="1:3" s="192" customFormat="1" ht="15.75" customHeight="1" thickBot="1">
      <c r="A4" s="191"/>
      <c r="B4" s="191"/>
      <c r="C4" s="624" t="s">
        <v>520</v>
      </c>
    </row>
    <row r="5" spans="1:3" ht="13.5" thickBot="1">
      <c r="A5" s="193" t="s">
        <v>373</v>
      </c>
      <c r="B5" s="194" t="s">
        <v>374</v>
      </c>
      <c r="C5" s="478" t="s">
        <v>375</v>
      </c>
    </row>
    <row r="6" spans="1:3" s="198" customFormat="1" ht="12.75" customHeight="1" thickBot="1">
      <c r="A6" s="493" t="s">
        <v>19</v>
      </c>
      <c r="B6" s="494" t="s">
        <v>20</v>
      </c>
      <c r="C6" s="479" t="s">
        <v>21</v>
      </c>
    </row>
    <row r="7" spans="1:3" s="198" customFormat="1" ht="15.75" customHeight="1" thickBot="1">
      <c r="A7" s="825" t="s">
        <v>260</v>
      </c>
      <c r="B7" s="830"/>
      <c r="C7" s="831"/>
    </row>
    <row r="8" spans="1:3" s="198" customFormat="1" ht="12" customHeight="1" thickBot="1">
      <c r="A8" s="226" t="s">
        <v>19</v>
      </c>
      <c r="B8" s="483" t="s">
        <v>22</v>
      </c>
      <c r="C8" s="422">
        <f>+C9+C10+C11+C12+C13+C14</f>
        <v>39628489</v>
      </c>
    </row>
    <row r="9" spans="1:3" s="200" customFormat="1" ht="12" customHeight="1">
      <c r="A9" s="199" t="s">
        <v>23</v>
      </c>
      <c r="B9" s="588" t="s">
        <v>24</v>
      </c>
      <c r="C9" s="428">
        <f>('1.1.sz.mell.'!C7)</f>
        <v>24246240</v>
      </c>
    </row>
    <row r="10" spans="1:3" s="202" customFormat="1" ht="12" customHeight="1">
      <c r="A10" s="201" t="s">
        <v>25</v>
      </c>
      <c r="B10" s="589" t="s">
        <v>26</v>
      </c>
      <c r="C10" s="428"/>
    </row>
    <row r="11" spans="1:3" s="202" customFormat="1" ht="12" customHeight="1">
      <c r="A11" s="201" t="s">
        <v>27</v>
      </c>
      <c r="B11" s="589" t="s">
        <v>28</v>
      </c>
      <c r="C11" s="428">
        <v>13357919</v>
      </c>
    </row>
    <row r="12" spans="1:3" s="202" customFormat="1" ht="12" customHeight="1">
      <c r="A12" s="201" t="s">
        <v>29</v>
      </c>
      <c r="B12" s="589" t="s">
        <v>30</v>
      </c>
      <c r="C12" s="428">
        <f>('1.1.sz.mell.'!C10)</f>
        <v>2024330</v>
      </c>
    </row>
    <row r="13" spans="1:3" s="202" customFormat="1" ht="12" customHeight="1">
      <c r="A13" s="201" t="s">
        <v>31</v>
      </c>
      <c r="B13" s="589" t="s">
        <v>32</v>
      </c>
      <c r="C13" s="428">
        <f>('1.1.sz.mell.'!C11)</f>
        <v>0</v>
      </c>
    </row>
    <row r="14" spans="1:3" s="200" customFormat="1" ht="12" customHeight="1" thickBot="1">
      <c r="A14" s="203" t="s">
        <v>33</v>
      </c>
      <c r="B14" s="590" t="s">
        <v>34</v>
      </c>
      <c r="C14" s="652"/>
    </row>
    <row r="15" spans="1:3" s="200" customFormat="1" ht="12" customHeight="1" thickBot="1">
      <c r="A15" s="41" t="s">
        <v>20</v>
      </c>
      <c r="B15" s="584" t="s">
        <v>35</v>
      </c>
      <c r="C15" s="422">
        <f>+C16+C17+C18+C19+C20</f>
        <v>12251000</v>
      </c>
    </row>
    <row r="16" spans="1:3" s="200" customFormat="1" ht="12" customHeight="1">
      <c r="A16" s="199" t="s">
        <v>36</v>
      </c>
      <c r="B16" s="588" t="s">
        <v>37</v>
      </c>
      <c r="C16" s="428"/>
    </row>
    <row r="17" spans="1:3" s="200" customFormat="1" ht="12" customHeight="1">
      <c r="A17" s="201" t="s">
        <v>38</v>
      </c>
      <c r="B17" s="589" t="s">
        <v>39</v>
      </c>
      <c r="C17" s="427"/>
    </row>
    <row r="18" spans="1:3" s="200" customFormat="1" ht="12" customHeight="1">
      <c r="A18" s="201" t="s">
        <v>40</v>
      </c>
      <c r="B18" s="589" t="s">
        <v>41</v>
      </c>
      <c r="C18" s="427"/>
    </row>
    <row r="19" spans="1:3" s="200" customFormat="1" ht="12" customHeight="1">
      <c r="A19" s="201" t="s">
        <v>42</v>
      </c>
      <c r="B19" s="589" t="s">
        <v>43</v>
      </c>
      <c r="C19" s="427"/>
    </row>
    <row r="20" spans="1:3" s="200" customFormat="1" ht="12" customHeight="1">
      <c r="A20" s="201" t="s">
        <v>44</v>
      </c>
      <c r="B20" s="589" t="s">
        <v>45</v>
      </c>
      <c r="C20" s="501">
        <f>SUM('1.1.sz.mell.'!C18)</f>
        <v>12251000</v>
      </c>
    </row>
    <row r="21" spans="1:3" s="202" customFormat="1" ht="12" customHeight="1" thickBot="1">
      <c r="A21" s="203" t="s">
        <v>46</v>
      </c>
      <c r="B21" s="590" t="s">
        <v>47</v>
      </c>
      <c r="C21" s="432"/>
    </row>
    <row r="22" spans="1:3" s="202" customFormat="1" ht="12" customHeight="1" thickBot="1">
      <c r="A22" s="41" t="s">
        <v>21</v>
      </c>
      <c r="B22" s="222" t="s">
        <v>48</v>
      </c>
      <c r="C22" s="422">
        <f>+C23+C24+C25+C26+C27</f>
        <v>0</v>
      </c>
    </row>
    <row r="23" spans="1:3" s="202" customFormat="1" ht="12" customHeight="1">
      <c r="A23" s="199" t="s">
        <v>49</v>
      </c>
      <c r="B23" s="588" t="s">
        <v>50</v>
      </c>
      <c r="C23" s="428"/>
    </row>
    <row r="24" spans="1:3" s="200" customFormat="1" ht="12" customHeight="1">
      <c r="A24" s="201" t="s">
        <v>51</v>
      </c>
      <c r="B24" s="589" t="s">
        <v>52</v>
      </c>
      <c r="C24" s="428"/>
    </row>
    <row r="25" spans="1:3" s="202" customFormat="1" ht="12" customHeight="1">
      <c r="A25" s="201" t="s">
        <v>53</v>
      </c>
      <c r="B25" s="589" t="s">
        <v>54</v>
      </c>
      <c r="C25" s="428"/>
    </row>
    <row r="26" spans="1:3" s="202" customFormat="1" ht="12" customHeight="1">
      <c r="A26" s="201" t="s">
        <v>55</v>
      </c>
      <c r="B26" s="589" t="s">
        <v>56</v>
      </c>
      <c r="C26" s="428"/>
    </row>
    <row r="27" spans="1:3" s="202" customFormat="1" ht="12" customHeight="1">
      <c r="A27" s="201" t="s">
        <v>57</v>
      </c>
      <c r="B27" s="589" t="s">
        <v>58</v>
      </c>
      <c r="C27" s="428">
        <f>('1.1.sz.mell.'!C25)</f>
        <v>0</v>
      </c>
    </row>
    <row r="28" spans="1:3" s="202" customFormat="1" ht="12" customHeight="1" thickBot="1">
      <c r="A28" s="203" t="s">
        <v>59</v>
      </c>
      <c r="B28" s="590" t="s">
        <v>60</v>
      </c>
      <c r="C28" s="432"/>
    </row>
    <row r="29" spans="1:3" s="202" customFormat="1" ht="12" customHeight="1" thickBot="1">
      <c r="A29" s="41" t="s">
        <v>61</v>
      </c>
      <c r="B29" s="222" t="s">
        <v>62</v>
      </c>
      <c r="C29" s="422">
        <f>+C30+C33+C34+C35</f>
        <v>38612000</v>
      </c>
    </row>
    <row r="30" spans="1:3" s="202" customFormat="1" ht="12" customHeight="1">
      <c r="A30" s="199" t="s">
        <v>63</v>
      </c>
      <c r="B30" s="588" t="s">
        <v>64</v>
      </c>
      <c r="C30" s="594">
        <f>SUM(C31:C32)</f>
        <v>4000000</v>
      </c>
    </row>
    <row r="31" spans="1:3" s="202" customFormat="1" ht="12" customHeight="1">
      <c r="A31" s="201" t="s">
        <v>65</v>
      </c>
      <c r="B31" s="589" t="s">
        <v>66</v>
      </c>
      <c r="C31" s="501">
        <f>SUM('1.1.sz.mell.'!C29)</f>
        <v>4000000</v>
      </c>
    </row>
    <row r="32" spans="1:3" s="202" customFormat="1" ht="12" customHeight="1">
      <c r="A32" s="201" t="s">
        <v>67</v>
      </c>
      <c r="B32" s="589" t="s">
        <v>68</v>
      </c>
      <c r="C32" s="427"/>
    </row>
    <row r="33" spans="1:3" s="202" customFormat="1" ht="12" customHeight="1">
      <c r="A33" s="201" t="s">
        <v>69</v>
      </c>
      <c r="B33" s="589" t="s">
        <v>70</v>
      </c>
      <c r="C33" s="501">
        <f>SUM('1.1.sz.mell.'!C31)</f>
        <v>34400000</v>
      </c>
    </row>
    <row r="34" spans="1:3" s="202" customFormat="1" ht="12" customHeight="1">
      <c r="A34" s="201" t="s">
        <v>71</v>
      </c>
      <c r="B34" s="589" t="s">
        <v>72</v>
      </c>
      <c r="C34" s="427"/>
    </row>
    <row r="35" spans="1:3" s="202" customFormat="1" ht="12" customHeight="1" thickBot="1">
      <c r="A35" s="203" t="s">
        <v>73</v>
      </c>
      <c r="B35" s="590" t="s">
        <v>74</v>
      </c>
      <c r="C35" s="504">
        <f>SUM('1.1.sz.mell.'!C33)</f>
        <v>212000</v>
      </c>
    </row>
    <row r="36" spans="1:3" s="202" customFormat="1" ht="12" customHeight="1" thickBot="1">
      <c r="A36" s="41" t="s">
        <v>75</v>
      </c>
      <c r="B36" s="222" t="s">
        <v>76</v>
      </c>
      <c r="C36" s="422">
        <f>SUM(C37:C46)</f>
        <v>14046811</v>
      </c>
    </row>
    <row r="37" spans="1:3" s="202" customFormat="1" ht="12" customHeight="1">
      <c r="A37" s="199" t="s">
        <v>77</v>
      </c>
      <c r="B37" s="588" t="s">
        <v>78</v>
      </c>
      <c r="C37" s="503">
        <f>SUM('1.1.sz.mell.'!C35)</f>
        <v>300000</v>
      </c>
    </row>
    <row r="38" spans="1:3" s="202" customFormat="1" ht="12" customHeight="1">
      <c r="A38" s="201" t="s">
        <v>79</v>
      </c>
      <c r="B38" s="589" t="s">
        <v>80</v>
      </c>
      <c r="C38" s="503">
        <f>SUM('1.1.sz.mell.'!C36)</f>
        <v>4070000</v>
      </c>
    </row>
    <row r="39" spans="1:3" s="202" customFormat="1" ht="12" customHeight="1">
      <c r="A39" s="201" t="s">
        <v>81</v>
      </c>
      <c r="B39" s="589" t="s">
        <v>82</v>
      </c>
      <c r="C39" s="503">
        <f>SUM('1.1.sz.mell.'!C37)</f>
        <v>1778000</v>
      </c>
    </row>
    <row r="40" spans="1:3" s="202" customFormat="1" ht="12" customHeight="1">
      <c r="A40" s="201" t="s">
        <v>83</v>
      </c>
      <c r="B40" s="589" t="s">
        <v>84</v>
      </c>
      <c r="C40" s="503">
        <f>SUM('1.1.sz.mell.'!C38)</f>
        <v>24000</v>
      </c>
    </row>
    <row r="41" spans="1:3" s="202" customFormat="1" ht="12" customHeight="1">
      <c r="A41" s="201" t="s">
        <v>85</v>
      </c>
      <c r="B41" s="589" t="s">
        <v>86</v>
      </c>
      <c r="C41" s="503">
        <f>SUM('1.1.sz.mell.'!C39)</f>
        <v>6000000</v>
      </c>
    </row>
    <row r="42" spans="1:3" s="202" customFormat="1" ht="12" customHeight="1">
      <c r="A42" s="201" t="s">
        <v>87</v>
      </c>
      <c r="B42" s="589" t="s">
        <v>88</v>
      </c>
      <c r="C42" s="503">
        <f>SUM('1.1.sz.mell.'!C40)</f>
        <v>1869000</v>
      </c>
    </row>
    <row r="43" spans="1:3" s="202" customFormat="1" ht="12" customHeight="1">
      <c r="A43" s="201" t="s">
        <v>89</v>
      </c>
      <c r="B43" s="589" t="s">
        <v>90</v>
      </c>
      <c r="C43" s="503"/>
    </row>
    <row r="44" spans="1:3" s="202" customFormat="1" ht="12" customHeight="1">
      <c r="A44" s="201" t="s">
        <v>91</v>
      </c>
      <c r="B44" s="589" t="s">
        <v>92</v>
      </c>
      <c r="C44" s="503">
        <f>SUM('1.1.sz.mell.'!C42)</f>
        <v>5811</v>
      </c>
    </row>
    <row r="45" spans="1:3" s="202" customFormat="1" ht="12" customHeight="1">
      <c r="A45" s="201" t="s">
        <v>93</v>
      </c>
      <c r="B45" s="589" t="s">
        <v>94</v>
      </c>
      <c r="C45" s="503"/>
    </row>
    <row r="46" spans="1:3" s="202" customFormat="1" ht="12" customHeight="1" thickBot="1">
      <c r="A46" s="203" t="s">
        <v>95</v>
      </c>
      <c r="B46" s="590" t="s">
        <v>96</v>
      </c>
      <c r="C46" s="503"/>
    </row>
    <row r="47" spans="1:3" s="202" customFormat="1" ht="12" customHeight="1" thickBot="1">
      <c r="A47" s="41" t="s">
        <v>97</v>
      </c>
      <c r="B47" s="222" t="s">
        <v>98</v>
      </c>
      <c r="C47" s="422">
        <f>SUM(C48:C52)</f>
        <v>0</v>
      </c>
    </row>
    <row r="48" spans="1:3" s="202" customFormat="1" ht="12" customHeight="1">
      <c r="A48" s="199" t="s">
        <v>99</v>
      </c>
      <c r="B48" s="588" t="s">
        <v>100</v>
      </c>
      <c r="C48" s="428"/>
    </row>
    <row r="49" spans="1:3" s="202" customFormat="1" ht="12" customHeight="1">
      <c r="A49" s="201" t="s">
        <v>101</v>
      </c>
      <c r="B49" s="589" t="s">
        <v>102</v>
      </c>
      <c r="C49" s="427"/>
    </row>
    <row r="50" spans="1:3" s="202" customFormat="1" ht="12" customHeight="1">
      <c r="A50" s="201" t="s">
        <v>103</v>
      </c>
      <c r="B50" s="589" t="s">
        <v>104</v>
      </c>
      <c r="C50" s="427"/>
    </row>
    <row r="51" spans="1:3" s="202" customFormat="1" ht="12" customHeight="1">
      <c r="A51" s="201" t="s">
        <v>105</v>
      </c>
      <c r="B51" s="589" t="s">
        <v>106</v>
      </c>
      <c r="C51" s="427"/>
    </row>
    <row r="52" spans="1:3" s="202" customFormat="1" ht="12" customHeight="1" thickBot="1">
      <c r="A52" s="203" t="s">
        <v>107</v>
      </c>
      <c r="B52" s="590" t="s">
        <v>108</v>
      </c>
      <c r="C52" s="432"/>
    </row>
    <row r="53" spans="1:3" s="202" customFormat="1" ht="12" customHeight="1" thickBot="1">
      <c r="A53" s="41" t="s">
        <v>109</v>
      </c>
      <c r="B53" s="222" t="s">
        <v>110</v>
      </c>
      <c r="C53" s="422">
        <f>SUM(C54:C56)</f>
        <v>0</v>
      </c>
    </row>
    <row r="54" spans="1:3" s="202" customFormat="1" ht="12" customHeight="1">
      <c r="A54" s="199" t="s">
        <v>111</v>
      </c>
      <c r="B54" s="588" t="s">
        <v>112</v>
      </c>
      <c r="C54" s="428"/>
    </row>
    <row r="55" spans="1:3" s="202" customFormat="1" ht="12" customHeight="1">
      <c r="A55" s="201" t="s">
        <v>113</v>
      </c>
      <c r="B55" s="589" t="s">
        <v>114</v>
      </c>
      <c r="C55" s="427"/>
    </row>
    <row r="56" spans="1:3" s="202" customFormat="1" ht="12" customHeight="1">
      <c r="A56" s="201" t="s">
        <v>115</v>
      </c>
      <c r="B56" s="589" t="s">
        <v>116</v>
      </c>
      <c r="C56" s="427"/>
    </row>
    <row r="57" spans="1:3" s="202" customFormat="1" ht="12" customHeight="1" thickBot="1">
      <c r="A57" s="203" t="s">
        <v>117</v>
      </c>
      <c r="B57" s="590" t="s">
        <v>118</v>
      </c>
      <c r="C57" s="432"/>
    </row>
    <row r="58" spans="1:3" s="202" customFormat="1" ht="12" customHeight="1" thickBot="1">
      <c r="A58" s="41" t="s">
        <v>119</v>
      </c>
      <c r="B58" s="584" t="s">
        <v>120</v>
      </c>
      <c r="C58" s="422">
        <f>SUM(C59:C61)</f>
        <v>0</v>
      </c>
    </row>
    <row r="59" spans="1:3" s="202" customFormat="1" ht="12" customHeight="1">
      <c r="A59" s="199" t="s">
        <v>121</v>
      </c>
      <c r="B59" s="588" t="s">
        <v>122</v>
      </c>
      <c r="C59" s="428"/>
    </row>
    <row r="60" spans="1:3" s="202" customFormat="1" ht="12" customHeight="1">
      <c r="A60" s="201" t="s">
        <v>123</v>
      </c>
      <c r="B60" s="589" t="s">
        <v>124</v>
      </c>
      <c r="C60" s="427"/>
    </row>
    <row r="61" spans="1:3" s="202" customFormat="1" ht="12" customHeight="1">
      <c r="A61" s="201" t="s">
        <v>125</v>
      </c>
      <c r="B61" s="589" t="s">
        <v>126</v>
      </c>
      <c r="C61" s="427"/>
    </row>
    <row r="62" spans="1:3" s="202" customFormat="1" ht="12" customHeight="1" thickBot="1">
      <c r="A62" s="203" t="s">
        <v>127</v>
      </c>
      <c r="B62" s="590" t="s">
        <v>128</v>
      </c>
      <c r="C62" s="432"/>
    </row>
    <row r="63" spans="1:3" s="202" customFormat="1" ht="12" customHeight="1" thickBot="1">
      <c r="A63" s="41" t="s">
        <v>129</v>
      </c>
      <c r="B63" s="222" t="s">
        <v>130</v>
      </c>
      <c r="C63" s="422">
        <f>+C8+C15+C22+C29+C36+C47+C53+C58</f>
        <v>104538300</v>
      </c>
    </row>
    <row r="64" spans="1:3" s="202" customFormat="1" ht="12" customHeight="1" thickBot="1">
      <c r="A64" s="204" t="s">
        <v>376</v>
      </c>
      <c r="B64" s="584" t="s">
        <v>132</v>
      </c>
      <c r="C64" s="422">
        <f>SUM(C65:C67)</f>
        <v>0</v>
      </c>
    </row>
    <row r="65" spans="1:3" s="202" customFormat="1" ht="12" customHeight="1">
      <c r="A65" s="199" t="s">
        <v>133</v>
      </c>
      <c r="B65" s="588" t="s">
        <v>134</v>
      </c>
      <c r="C65" s="428"/>
    </row>
    <row r="66" spans="1:3" s="202" customFormat="1" ht="12" customHeight="1">
      <c r="A66" s="201" t="s">
        <v>135</v>
      </c>
      <c r="B66" s="589" t="s">
        <v>136</v>
      </c>
      <c r="C66" s="427"/>
    </row>
    <row r="67" spans="1:3" s="202" customFormat="1" ht="12" customHeight="1" thickBot="1">
      <c r="A67" s="203" t="s">
        <v>137</v>
      </c>
      <c r="B67" s="591" t="s">
        <v>138</v>
      </c>
      <c r="C67" s="432"/>
    </row>
    <row r="68" spans="1:3" s="202" customFormat="1" ht="12" customHeight="1" thickBot="1">
      <c r="A68" s="204" t="s">
        <v>139</v>
      </c>
      <c r="B68" s="584" t="s">
        <v>140</v>
      </c>
      <c r="C68" s="422">
        <f>SUM(C69:C72)</f>
        <v>0</v>
      </c>
    </row>
    <row r="69" spans="1:3" s="202" customFormat="1" ht="12" customHeight="1">
      <c r="A69" s="199" t="s">
        <v>141</v>
      </c>
      <c r="B69" s="588" t="s">
        <v>142</v>
      </c>
      <c r="C69" s="428"/>
    </row>
    <row r="70" spans="1:3" s="202" customFormat="1" ht="12" customHeight="1">
      <c r="A70" s="201" t="s">
        <v>143</v>
      </c>
      <c r="B70" s="589" t="s">
        <v>144</v>
      </c>
      <c r="C70" s="427"/>
    </row>
    <row r="71" spans="1:3" s="202" customFormat="1" ht="12" customHeight="1">
      <c r="A71" s="201" t="s">
        <v>145</v>
      </c>
      <c r="B71" s="589" t="s">
        <v>146</v>
      </c>
      <c r="C71" s="427"/>
    </row>
    <row r="72" spans="1:3" s="202" customFormat="1" ht="12" customHeight="1" thickBot="1">
      <c r="A72" s="203" t="s">
        <v>147</v>
      </c>
      <c r="B72" s="590" t="s">
        <v>148</v>
      </c>
      <c r="C72" s="432"/>
    </row>
    <row r="73" spans="1:3" s="202" customFormat="1" ht="12" customHeight="1" thickBot="1">
      <c r="A73" s="204" t="s">
        <v>149</v>
      </c>
      <c r="B73" s="584" t="s">
        <v>150</v>
      </c>
      <c r="C73" s="422">
        <f>SUM(C74:C75)</f>
        <v>185227000</v>
      </c>
    </row>
    <row r="74" spans="1:3" s="202" customFormat="1" ht="12" customHeight="1">
      <c r="A74" s="199" t="s">
        <v>151</v>
      </c>
      <c r="B74" s="588" t="s">
        <v>152</v>
      </c>
      <c r="C74" s="428">
        <f>SUM('1.1.sz.mell.'!C72)</f>
        <v>185227000</v>
      </c>
    </row>
    <row r="75" spans="1:3" s="202" customFormat="1" ht="12" customHeight="1" thickBot="1">
      <c r="A75" s="203" t="s">
        <v>153</v>
      </c>
      <c r="B75" s="590" t="s">
        <v>154</v>
      </c>
      <c r="C75" s="432"/>
    </row>
    <row r="76" spans="1:3" s="200" customFormat="1" ht="12" customHeight="1" thickBot="1">
      <c r="A76" s="512" t="s">
        <v>155</v>
      </c>
      <c r="B76" s="753" t="s">
        <v>156</v>
      </c>
      <c r="C76" s="422">
        <f>SUM(C77:C79)</f>
        <v>0</v>
      </c>
    </row>
    <row r="77" spans="1:3" s="202" customFormat="1" ht="12" customHeight="1">
      <c r="A77" s="752" t="s">
        <v>157</v>
      </c>
      <c r="B77" s="672" t="s">
        <v>158</v>
      </c>
      <c r="C77" s="428"/>
    </row>
    <row r="78" spans="1:3" s="202" customFormat="1" ht="12" customHeight="1">
      <c r="A78" s="199" t="s">
        <v>159</v>
      </c>
      <c r="B78" s="588" t="s">
        <v>160</v>
      </c>
      <c r="C78" s="427"/>
    </row>
    <row r="79" spans="1:3" s="202" customFormat="1" ht="12" customHeight="1" thickBot="1">
      <c r="A79" s="203" t="s">
        <v>161</v>
      </c>
      <c r="B79" s="590" t="s">
        <v>162</v>
      </c>
      <c r="C79" s="432"/>
    </row>
    <row r="80" spans="1:3" s="202" customFormat="1" ht="12" customHeight="1" thickBot="1">
      <c r="A80" s="204" t="s">
        <v>163</v>
      </c>
      <c r="B80" s="584" t="s">
        <v>164</v>
      </c>
      <c r="C80" s="422">
        <f>SUM(C81:C84)</f>
        <v>0</v>
      </c>
    </row>
    <row r="81" spans="1:3" s="202" customFormat="1" ht="12" customHeight="1">
      <c r="A81" s="205" t="s">
        <v>165</v>
      </c>
      <c r="B81" s="588" t="s">
        <v>166</v>
      </c>
      <c r="C81" s="428"/>
    </row>
    <row r="82" spans="1:3" s="202" customFormat="1" ht="12" customHeight="1">
      <c r="A82" s="206" t="s">
        <v>167</v>
      </c>
      <c r="B82" s="589" t="s">
        <v>168</v>
      </c>
      <c r="C82" s="427"/>
    </row>
    <row r="83" spans="1:3" s="202" customFormat="1" ht="12" customHeight="1">
      <c r="A83" s="206" t="s">
        <v>169</v>
      </c>
      <c r="B83" s="589" t="s">
        <v>170</v>
      </c>
      <c r="C83" s="427"/>
    </row>
    <row r="84" spans="1:3" s="200" customFormat="1" ht="12" customHeight="1" thickBot="1">
      <c r="A84" s="207" t="s">
        <v>171</v>
      </c>
      <c r="B84" s="590" t="s">
        <v>172</v>
      </c>
      <c r="C84" s="432"/>
    </row>
    <row r="85" spans="1:3" s="200" customFormat="1" ht="12" customHeight="1" thickBot="1">
      <c r="A85" s="204" t="s">
        <v>173</v>
      </c>
      <c r="B85" s="584" t="s">
        <v>174</v>
      </c>
      <c r="C85" s="514"/>
    </row>
    <row r="86" spans="1:3" s="200" customFormat="1" ht="12" customHeight="1" thickBot="1">
      <c r="A86" s="204" t="s">
        <v>175</v>
      </c>
      <c r="B86" s="585" t="s">
        <v>176</v>
      </c>
      <c r="C86" s="422">
        <f>+C64+C68+C73+C76+C80+C85</f>
        <v>185227000</v>
      </c>
    </row>
    <row r="87" spans="1:3" s="200" customFormat="1" ht="12" customHeight="1" thickBot="1">
      <c r="A87" s="208" t="s">
        <v>177</v>
      </c>
      <c r="B87" s="586" t="s">
        <v>377</v>
      </c>
      <c r="C87" s="422">
        <f>+C63+C86</f>
        <v>289765300</v>
      </c>
    </row>
    <row r="88" spans="1:3" s="202" customFormat="1" ht="15" customHeight="1">
      <c r="A88" s="209"/>
      <c r="B88" s="210"/>
      <c r="C88" s="223"/>
    </row>
    <row r="89" spans="1:3" ht="13.5" thickBot="1">
      <c r="A89" s="211"/>
      <c r="B89" s="212"/>
      <c r="C89" s="212"/>
    </row>
    <row r="90" spans="1:3" s="198" customFormat="1" ht="16.5" customHeight="1" thickBot="1">
      <c r="A90" s="825" t="s">
        <v>261</v>
      </c>
      <c r="B90" s="826"/>
      <c r="C90" s="827"/>
    </row>
    <row r="91" spans="1:3" s="213" customFormat="1" ht="12" customHeight="1" thickBot="1">
      <c r="A91" s="495" t="s">
        <v>19</v>
      </c>
      <c r="B91" s="496" t="s">
        <v>182</v>
      </c>
      <c r="C91" s="422">
        <f>SUM(C92:C96)</f>
        <v>118247331</v>
      </c>
    </row>
    <row r="92" spans="1:3" ht="12" customHeight="1">
      <c r="A92" s="214" t="s">
        <v>23</v>
      </c>
      <c r="B92" s="45" t="s">
        <v>183</v>
      </c>
      <c r="C92" s="765">
        <f>SUM('1.1.sz.mell.'!C92)</f>
        <v>33778000</v>
      </c>
    </row>
    <row r="93" spans="1:3" ht="12" customHeight="1">
      <c r="A93" s="201" t="s">
        <v>25</v>
      </c>
      <c r="B93" s="46" t="s">
        <v>184</v>
      </c>
      <c r="C93" s="501">
        <f>SUM('1.1.sz.mell.'!C93)</f>
        <v>6745000</v>
      </c>
    </row>
    <row r="94" spans="1:3" ht="12" customHeight="1">
      <c r="A94" s="201" t="s">
        <v>27</v>
      </c>
      <c r="B94" s="46" t="s">
        <v>185</v>
      </c>
      <c r="C94" s="501">
        <f>SUM('1.1.sz.mell.'!C94)-('8.1.2. sz. mell  '!C94)</f>
        <v>63305503</v>
      </c>
    </row>
    <row r="95" spans="1:3" ht="12" customHeight="1">
      <c r="A95" s="201" t="s">
        <v>29</v>
      </c>
      <c r="B95" s="47" t="s">
        <v>186</v>
      </c>
      <c r="C95" s="501">
        <f>SUM('1.1.sz.mell.'!C95)</f>
        <v>4019000</v>
      </c>
    </row>
    <row r="96" spans="1:3" ht="12" customHeight="1">
      <c r="A96" s="201" t="s">
        <v>187</v>
      </c>
      <c r="B96" s="48" t="s">
        <v>188</v>
      </c>
      <c r="C96" s="501">
        <f>SUM('1.1.sz.mell.'!C96-'8.2. sz. mell'!C39)</f>
        <v>10399828</v>
      </c>
    </row>
    <row r="97" spans="1:3" ht="12" customHeight="1">
      <c r="A97" s="201" t="s">
        <v>33</v>
      </c>
      <c r="B97" s="46" t="s">
        <v>189</v>
      </c>
      <c r="C97" s="766"/>
    </row>
    <row r="98" spans="1:3" ht="12" customHeight="1">
      <c r="A98" s="201" t="s">
        <v>190</v>
      </c>
      <c r="B98" s="49" t="s">
        <v>191</v>
      </c>
      <c r="C98" s="766"/>
    </row>
    <row r="99" spans="1:3" ht="12" customHeight="1">
      <c r="A99" s="201" t="s">
        <v>192</v>
      </c>
      <c r="B99" s="50" t="s">
        <v>193</v>
      </c>
      <c r="C99" s="766"/>
    </row>
    <row r="100" spans="1:3" ht="12" customHeight="1">
      <c r="A100" s="201" t="s">
        <v>194</v>
      </c>
      <c r="B100" s="50" t="s">
        <v>195</v>
      </c>
      <c r="C100" s="766"/>
    </row>
    <row r="101" spans="1:3" ht="12" customHeight="1">
      <c r="A101" s="201" t="s">
        <v>196</v>
      </c>
      <c r="B101" s="49" t="s">
        <v>197</v>
      </c>
      <c r="C101" s="501">
        <f>SUM('1.1.sz.mell.'!C101-'8.2. sz. mell'!C39)</f>
        <v>7763828</v>
      </c>
    </row>
    <row r="102" spans="1:3" ht="12" customHeight="1">
      <c r="A102" s="201" t="s">
        <v>198</v>
      </c>
      <c r="B102" s="49" t="s">
        <v>199</v>
      </c>
      <c r="C102" s="766"/>
    </row>
    <row r="103" spans="1:3" ht="12" customHeight="1">
      <c r="A103" s="201" t="s">
        <v>200</v>
      </c>
      <c r="B103" s="50" t="s">
        <v>201</v>
      </c>
      <c r="C103" s="766"/>
    </row>
    <row r="104" spans="1:3" ht="12" customHeight="1">
      <c r="A104" s="215" t="s">
        <v>202</v>
      </c>
      <c r="B104" s="52" t="s">
        <v>203</v>
      </c>
      <c r="C104" s="766"/>
    </row>
    <row r="105" spans="1:3" ht="12" customHeight="1">
      <c r="A105" s="201" t="s">
        <v>204</v>
      </c>
      <c r="B105" s="52" t="s">
        <v>205</v>
      </c>
      <c r="C105" s="766"/>
    </row>
    <row r="106" spans="1:3" ht="12" customHeight="1" thickBot="1">
      <c r="A106" s="216" t="s">
        <v>206</v>
      </c>
      <c r="B106" s="54" t="s">
        <v>207</v>
      </c>
      <c r="C106" s="504">
        <f>SUM('1.1.sz.mell.'!C106)</f>
        <v>2636000</v>
      </c>
    </row>
    <row r="107" spans="1:3" ht="12" customHeight="1" thickBot="1">
      <c r="A107" s="41" t="s">
        <v>20</v>
      </c>
      <c r="B107" s="597" t="s">
        <v>208</v>
      </c>
      <c r="C107" s="422">
        <f>+C108+C110+C112</f>
        <v>167108763</v>
      </c>
    </row>
    <row r="108" spans="1:3" ht="12" customHeight="1">
      <c r="A108" s="199" t="s">
        <v>36</v>
      </c>
      <c r="B108" s="46" t="s">
        <v>209</v>
      </c>
      <c r="C108" s="767">
        <f>SUM('1.1.sz.mell.'!C108)</f>
        <v>54231000</v>
      </c>
    </row>
    <row r="109" spans="1:3" ht="12" customHeight="1">
      <c r="A109" s="199" t="s">
        <v>38</v>
      </c>
      <c r="B109" s="57" t="s">
        <v>210</v>
      </c>
      <c r="C109" s="648"/>
    </row>
    <row r="110" spans="1:3" ht="12" customHeight="1">
      <c r="A110" s="199" t="s">
        <v>40</v>
      </c>
      <c r="B110" s="57" t="s">
        <v>211</v>
      </c>
      <c r="C110" s="649">
        <f>SUM('1.1.sz.mell.'!C110)</f>
        <v>1000000</v>
      </c>
    </row>
    <row r="111" spans="1:3" ht="12" customHeight="1">
      <c r="A111" s="199" t="s">
        <v>42</v>
      </c>
      <c r="B111" s="57" t="s">
        <v>212</v>
      </c>
      <c r="C111" s="649"/>
    </row>
    <row r="112" spans="1:3" ht="12" customHeight="1">
      <c r="A112" s="199" t="s">
        <v>44</v>
      </c>
      <c r="B112" s="58" t="s">
        <v>213</v>
      </c>
      <c r="C112" s="649">
        <f>SUM('1.1.sz.mell.'!C112)</f>
        <v>111877763</v>
      </c>
    </row>
    <row r="113" spans="1:3" ht="12" customHeight="1">
      <c r="A113" s="199" t="s">
        <v>46</v>
      </c>
      <c r="B113" s="59" t="s">
        <v>214</v>
      </c>
      <c r="C113" s="649"/>
    </row>
    <row r="114" spans="1:3" ht="12" customHeight="1">
      <c r="A114" s="199" t="s">
        <v>215</v>
      </c>
      <c r="B114" s="60" t="s">
        <v>216</v>
      </c>
      <c r="C114" s="649"/>
    </row>
    <row r="115" spans="1:3" ht="12" customHeight="1">
      <c r="A115" s="199" t="s">
        <v>217</v>
      </c>
      <c r="B115" s="50" t="s">
        <v>195</v>
      </c>
      <c r="C115" s="649"/>
    </row>
    <row r="116" spans="1:3" ht="12" customHeight="1">
      <c r="A116" s="199" t="s">
        <v>218</v>
      </c>
      <c r="B116" s="50" t="s">
        <v>219</v>
      </c>
      <c r="C116" s="649"/>
    </row>
    <row r="117" spans="1:3" ht="12" customHeight="1">
      <c r="A117" s="199" t="s">
        <v>220</v>
      </c>
      <c r="B117" s="50" t="s">
        <v>221</v>
      </c>
      <c r="C117" s="649"/>
    </row>
    <row r="118" spans="1:3" ht="12" customHeight="1">
      <c r="A118" s="199" t="s">
        <v>222</v>
      </c>
      <c r="B118" s="50" t="s">
        <v>201</v>
      </c>
      <c r="C118" s="649"/>
    </row>
    <row r="119" spans="1:3" ht="12" customHeight="1">
      <c r="A119" s="199" t="s">
        <v>223</v>
      </c>
      <c r="B119" s="50" t="s">
        <v>224</v>
      </c>
      <c r="C119" s="649"/>
    </row>
    <row r="120" spans="1:3" ht="12" customHeight="1" thickBot="1">
      <c r="A120" s="215" t="s">
        <v>225</v>
      </c>
      <c r="B120" s="50" t="s">
        <v>226</v>
      </c>
      <c r="C120" s="651"/>
    </row>
    <row r="121" spans="1:3" ht="12" customHeight="1" thickBot="1">
      <c r="A121" s="41" t="s">
        <v>21</v>
      </c>
      <c r="B121" s="222" t="s">
        <v>227</v>
      </c>
      <c r="C121" s="422">
        <f>+C122+C123</f>
        <v>1000000</v>
      </c>
    </row>
    <row r="122" spans="1:3" ht="12" customHeight="1">
      <c r="A122" s="199" t="s">
        <v>49</v>
      </c>
      <c r="B122" s="61" t="s">
        <v>228</v>
      </c>
      <c r="C122" s="756">
        <f>SUM('1.1.sz.mell.'!C122)</f>
        <v>1000000</v>
      </c>
    </row>
    <row r="123" spans="1:3" ht="12" customHeight="1" thickBot="1">
      <c r="A123" s="203" t="s">
        <v>51</v>
      </c>
      <c r="B123" s="57" t="s">
        <v>229</v>
      </c>
      <c r="C123" s="651"/>
    </row>
    <row r="124" spans="1:3" ht="12" customHeight="1" thickBot="1">
      <c r="A124" s="41" t="s">
        <v>230</v>
      </c>
      <c r="B124" s="222" t="s">
        <v>231</v>
      </c>
      <c r="C124" s="770">
        <f>+C91+C107+C121</f>
        <v>286356094</v>
      </c>
    </row>
    <row r="125" spans="1:3" ht="12" customHeight="1" thickBot="1">
      <c r="A125" s="41" t="s">
        <v>75</v>
      </c>
      <c r="B125" s="222" t="s">
        <v>232</v>
      </c>
      <c r="C125" s="771">
        <f>+C126+C127+C128</f>
        <v>0</v>
      </c>
    </row>
    <row r="126" spans="1:3" s="213" customFormat="1" ht="12" customHeight="1">
      <c r="A126" s="199" t="s">
        <v>77</v>
      </c>
      <c r="B126" s="61" t="s">
        <v>233</v>
      </c>
      <c r="C126" s="755"/>
    </row>
    <row r="127" spans="1:3" ht="12" customHeight="1">
      <c r="A127" s="199" t="s">
        <v>79</v>
      </c>
      <c r="B127" s="61" t="s">
        <v>234</v>
      </c>
      <c r="C127" s="648"/>
    </row>
    <row r="128" spans="1:3" ht="12" customHeight="1" thickBot="1">
      <c r="A128" s="215" t="s">
        <v>81</v>
      </c>
      <c r="B128" s="62" t="s">
        <v>235</v>
      </c>
      <c r="C128" s="768"/>
    </row>
    <row r="129" spans="1:3" ht="12" customHeight="1" thickBot="1">
      <c r="A129" s="41" t="s">
        <v>97</v>
      </c>
      <c r="B129" s="17" t="s">
        <v>236</v>
      </c>
      <c r="C129" s="772">
        <f>+C130+C131+C132+C133</f>
        <v>0</v>
      </c>
    </row>
    <row r="130" spans="1:3" ht="12" customHeight="1">
      <c r="A130" s="199" t="s">
        <v>99</v>
      </c>
      <c r="B130" s="61" t="s">
        <v>237</v>
      </c>
      <c r="C130" s="769"/>
    </row>
    <row r="131" spans="1:3" ht="12" customHeight="1">
      <c r="A131" s="199" t="s">
        <v>101</v>
      </c>
      <c r="B131" s="61" t="s">
        <v>238</v>
      </c>
      <c r="C131" s="648"/>
    </row>
    <row r="132" spans="1:3" ht="12" customHeight="1">
      <c r="A132" s="199" t="s">
        <v>103</v>
      </c>
      <c r="B132" s="61" t="s">
        <v>239</v>
      </c>
      <c r="C132" s="648"/>
    </row>
    <row r="133" spans="1:3" s="213" customFormat="1" ht="12" customHeight="1" thickBot="1">
      <c r="A133" s="215" t="s">
        <v>105</v>
      </c>
      <c r="B133" s="62" t="s">
        <v>240</v>
      </c>
      <c r="C133" s="768"/>
    </row>
    <row r="134" spans="1:9" ht="12" customHeight="1" thickBot="1">
      <c r="A134" s="41" t="s">
        <v>241</v>
      </c>
      <c r="B134" s="17" t="s">
        <v>242</v>
      </c>
      <c r="C134" s="772">
        <f>+C135+C136+C137+C138</f>
        <v>2509206</v>
      </c>
      <c r="I134" s="217"/>
    </row>
    <row r="135" spans="1:3" ht="12.75">
      <c r="A135" s="199" t="s">
        <v>111</v>
      </c>
      <c r="B135" s="61" t="s">
        <v>243</v>
      </c>
      <c r="C135" s="769"/>
    </row>
    <row r="136" spans="1:3" ht="12" customHeight="1">
      <c r="A136" s="199" t="s">
        <v>113</v>
      </c>
      <c r="B136" s="61" t="s">
        <v>244</v>
      </c>
      <c r="C136" s="648">
        <f>SUM('1.1.sz.mell.'!C136)</f>
        <v>2509206</v>
      </c>
    </row>
    <row r="137" spans="1:3" s="213" customFormat="1" ht="12" customHeight="1">
      <c r="A137" s="199" t="s">
        <v>115</v>
      </c>
      <c r="B137" s="61" t="s">
        <v>245</v>
      </c>
      <c r="C137" s="648"/>
    </row>
    <row r="138" spans="1:3" s="213" customFormat="1" ht="12" customHeight="1" thickBot="1">
      <c r="A138" s="215" t="s">
        <v>117</v>
      </c>
      <c r="B138" s="62" t="s">
        <v>246</v>
      </c>
      <c r="C138" s="768"/>
    </row>
    <row r="139" spans="1:3" s="213" customFormat="1" ht="12" customHeight="1" thickBot="1">
      <c r="A139" s="41" t="s">
        <v>119</v>
      </c>
      <c r="B139" s="17" t="s">
        <v>247</v>
      </c>
      <c r="C139" s="773">
        <f>+C140+C141+C142</f>
        <v>0</v>
      </c>
    </row>
    <row r="140" spans="1:3" s="213" customFormat="1" ht="12" customHeight="1">
      <c r="A140" s="199" t="s">
        <v>121</v>
      </c>
      <c r="B140" s="61" t="s">
        <v>248</v>
      </c>
      <c r="C140" s="769"/>
    </row>
    <row r="141" spans="1:3" s="213" customFormat="1" ht="12" customHeight="1">
      <c r="A141" s="199" t="s">
        <v>123</v>
      </c>
      <c r="B141" s="61" t="s">
        <v>249</v>
      </c>
      <c r="C141" s="648"/>
    </row>
    <row r="142" spans="1:3" s="213" customFormat="1" ht="12" customHeight="1" thickBot="1">
      <c r="A142" s="215" t="s">
        <v>125</v>
      </c>
      <c r="B142" s="62" t="s">
        <v>250</v>
      </c>
      <c r="C142" s="651"/>
    </row>
    <row r="143" spans="1:3" s="219" customFormat="1" ht="12.75" customHeight="1" thickBot="1">
      <c r="A143" s="218" t="s">
        <v>129</v>
      </c>
      <c r="B143" s="222" t="s">
        <v>378</v>
      </c>
      <c r="C143" s="774"/>
    </row>
    <row r="144" spans="1:3" ht="12" customHeight="1" thickBot="1">
      <c r="A144" s="41" t="s">
        <v>253</v>
      </c>
      <c r="B144" s="222" t="s">
        <v>252</v>
      </c>
      <c r="C144" s="775">
        <f>+C125+C129+C134+C139</f>
        <v>2509206</v>
      </c>
    </row>
    <row r="145" spans="1:3" ht="15" customHeight="1" thickBot="1">
      <c r="A145" s="220" t="s">
        <v>272</v>
      </c>
      <c r="B145" s="230" t="s">
        <v>254</v>
      </c>
      <c r="C145" s="776">
        <f>+C124+C144</f>
        <v>288865300</v>
      </c>
    </row>
    <row r="146" ht="13.5" thickBot="1">
      <c r="C146" s="505"/>
    </row>
    <row r="147" spans="1:3" ht="15" customHeight="1" thickBot="1">
      <c r="A147" s="221" t="s">
        <v>379</v>
      </c>
      <c r="B147" s="250"/>
      <c r="C147" s="777">
        <v>5</v>
      </c>
    </row>
    <row r="148" spans="1:3" ht="14.25" customHeight="1" thickBot="1">
      <c r="A148" s="221" t="s">
        <v>380</v>
      </c>
      <c r="B148" s="250"/>
      <c r="C148" s="778">
        <v>8</v>
      </c>
    </row>
  </sheetData>
  <sheetProtection selectLockedCells="1" selectUnlockedCells="1"/>
  <mergeCells count="3">
    <mergeCell ref="B1:C1"/>
    <mergeCell ref="A7:C7"/>
    <mergeCell ref="A90:C90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portrait" paperSize="9" scale="75" r:id="rId1"/>
  <rowBreaks count="1" manualBreakCount="1">
    <brk id="8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I148"/>
  <sheetViews>
    <sheetView view="pageLayout" zoomScaleSheetLayoutView="85" workbookViewId="0" topLeftCell="A55">
      <selection activeCell="B4" sqref="B4"/>
    </sheetView>
  </sheetViews>
  <sheetFormatPr defaultColWidth="9.00390625" defaultRowHeight="12.75"/>
  <cols>
    <col min="1" max="1" width="19.50390625" style="180" customWidth="1"/>
    <col min="2" max="2" width="72.00390625" style="181" customWidth="1"/>
    <col min="3" max="3" width="15.50390625" style="182" customWidth="1"/>
    <col min="4" max="16384" width="9.375" style="183" customWidth="1"/>
  </cols>
  <sheetData>
    <row r="1" spans="1:3" s="185" customFormat="1" ht="16.5" customHeight="1" thickBot="1">
      <c r="A1" s="184"/>
      <c r="C1" s="580" t="s">
        <v>586</v>
      </c>
    </row>
    <row r="2" spans="1:3" s="188" customFormat="1" ht="21" customHeight="1" thickBot="1">
      <c r="A2" s="186" t="s">
        <v>262</v>
      </c>
      <c r="B2" s="187" t="s">
        <v>369</v>
      </c>
      <c r="C2" s="632" t="s">
        <v>370</v>
      </c>
    </row>
    <row r="3" spans="1:3" s="188" customFormat="1" ht="16.5" thickBot="1">
      <c r="A3" s="189" t="s">
        <v>371</v>
      </c>
      <c r="B3" s="190" t="s">
        <v>382</v>
      </c>
      <c r="C3" s="632">
        <v>3</v>
      </c>
    </row>
    <row r="4" spans="1:3" s="192" customFormat="1" ht="15.75" customHeight="1" thickBot="1">
      <c r="A4" s="191"/>
      <c r="B4" s="191"/>
      <c r="C4" s="624" t="s">
        <v>520</v>
      </c>
    </row>
    <row r="5" spans="1:3" ht="13.5" thickBot="1">
      <c r="A5" s="193" t="s">
        <v>373</v>
      </c>
      <c r="B5" s="194" t="s">
        <v>374</v>
      </c>
      <c r="C5" s="633" t="s">
        <v>375</v>
      </c>
    </row>
    <row r="6" spans="1:3" s="198" customFormat="1" ht="12.75" customHeight="1" thickBot="1">
      <c r="A6" s="493" t="s">
        <v>19</v>
      </c>
      <c r="B6" s="494" t="s">
        <v>20</v>
      </c>
      <c r="C6" s="479" t="s">
        <v>21</v>
      </c>
    </row>
    <row r="7" spans="1:3" s="198" customFormat="1" ht="15.75" customHeight="1" thickBot="1">
      <c r="A7" s="825" t="s">
        <v>260</v>
      </c>
      <c r="B7" s="826"/>
      <c r="C7" s="832"/>
    </row>
    <row r="8" spans="1:3" s="198" customFormat="1" ht="12" customHeight="1" thickBot="1">
      <c r="A8" s="226" t="s">
        <v>19</v>
      </c>
      <c r="B8" s="483" t="s">
        <v>22</v>
      </c>
      <c r="C8" s="429">
        <f>+C9+C10+C11+C12+C13+C14</f>
        <v>0</v>
      </c>
    </row>
    <row r="9" spans="1:3" s="200" customFormat="1" ht="12" customHeight="1">
      <c r="A9" s="199" t="s">
        <v>23</v>
      </c>
      <c r="B9" s="588" t="s">
        <v>24</v>
      </c>
      <c r="C9" s="636"/>
    </row>
    <row r="10" spans="1:3" s="202" customFormat="1" ht="12" customHeight="1">
      <c r="A10" s="201" t="s">
        <v>25</v>
      </c>
      <c r="B10" s="589" t="s">
        <v>26</v>
      </c>
      <c r="C10" s="634"/>
    </row>
    <row r="11" spans="1:3" s="202" customFormat="1" ht="12" customHeight="1">
      <c r="A11" s="201" t="s">
        <v>27</v>
      </c>
      <c r="B11" s="589" t="s">
        <v>28</v>
      </c>
      <c r="C11" s="634"/>
    </row>
    <row r="12" spans="1:3" s="202" customFormat="1" ht="12" customHeight="1">
      <c r="A12" s="201" t="s">
        <v>29</v>
      </c>
      <c r="B12" s="589" t="s">
        <v>30</v>
      </c>
      <c r="C12" s="634"/>
    </row>
    <row r="13" spans="1:3" s="202" customFormat="1" ht="12" customHeight="1">
      <c r="A13" s="201" t="s">
        <v>31</v>
      </c>
      <c r="B13" s="589" t="s">
        <v>32</v>
      </c>
      <c r="C13" s="635"/>
    </row>
    <row r="14" spans="1:3" s="200" customFormat="1" ht="12" customHeight="1" thickBot="1">
      <c r="A14" s="203" t="s">
        <v>33</v>
      </c>
      <c r="B14" s="590" t="s">
        <v>34</v>
      </c>
      <c r="C14" s="637"/>
    </row>
    <row r="15" spans="1:3" s="200" customFormat="1" ht="12" customHeight="1" thickBot="1">
      <c r="A15" s="41" t="s">
        <v>20</v>
      </c>
      <c r="B15" s="584" t="s">
        <v>35</v>
      </c>
      <c r="C15" s="429">
        <f>+C16+C17+C18+C19+C20</f>
        <v>0</v>
      </c>
    </row>
    <row r="16" spans="1:3" s="200" customFormat="1" ht="12" customHeight="1">
      <c r="A16" s="199" t="s">
        <v>36</v>
      </c>
      <c r="B16" s="588" t="s">
        <v>37</v>
      </c>
      <c r="C16" s="636"/>
    </row>
    <row r="17" spans="1:3" s="200" customFormat="1" ht="12" customHeight="1">
      <c r="A17" s="201" t="s">
        <v>38</v>
      </c>
      <c r="B17" s="589" t="s">
        <v>39</v>
      </c>
      <c r="C17" s="634"/>
    </row>
    <row r="18" spans="1:3" s="200" customFormat="1" ht="12" customHeight="1">
      <c r="A18" s="201" t="s">
        <v>40</v>
      </c>
      <c r="B18" s="589" t="s">
        <v>41</v>
      </c>
      <c r="C18" s="634"/>
    </row>
    <row r="19" spans="1:3" s="200" customFormat="1" ht="12" customHeight="1">
      <c r="A19" s="201" t="s">
        <v>42</v>
      </c>
      <c r="B19" s="589" t="s">
        <v>43</v>
      </c>
      <c r="C19" s="634"/>
    </row>
    <row r="20" spans="1:3" s="200" customFormat="1" ht="12" customHeight="1">
      <c r="A20" s="201" t="s">
        <v>44</v>
      </c>
      <c r="B20" s="589" t="s">
        <v>45</v>
      </c>
      <c r="C20" s="634"/>
    </row>
    <row r="21" spans="1:3" s="202" customFormat="1" ht="12" customHeight="1" thickBot="1">
      <c r="A21" s="203" t="s">
        <v>46</v>
      </c>
      <c r="B21" s="590" t="s">
        <v>47</v>
      </c>
      <c r="C21" s="638"/>
    </row>
    <row r="22" spans="1:3" s="202" customFormat="1" ht="12" customHeight="1" thickBot="1">
      <c r="A22" s="41" t="s">
        <v>21</v>
      </c>
      <c r="B22" s="222" t="s">
        <v>48</v>
      </c>
      <c r="C22" s="429">
        <f>+C23+C24+C25+C26+C27</f>
        <v>0</v>
      </c>
    </row>
    <row r="23" spans="1:3" s="202" customFormat="1" ht="12" customHeight="1">
      <c r="A23" s="199" t="s">
        <v>49</v>
      </c>
      <c r="B23" s="588" t="s">
        <v>50</v>
      </c>
      <c r="C23" s="636"/>
    </row>
    <row r="24" spans="1:3" s="200" customFormat="1" ht="12" customHeight="1">
      <c r="A24" s="201" t="s">
        <v>51</v>
      </c>
      <c r="B24" s="589" t="s">
        <v>52</v>
      </c>
      <c r="C24" s="634"/>
    </row>
    <row r="25" spans="1:3" s="202" customFormat="1" ht="12" customHeight="1">
      <c r="A25" s="201" t="s">
        <v>53</v>
      </c>
      <c r="B25" s="589" t="s">
        <v>54</v>
      </c>
      <c r="C25" s="634"/>
    </row>
    <row r="26" spans="1:3" s="202" customFormat="1" ht="12" customHeight="1">
      <c r="A26" s="201" t="s">
        <v>55</v>
      </c>
      <c r="B26" s="589" t="s">
        <v>56</v>
      </c>
      <c r="C26" s="634"/>
    </row>
    <row r="27" spans="1:3" s="202" customFormat="1" ht="12" customHeight="1">
      <c r="A27" s="201" t="s">
        <v>57</v>
      </c>
      <c r="B27" s="589" t="s">
        <v>58</v>
      </c>
      <c r="C27" s="634"/>
    </row>
    <row r="28" spans="1:3" s="202" customFormat="1" ht="12" customHeight="1" thickBot="1">
      <c r="A28" s="203" t="s">
        <v>59</v>
      </c>
      <c r="B28" s="590" t="s">
        <v>60</v>
      </c>
      <c r="C28" s="638"/>
    </row>
    <row r="29" spans="1:3" s="202" customFormat="1" ht="12" customHeight="1" thickBot="1">
      <c r="A29" s="41" t="s">
        <v>61</v>
      </c>
      <c r="B29" s="222" t="s">
        <v>62</v>
      </c>
      <c r="C29" s="429">
        <f>+C30+C33+C34+C35</f>
        <v>0</v>
      </c>
    </row>
    <row r="30" spans="1:3" s="202" customFormat="1" ht="12" customHeight="1">
      <c r="A30" s="199" t="s">
        <v>63</v>
      </c>
      <c r="B30" s="588" t="s">
        <v>64</v>
      </c>
      <c r="C30" s="639">
        <f>+C31+C32</f>
        <v>0</v>
      </c>
    </row>
    <row r="31" spans="1:3" s="202" customFormat="1" ht="12" customHeight="1">
      <c r="A31" s="201" t="s">
        <v>65</v>
      </c>
      <c r="B31" s="589" t="s">
        <v>66</v>
      </c>
      <c r="C31" s="634"/>
    </row>
    <row r="32" spans="1:3" s="202" customFormat="1" ht="12" customHeight="1">
      <c r="A32" s="201" t="s">
        <v>67</v>
      </c>
      <c r="B32" s="589" t="s">
        <v>68</v>
      </c>
      <c r="C32" s="634"/>
    </row>
    <row r="33" spans="1:3" s="202" customFormat="1" ht="12" customHeight="1">
      <c r="A33" s="201" t="s">
        <v>69</v>
      </c>
      <c r="B33" s="589" t="s">
        <v>70</v>
      </c>
      <c r="C33" s="634"/>
    </row>
    <row r="34" spans="1:3" s="202" customFormat="1" ht="12" customHeight="1">
      <c r="A34" s="201" t="s">
        <v>71</v>
      </c>
      <c r="B34" s="589" t="s">
        <v>72</v>
      </c>
      <c r="C34" s="634"/>
    </row>
    <row r="35" spans="1:3" s="202" customFormat="1" ht="12" customHeight="1" thickBot="1">
      <c r="A35" s="203" t="s">
        <v>73</v>
      </c>
      <c r="B35" s="590" t="s">
        <v>74</v>
      </c>
      <c r="C35" s="638"/>
    </row>
    <row r="36" spans="1:3" s="202" customFormat="1" ht="12" customHeight="1" thickBot="1">
      <c r="A36" s="41" t="s">
        <v>75</v>
      </c>
      <c r="B36" s="222" t="s">
        <v>76</v>
      </c>
      <c r="C36" s="429">
        <f>SUM(C37:C46)</f>
        <v>0</v>
      </c>
    </row>
    <row r="37" spans="1:3" s="202" customFormat="1" ht="12" customHeight="1">
      <c r="A37" s="199" t="s">
        <v>77</v>
      </c>
      <c r="B37" s="588" t="s">
        <v>78</v>
      </c>
      <c r="C37" s="636"/>
    </row>
    <row r="38" spans="1:3" s="202" customFormat="1" ht="12" customHeight="1">
      <c r="A38" s="201" t="s">
        <v>79</v>
      </c>
      <c r="B38" s="589" t="s">
        <v>80</v>
      </c>
      <c r="C38" s="634"/>
    </row>
    <row r="39" spans="1:3" s="202" customFormat="1" ht="12" customHeight="1">
      <c r="A39" s="201" t="s">
        <v>81</v>
      </c>
      <c r="B39" s="589" t="s">
        <v>82</v>
      </c>
      <c r="C39" s="634"/>
    </row>
    <row r="40" spans="1:3" s="202" customFormat="1" ht="12" customHeight="1">
      <c r="A40" s="201" t="s">
        <v>83</v>
      </c>
      <c r="B40" s="589" t="s">
        <v>84</v>
      </c>
      <c r="C40" s="634"/>
    </row>
    <row r="41" spans="1:3" s="202" customFormat="1" ht="12" customHeight="1">
      <c r="A41" s="201" t="s">
        <v>85</v>
      </c>
      <c r="B41" s="589" t="s">
        <v>86</v>
      </c>
      <c r="C41" s="634"/>
    </row>
    <row r="42" spans="1:3" s="202" customFormat="1" ht="12" customHeight="1">
      <c r="A42" s="201" t="s">
        <v>87</v>
      </c>
      <c r="B42" s="589" t="s">
        <v>88</v>
      </c>
      <c r="C42" s="634"/>
    </row>
    <row r="43" spans="1:3" s="202" customFormat="1" ht="12" customHeight="1">
      <c r="A43" s="201" t="s">
        <v>89</v>
      </c>
      <c r="B43" s="589" t="s">
        <v>90</v>
      </c>
      <c r="C43" s="634"/>
    </row>
    <row r="44" spans="1:3" s="202" customFormat="1" ht="12" customHeight="1">
      <c r="A44" s="201" t="s">
        <v>91</v>
      </c>
      <c r="B44" s="589" t="s">
        <v>92</v>
      </c>
      <c r="C44" s="634"/>
    </row>
    <row r="45" spans="1:3" s="202" customFormat="1" ht="12" customHeight="1">
      <c r="A45" s="201" t="s">
        <v>93</v>
      </c>
      <c r="B45" s="589" t="s">
        <v>94</v>
      </c>
      <c r="C45" s="634"/>
    </row>
    <row r="46" spans="1:3" s="202" customFormat="1" ht="12" customHeight="1" thickBot="1">
      <c r="A46" s="203" t="s">
        <v>95</v>
      </c>
      <c r="B46" s="590" t="s">
        <v>96</v>
      </c>
      <c r="C46" s="638"/>
    </row>
    <row r="47" spans="1:3" s="202" customFormat="1" ht="12" customHeight="1" thickBot="1">
      <c r="A47" s="41" t="s">
        <v>97</v>
      </c>
      <c r="B47" s="222" t="s">
        <v>98</v>
      </c>
      <c r="C47" s="429">
        <f>SUM(C48:C52)</f>
        <v>0</v>
      </c>
    </row>
    <row r="48" spans="1:3" s="202" customFormat="1" ht="12" customHeight="1">
      <c r="A48" s="199" t="s">
        <v>99</v>
      </c>
      <c r="B48" s="588" t="s">
        <v>100</v>
      </c>
      <c r="C48" s="636"/>
    </row>
    <row r="49" spans="1:3" s="202" customFormat="1" ht="12" customHeight="1">
      <c r="A49" s="201" t="s">
        <v>101</v>
      </c>
      <c r="B49" s="589" t="s">
        <v>102</v>
      </c>
      <c r="C49" s="634"/>
    </row>
    <row r="50" spans="1:3" s="202" customFormat="1" ht="12" customHeight="1">
      <c r="A50" s="201" t="s">
        <v>103</v>
      </c>
      <c r="B50" s="589" t="s">
        <v>104</v>
      </c>
      <c r="C50" s="634"/>
    </row>
    <row r="51" spans="1:3" s="202" customFormat="1" ht="12" customHeight="1">
      <c r="A51" s="201" t="s">
        <v>105</v>
      </c>
      <c r="B51" s="589" t="s">
        <v>106</v>
      </c>
      <c r="C51" s="634"/>
    </row>
    <row r="52" spans="1:3" s="202" customFormat="1" ht="12" customHeight="1" thickBot="1">
      <c r="A52" s="203" t="s">
        <v>107</v>
      </c>
      <c r="B52" s="590" t="s">
        <v>108</v>
      </c>
      <c r="C52" s="638"/>
    </row>
    <row r="53" spans="1:3" s="202" customFormat="1" ht="12" customHeight="1" thickBot="1">
      <c r="A53" s="41" t="s">
        <v>109</v>
      </c>
      <c r="B53" s="222" t="s">
        <v>110</v>
      </c>
      <c r="C53" s="429">
        <f>SUM(C54:C56)</f>
        <v>0</v>
      </c>
    </row>
    <row r="54" spans="1:3" s="202" customFormat="1" ht="12" customHeight="1">
      <c r="A54" s="199" t="s">
        <v>111</v>
      </c>
      <c r="B54" s="588" t="s">
        <v>112</v>
      </c>
      <c r="C54" s="636"/>
    </row>
    <row r="55" spans="1:3" s="202" customFormat="1" ht="12" customHeight="1">
      <c r="A55" s="201" t="s">
        <v>113</v>
      </c>
      <c r="B55" s="589" t="s">
        <v>114</v>
      </c>
      <c r="C55" s="634"/>
    </row>
    <row r="56" spans="1:3" s="202" customFormat="1" ht="12" customHeight="1">
      <c r="A56" s="201" t="s">
        <v>115</v>
      </c>
      <c r="B56" s="589" t="s">
        <v>116</v>
      </c>
      <c r="C56" s="634"/>
    </row>
    <row r="57" spans="1:3" s="202" customFormat="1" ht="12" customHeight="1" thickBot="1">
      <c r="A57" s="203" t="s">
        <v>117</v>
      </c>
      <c r="B57" s="590" t="s">
        <v>118</v>
      </c>
      <c r="C57" s="638"/>
    </row>
    <row r="58" spans="1:3" s="202" customFormat="1" ht="12" customHeight="1" thickBot="1">
      <c r="A58" s="41" t="s">
        <v>119</v>
      </c>
      <c r="B58" s="584" t="s">
        <v>120</v>
      </c>
      <c r="C58" s="429">
        <f>SUM(C59:C61)</f>
        <v>0</v>
      </c>
    </row>
    <row r="59" spans="1:3" s="202" customFormat="1" ht="12" customHeight="1">
      <c r="A59" s="199" t="s">
        <v>121</v>
      </c>
      <c r="B59" s="588" t="s">
        <v>122</v>
      </c>
      <c r="C59" s="636"/>
    </row>
    <row r="60" spans="1:3" s="202" customFormat="1" ht="12" customHeight="1">
      <c r="A60" s="201" t="s">
        <v>123</v>
      </c>
      <c r="B60" s="589" t="s">
        <v>124</v>
      </c>
      <c r="C60" s="634"/>
    </row>
    <row r="61" spans="1:3" s="202" customFormat="1" ht="12" customHeight="1">
      <c r="A61" s="201" t="s">
        <v>125</v>
      </c>
      <c r="B61" s="589" t="s">
        <v>126</v>
      </c>
      <c r="C61" s="634"/>
    </row>
    <row r="62" spans="1:3" s="202" customFormat="1" ht="12" customHeight="1" thickBot="1">
      <c r="A62" s="203" t="s">
        <v>127</v>
      </c>
      <c r="B62" s="590" t="s">
        <v>128</v>
      </c>
      <c r="C62" s="638"/>
    </row>
    <row r="63" spans="1:3" s="202" customFormat="1" ht="12" customHeight="1" thickBot="1">
      <c r="A63" s="41" t="s">
        <v>129</v>
      </c>
      <c r="B63" s="222" t="s">
        <v>130</v>
      </c>
      <c r="C63" s="429">
        <f>+C8+C15+C22+C29+C36+C47+C53+C58</f>
        <v>0</v>
      </c>
    </row>
    <row r="64" spans="1:3" s="202" customFormat="1" ht="12" customHeight="1" thickBot="1">
      <c r="A64" s="204" t="s">
        <v>376</v>
      </c>
      <c r="B64" s="584" t="s">
        <v>132</v>
      </c>
      <c r="C64" s="429">
        <f>SUM(C65:C67)</f>
        <v>0</v>
      </c>
    </row>
    <row r="65" spans="1:3" s="202" customFormat="1" ht="12" customHeight="1">
      <c r="A65" s="199" t="s">
        <v>133</v>
      </c>
      <c r="B65" s="588" t="s">
        <v>134</v>
      </c>
      <c r="C65" s="636"/>
    </row>
    <row r="66" spans="1:3" s="202" customFormat="1" ht="12" customHeight="1">
      <c r="A66" s="201" t="s">
        <v>135</v>
      </c>
      <c r="B66" s="589" t="s">
        <v>136</v>
      </c>
      <c r="C66" s="634"/>
    </row>
    <row r="67" spans="1:3" s="202" customFormat="1" ht="12" customHeight="1" thickBot="1">
      <c r="A67" s="203" t="s">
        <v>137</v>
      </c>
      <c r="B67" s="591" t="s">
        <v>138</v>
      </c>
      <c r="C67" s="638"/>
    </row>
    <row r="68" spans="1:3" s="202" customFormat="1" ht="12" customHeight="1" thickBot="1">
      <c r="A68" s="204" t="s">
        <v>139</v>
      </c>
      <c r="B68" s="584" t="s">
        <v>140</v>
      </c>
      <c r="C68" s="429">
        <f>SUM(C69:C72)</f>
        <v>0</v>
      </c>
    </row>
    <row r="69" spans="1:3" s="202" customFormat="1" ht="12" customHeight="1">
      <c r="A69" s="199" t="s">
        <v>141</v>
      </c>
      <c r="B69" s="588" t="s">
        <v>142</v>
      </c>
      <c r="C69" s="636"/>
    </row>
    <row r="70" spans="1:3" s="202" customFormat="1" ht="12" customHeight="1">
      <c r="A70" s="201" t="s">
        <v>143</v>
      </c>
      <c r="B70" s="589" t="s">
        <v>144</v>
      </c>
      <c r="C70" s="634"/>
    </row>
    <row r="71" spans="1:3" s="202" customFormat="1" ht="12" customHeight="1">
      <c r="A71" s="201" t="s">
        <v>145</v>
      </c>
      <c r="B71" s="589" t="s">
        <v>146</v>
      </c>
      <c r="C71" s="634"/>
    </row>
    <row r="72" spans="1:3" s="202" customFormat="1" ht="12" customHeight="1" thickBot="1">
      <c r="A72" s="203" t="s">
        <v>147</v>
      </c>
      <c r="B72" s="590" t="s">
        <v>148</v>
      </c>
      <c r="C72" s="638"/>
    </row>
    <row r="73" spans="1:3" s="202" customFormat="1" ht="12" customHeight="1" thickBot="1">
      <c r="A73" s="204" t="s">
        <v>149</v>
      </c>
      <c r="B73" s="584" t="s">
        <v>150</v>
      </c>
      <c r="C73" s="429">
        <f>SUM(C74:C75)</f>
        <v>0</v>
      </c>
    </row>
    <row r="74" spans="1:3" s="202" customFormat="1" ht="12" customHeight="1">
      <c r="A74" s="199" t="s">
        <v>151</v>
      </c>
      <c r="B74" s="588" t="s">
        <v>152</v>
      </c>
      <c r="C74" s="636"/>
    </row>
    <row r="75" spans="1:3" s="202" customFormat="1" ht="12" customHeight="1" thickBot="1">
      <c r="A75" s="203" t="s">
        <v>153</v>
      </c>
      <c r="B75" s="590" t="s">
        <v>154</v>
      </c>
      <c r="C75" s="638"/>
    </row>
    <row r="76" spans="1:3" s="200" customFormat="1" ht="12" customHeight="1" thickBot="1">
      <c r="A76" s="204" t="s">
        <v>155</v>
      </c>
      <c r="B76" s="642" t="s">
        <v>156</v>
      </c>
      <c r="C76" s="640">
        <f>SUM(C77:C79)</f>
        <v>0</v>
      </c>
    </row>
    <row r="77" spans="1:3" s="202" customFormat="1" ht="12" customHeight="1">
      <c r="A77" s="641" t="s">
        <v>157</v>
      </c>
      <c r="B77" s="643" t="s">
        <v>158</v>
      </c>
      <c r="C77" s="634"/>
    </row>
    <row r="78" spans="1:3" s="202" customFormat="1" ht="12" customHeight="1">
      <c r="A78" s="201" t="s">
        <v>159</v>
      </c>
      <c r="B78" s="588" t="s">
        <v>160</v>
      </c>
      <c r="C78" s="634"/>
    </row>
    <row r="79" spans="1:3" s="202" customFormat="1" ht="12" customHeight="1" thickBot="1">
      <c r="A79" s="203" t="s">
        <v>161</v>
      </c>
      <c r="B79" s="590" t="s">
        <v>162</v>
      </c>
      <c r="C79" s="638"/>
    </row>
    <row r="80" spans="1:3" s="202" customFormat="1" ht="12" customHeight="1" thickBot="1">
      <c r="A80" s="204" t="s">
        <v>163</v>
      </c>
      <c r="B80" s="584" t="s">
        <v>164</v>
      </c>
      <c r="C80" s="429">
        <f>SUM(C81:C84)</f>
        <v>0</v>
      </c>
    </row>
    <row r="81" spans="1:3" s="202" customFormat="1" ht="12" customHeight="1">
      <c r="A81" s="205" t="s">
        <v>165</v>
      </c>
      <c r="B81" s="588" t="s">
        <v>166</v>
      </c>
      <c r="C81" s="636"/>
    </row>
    <row r="82" spans="1:3" s="202" customFormat="1" ht="12" customHeight="1">
      <c r="A82" s="206" t="s">
        <v>167</v>
      </c>
      <c r="B82" s="589" t="s">
        <v>168</v>
      </c>
      <c r="C82" s="634"/>
    </row>
    <row r="83" spans="1:3" s="202" customFormat="1" ht="12" customHeight="1">
      <c r="A83" s="206" t="s">
        <v>169</v>
      </c>
      <c r="B83" s="589" t="s">
        <v>170</v>
      </c>
      <c r="C83" s="634"/>
    </row>
    <row r="84" spans="1:3" s="200" customFormat="1" ht="12" customHeight="1" thickBot="1">
      <c r="A84" s="207" t="s">
        <v>171</v>
      </c>
      <c r="B84" s="590" t="s">
        <v>172</v>
      </c>
      <c r="C84" s="638"/>
    </row>
    <row r="85" spans="1:3" s="200" customFormat="1" ht="12" customHeight="1" thickBot="1">
      <c r="A85" s="204" t="s">
        <v>173</v>
      </c>
      <c r="B85" s="584" t="s">
        <v>174</v>
      </c>
      <c r="C85" s="499"/>
    </row>
    <row r="86" spans="1:3" s="200" customFormat="1" ht="12" customHeight="1" thickBot="1">
      <c r="A86" s="204" t="s">
        <v>175</v>
      </c>
      <c r="B86" s="585" t="s">
        <v>176</v>
      </c>
      <c r="C86" s="429">
        <f>+C64+C68+C73+C76+C80+C85</f>
        <v>0</v>
      </c>
    </row>
    <row r="87" spans="1:3" s="200" customFormat="1" ht="12" customHeight="1" thickBot="1">
      <c r="A87" s="208" t="s">
        <v>177</v>
      </c>
      <c r="B87" s="586" t="s">
        <v>377</v>
      </c>
      <c r="C87" s="429">
        <f>+C63+C86</f>
        <v>0</v>
      </c>
    </row>
    <row r="88" spans="1:3" s="202" customFormat="1" ht="15" customHeight="1">
      <c r="A88" s="209"/>
      <c r="B88" s="210"/>
      <c r="C88" s="227"/>
    </row>
    <row r="89" spans="1:3" ht="13.5" thickBot="1">
      <c r="A89" s="211"/>
      <c r="B89" s="212"/>
      <c r="C89" s="228"/>
    </row>
    <row r="90" spans="1:3" s="198" customFormat="1" ht="16.5" customHeight="1" thickBot="1">
      <c r="A90" s="825" t="s">
        <v>261</v>
      </c>
      <c r="B90" s="826"/>
      <c r="C90" s="827"/>
    </row>
    <row r="91" spans="1:3" s="213" customFormat="1" ht="18" customHeight="1" thickBot="1">
      <c r="A91" s="495" t="s">
        <v>19</v>
      </c>
      <c r="B91" s="496" t="s">
        <v>182</v>
      </c>
      <c r="C91" s="422">
        <f>SUM(C92:C96)</f>
        <v>900000</v>
      </c>
    </row>
    <row r="92" spans="1:3" ht="12" customHeight="1">
      <c r="A92" s="214" t="s">
        <v>23</v>
      </c>
      <c r="B92" s="424" t="s">
        <v>183</v>
      </c>
      <c r="C92" s="645"/>
    </row>
    <row r="93" spans="1:3" ht="12" customHeight="1">
      <c r="A93" s="201" t="s">
        <v>25</v>
      </c>
      <c r="B93" s="425" t="s">
        <v>184</v>
      </c>
      <c r="C93" s="634"/>
    </row>
    <row r="94" spans="1:3" ht="12" customHeight="1">
      <c r="A94" s="201" t="s">
        <v>27</v>
      </c>
      <c r="B94" s="425" t="s">
        <v>185</v>
      </c>
      <c r="C94" s="644">
        <v>900000</v>
      </c>
    </row>
    <row r="95" spans="1:3" ht="12" customHeight="1">
      <c r="A95" s="201" t="s">
        <v>29</v>
      </c>
      <c r="B95" s="426" t="s">
        <v>186</v>
      </c>
      <c r="C95" s="634"/>
    </row>
    <row r="96" spans="1:3" ht="12" customHeight="1">
      <c r="A96" s="201" t="s">
        <v>187</v>
      </c>
      <c r="B96" s="48" t="s">
        <v>188</v>
      </c>
      <c r="C96" s="427"/>
    </row>
    <row r="97" spans="1:3" ht="12" customHeight="1">
      <c r="A97" s="201" t="s">
        <v>33</v>
      </c>
      <c r="B97" s="425" t="s">
        <v>189</v>
      </c>
      <c r="C97" s="634"/>
    </row>
    <row r="98" spans="1:3" ht="12" customHeight="1">
      <c r="A98" s="201" t="s">
        <v>190</v>
      </c>
      <c r="B98" s="506" t="s">
        <v>191</v>
      </c>
      <c r="C98" s="634"/>
    </row>
    <row r="99" spans="1:3" ht="12" customHeight="1">
      <c r="A99" s="201" t="s">
        <v>192</v>
      </c>
      <c r="B99" s="507" t="s">
        <v>193</v>
      </c>
      <c r="C99" s="634"/>
    </row>
    <row r="100" spans="1:3" ht="12" customHeight="1">
      <c r="A100" s="201" t="s">
        <v>194</v>
      </c>
      <c r="B100" s="507" t="s">
        <v>195</v>
      </c>
      <c r="C100" s="634"/>
    </row>
    <row r="101" spans="1:3" ht="12" customHeight="1">
      <c r="A101" s="201" t="s">
        <v>196</v>
      </c>
      <c r="B101" s="506" t="s">
        <v>197</v>
      </c>
      <c r="C101" s="634"/>
    </row>
    <row r="102" spans="1:3" ht="12" customHeight="1">
      <c r="A102" s="201" t="s">
        <v>198</v>
      </c>
      <c r="B102" s="506" t="s">
        <v>199</v>
      </c>
      <c r="C102" s="634"/>
    </row>
    <row r="103" spans="1:3" ht="12" customHeight="1">
      <c r="A103" s="201" t="s">
        <v>200</v>
      </c>
      <c r="B103" s="507" t="s">
        <v>201</v>
      </c>
      <c r="C103" s="634"/>
    </row>
    <row r="104" spans="1:3" ht="12" customHeight="1">
      <c r="A104" s="215" t="s">
        <v>202</v>
      </c>
      <c r="B104" s="508" t="s">
        <v>203</v>
      </c>
      <c r="C104" s="634"/>
    </row>
    <row r="105" spans="1:3" ht="12" customHeight="1">
      <c r="A105" s="201" t="s">
        <v>204</v>
      </c>
      <c r="B105" s="508" t="s">
        <v>205</v>
      </c>
      <c r="C105" s="634"/>
    </row>
    <row r="106" spans="1:3" ht="12" customHeight="1" thickBot="1">
      <c r="A106" s="216" t="s">
        <v>206</v>
      </c>
      <c r="B106" s="596" t="s">
        <v>207</v>
      </c>
      <c r="C106" s="638"/>
    </row>
    <row r="107" spans="1:3" ht="12" customHeight="1" thickBot="1">
      <c r="A107" s="41" t="s">
        <v>20</v>
      </c>
      <c r="B107" s="597" t="s">
        <v>208</v>
      </c>
      <c r="C107" s="429">
        <f>+C108+C110+C112</f>
        <v>0</v>
      </c>
    </row>
    <row r="108" spans="1:3" ht="12" customHeight="1">
      <c r="A108" s="199" t="s">
        <v>36</v>
      </c>
      <c r="B108" s="425" t="s">
        <v>209</v>
      </c>
      <c r="C108" s="636"/>
    </row>
    <row r="109" spans="1:3" ht="12" customHeight="1">
      <c r="A109" s="199" t="s">
        <v>38</v>
      </c>
      <c r="B109" s="598" t="s">
        <v>210</v>
      </c>
      <c r="C109" s="634"/>
    </row>
    <row r="110" spans="1:3" ht="12" customHeight="1">
      <c r="A110" s="199" t="s">
        <v>40</v>
      </c>
      <c r="B110" s="598" t="s">
        <v>211</v>
      </c>
      <c r="C110" s="634"/>
    </row>
    <row r="111" spans="1:3" ht="12" customHeight="1">
      <c r="A111" s="199" t="s">
        <v>42</v>
      </c>
      <c r="B111" s="598" t="s">
        <v>212</v>
      </c>
      <c r="C111" s="634"/>
    </row>
    <row r="112" spans="1:3" ht="12" customHeight="1">
      <c r="A112" s="199" t="s">
        <v>44</v>
      </c>
      <c r="B112" s="599" t="s">
        <v>213</v>
      </c>
      <c r="C112" s="634"/>
    </row>
    <row r="113" spans="1:3" ht="12" customHeight="1">
      <c r="A113" s="199" t="s">
        <v>46</v>
      </c>
      <c r="B113" s="600" t="s">
        <v>214</v>
      </c>
      <c r="C113" s="634"/>
    </row>
    <row r="114" spans="1:3" ht="12" customHeight="1">
      <c r="A114" s="199" t="s">
        <v>215</v>
      </c>
      <c r="B114" s="601" t="s">
        <v>216</v>
      </c>
      <c r="C114" s="634"/>
    </row>
    <row r="115" spans="1:3" ht="12" customHeight="1">
      <c r="A115" s="199" t="s">
        <v>217</v>
      </c>
      <c r="B115" s="507" t="s">
        <v>195</v>
      </c>
      <c r="C115" s="634"/>
    </row>
    <row r="116" spans="1:3" ht="12" customHeight="1">
      <c r="A116" s="199" t="s">
        <v>218</v>
      </c>
      <c r="B116" s="507" t="s">
        <v>219</v>
      </c>
      <c r="C116" s="634"/>
    </row>
    <row r="117" spans="1:3" ht="12" customHeight="1">
      <c r="A117" s="199" t="s">
        <v>220</v>
      </c>
      <c r="B117" s="507" t="s">
        <v>221</v>
      </c>
      <c r="C117" s="634"/>
    </row>
    <row r="118" spans="1:3" ht="12" customHeight="1">
      <c r="A118" s="199" t="s">
        <v>222</v>
      </c>
      <c r="B118" s="507" t="s">
        <v>201</v>
      </c>
      <c r="C118" s="634"/>
    </row>
    <row r="119" spans="1:3" ht="12" customHeight="1">
      <c r="A119" s="199" t="s">
        <v>223</v>
      </c>
      <c r="B119" s="507" t="s">
        <v>224</v>
      </c>
      <c r="C119" s="634"/>
    </row>
    <row r="120" spans="1:3" ht="12" customHeight="1" thickBot="1">
      <c r="A120" s="215" t="s">
        <v>225</v>
      </c>
      <c r="B120" s="507" t="s">
        <v>226</v>
      </c>
      <c r="C120" s="638"/>
    </row>
    <row r="121" spans="1:3" ht="12" customHeight="1" thickBot="1">
      <c r="A121" s="41" t="s">
        <v>21</v>
      </c>
      <c r="B121" s="222" t="s">
        <v>227</v>
      </c>
      <c r="C121" s="429">
        <f>+C122+C123</f>
        <v>0</v>
      </c>
    </row>
    <row r="122" spans="1:3" ht="12" customHeight="1">
      <c r="A122" s="199" t="s">
        <v>49</v>
      </c>
      <c r="B122" s="515" t="s">
        <v>228</v>
      </c>
      <c r="C122" s="636"/>
    </row>
    <row r="123" spans="1:3" ht="12" customHeight="1" thickBot="1">
      <c r="A123" s="203" t="s">
        <v>51</v>
      </c>
      <c r="B123" s="598" t="s">
        <v>229</v>
      </c>
      <c r="C123" s="638"/>
    </row>
    <row r="124" spans="1:3" ht="12" customHeight="1" thickBot="1">
      <c r="A124" s="41" t="s">
        <v>230</v>
      </c>
      <c r="B124" s="222" t="s">
        <v>231</v>
      </c>
      <c r="C124" s="422">
        <f>+C91+C107+C121</f>
        <v>900000</v>
      </c>
    </row>
    <row r="125" spans="1:3" ht="12" customHeight="1" thickBot="1">
      <c r="A125" s="41" t="s">
        <v>75</v>
      </c>
      <c r="B125" s="222" t="s">
        <v>232</v>
      </c>
      <c r="C125" s="429">
        <f>+C126+C127+C128</f>
        <v>0</v>
      </c>
    </row>
    <row r="126" spans="1:3" s="213" customFormat="1" ht="12" customHeight="1">
      <c r="A126" s="199" t="s">
        <v>77</v>
      </c>
      <c r="B126" s="515" t="s">
        <v>233</v>
      </c>
      <c r="C126" s="636"/>
    </row>
    <row r="127" spans="1:3" ht="12" customHeight="1">
      <c r="A127" s="199" t="s">
        <v>79</v>
      </c>
      <c r="B127" s="515" t="s">
        <v>234</v>
      </c>
      <c r="C127" s="634"/>
    </row>
    <row r="128" spans="1:3" ht="12" customHeight="1" thickBot="1">
      <c r="A128" s="215" t="s">
        <v>81</v>
      </c>
      <c r="B128" s="477" t="s">
        <v>235</v>
      </c>
      <c r="C128" s="638"/>
    </row>
    <row r="129" spans="1:3" ht="12" customHeight="1" thickBot="1">
      <c r="A129" s="41" t="s">
        <v>97</v>
      </c>
      <c r="B129" s="222" t="s">
        <v>236</v>
      </c>
      <c r="C129" s="429">
        <f>+C130+C131+C132+C133</f>
        <v>0</v>
      </c>
    </row>
    <row r="130" spans="1:3" ht="12" customHeight="1">
      <c r="A130" s="199" t="s">
        <v>99</v>
      </c>
      <c r="B130" s="515" t="s">
        <v>237</v>
      </c>
      <c r="C130" s="636"/>
    </row>
    <row r="131" spans="1:3" ht="12" customHeight="1">
      <c r="A131" s="199" t="s">
        <v>101</v>
      </c>
      <c r="B131" s="515" t="s">
        <v>238</v>
      </c>
      <c r="C131" s="634"/>
    </row>
    <row r="132" spans="1:3" ht="12" customHeight="1">
      <c r="A132" s="199" t="s">
        <v>103</v>
      </c>
      <c r="B132" s="515" t="s">
        <v>239</v>
      </c>
      <c r="C132" s="634"/>
    </row>
    <row r="133" spans="1:3" s="213" customFormat="1" ht="12" customHeight="1" thickBot="1">
      <c r="A133" s="215" t="s">
        <v>105</v>
      </c>
      <c r="B133" s="477" t="s">
        <v>240</v>
      </c>
      <c r="C133" s="638"/>
    </row>
    <row r="134" spans="1:9" ht="12" customHeight="1" thickBot="1">
      <c r="A134" s="41" t="s">
        <v>241</v>
      </c>
      <c r="B134" s="222" t="s">
        <v>242</v>
      </c>
      <c r="C134" s="429">
        <f>+C135+C136+C137+C138</f>
        <v>0</v>
      </c>
      <c r="I134" s="217"/>
    </row>
    <row r="135" spans="1:3" ht="12.75" customHeight="1">
      <c r="A135" s="199" t="s">
        <v>111</v>
      </c>
      <c r="B135" s="515" t="s">
        <v>243</v>
      </c>
      <c r="C135" s="636"/>
    </row>
    <row r="136" spans="1:3" ht="12" customHeight="1">
      <c r="A136" s="199" t="s">
        <v>113</v>
      </c>
      <c r="B136" s="515" t="s">
        <v>244</v>
      </c>
      <c r="C136" s="634"/>
    </row>
    <row r="137" spans="1:3" s="213" customFormat="1" ht="12" customHeight="1">
      <c r="A137" s="199" t="s">
        <v>115</v>
      </c>
      <c r="B137" s="515" t="s">
        <v>245</v>
      </c>
      <c r="C137" s="634"/>
    </row>
    <row r="138" spans="1:3" s="213" customFormat="1" ht="12" customHeight="1" thickBot="1">
      <c r="A138" s="215" t="s">
        <v>117</v>
      </c>
      <c r="B138" s="477" t="s">
        <v>246</v>
      </c>
      <c r="C138" s="638"/>
    </row>
    <row r="139" spans="1:3" s="213" customFormat="1" ht="12" customHeight="1" thickBot="1">
      <c r="A139" s="41" t="s">
        <v>119</v>
      </c>
      <c r="B139" s="222" t="s">
        <v>247</v>
      </c>
      <c r="C139" s="646">
        <f>+C140+C141+C142+C143</f>
        <v>0</v>
      </c>
    </row>
    <row r="140" spans="1:3" s="213" customFormat="1" ht="12" customHeight="1">
      <c r="A140" s="199" t="s">
        <v>121</v>
      </c>
      <c r="B140" s="515" t="s">
        <v>248</v>
      </c>
      <c r="C140" s="636"/>
    </row>
    <row r="141" spans="1:3" s="213" customFormat="1" ht="12" customHeight="1">
      <c r="A141" s="199" t="s">
        <v>123</v>
      </c>
      <c r="B141" s="515" t="s">
        <v>249</v>
      </c>
      <c r="C141" s="634"/>
    </row>
    <row r="142" spans="1:3" s="213" customFormat="1" ht="12" customHeight="1" thickBot="1">
      <c r="A142" s="215" t="s">
        <v>125</v>
      </c>
      <c r="B142" s="477" t="s">
        <v>250</v>
      </c>
      <c r="C142" s="638"/>
    </row>
    <row r="143" spans="1:3" s="219" customFormat="1" ht="12.75" customHeight="1" thickBot="1">
      <c r="A143" s="218" t="s">
        <v>383</v>
      </c>
      <c r="B143" s="222" t="s">
        <v>378</v>
      </c>
      <c r="C143" s="499"/>
    </row>
    <row r="144" spans="1:3" ht="12" customHeight="1" thickBot="1">
      <c r="A144" s="226" t="s">
        <v>253</v>
      </c>
      <c r="B144" s="483" t="s">
        <v>252</v>
      </c>
      <c r="C144" s="498">
        <f>+C125+C129+C134+C139</f>
        <v>0</v>
      </c>
    </row>
    <row r="145" spans="1:3" ht="15" customHeight="1" thickBot="1">
      <c r="A145" s="220" t="s">
        <v>272</v>
      </c>
      <c r="B145" s="230" t="s">
        <v>254</v>
      </c>
      <c r="C145" s="500">
        <f>+C124+C144</f>
        <v>900000</v>
      </c>
    </row>
    <row r="146" ht="12.75" customHeight="1" thickBot="1">
      <c r="C146" s="647"/>
    </row>
    <row r="147" spans="1:3" ht="15" customHeight="1" thickBot="1">
      <c r="A147" s="221" t="s">
        <v>379</v>
      </c>
      <c r="B147" s="250"/>
      <c r="C147" s="486">
        <v>0</v>
      </c>
    </row>
    <row r="148" spans="1:3" ht="14.25" customHeight="1" thickBot="1">
      <c r="A148" s="221" t="s">
        <v>380</v>
      </c>
      <c r="B148" s="250"/>
      <c r="C148" s="486">
        <v>0</v>
      </c>
    </row>
  </sheetData>
  <sheetProtection selectLockedCells="1" selectUnlockedCells="1"/>
  <mergeCells count="2">
    <mergeCell ref="A7:C7"/>
    <mergeCell ref="A90:C90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portrait" paperSize="9" scale="75" r:id="rId1"/>
  <rowBreaks count="1" manualBreakCount="1">
    <brk id="8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C58"/>
  <sheetViews>
    <sheetView view="pageLayout" workbookViewId="0" topLeftCell="A7">
      <selection activeCell="A1" sqref="A1:C1"/>
    </sheetView>
  </sheetViews>
  <sheetFormatPr defaultColWidth="9.00390625" defaultRowHeight="12.75"/>
  <cols>
    <col min="1" max="1" width="13.875" style="231" customWidth="1"/>
    <col min="2" max="2" width="79.125" style="232" customWidth="1"/>
    <col min="3" max="3" width="16.125" style="232" customWidth="1"/>
    <col min="4" max="16384" width="9.375" style="232" customWidth="1"/>
  </cols>
  <sheetData>
    <row r="1" spans="1:3" s="233" customFormat="1" ht="21" customHeight="1" thickBot="1">
      <c r="A1" s="835" t="s">
        <v>587</v>
      </c>
      <c r="B1" s="835"/>
      <c r="C1" s="835"/>
    </row>
    <row r="2" spans="1:3" s="234" customFormat="1" ht="36" customHeight="1" thickBot="1">
      <c r="A2" s="186" t="s">
        <v>384</v>
      </c>
      <c r="B2" s="476" t="s">
        <v>516</v>
      </c>
      <c r="C2" s="623" t="s">
        <v>411</v>
      </c>
    </row>
    <row r="3" spans="1:3" s="234" customFormat="1" ht="29.25" customHeight="1" thickBot="1">
      <c r="A3" s="235" t="s">
        <v>371</v>
      </c>
      <c r="B3" s="190" t="s">
        <v>372</v>
      </c>
      <c r="C3" s="623" t="s">
        <v>370</v>
      </c>
    </row>
    <row r="4" spans="1:3" s="236" customFormat="1" ht="15.75" customHeight="1" thickBot="1">
      <c r="A4" s="191"/>
      <c r="B4" s="191"/>
      <c r="C4" s="624" t="s">
        <v>522</v>
      </c>
    </row>
    <row r="5" spans="1:3" ht="13.5" thickBot="1">
      <c r="A5" s="193" t="s">
        <v>373</v>
      </c>
      <c r="B5" s="194" t="s">
        <v>374</v>
      </c>
      <c r="C5" s="478" t="s">
        <v>375</v>
      </c>
    </row>
    <row r="6" spans="1:3" s="237" customFormat="1" ht="12.75" customHeight="1" thickBot="1">
      <c r="A6" s="195" t="s">
        <v>19</v>
      </c>
      <c r="B6" s="460" t="s">
        <v>20</v>
      </c>
      <c r="C6" s="479" t="s">
        <v>21</v>
      </c>
    </row>
    <row r="7" spans="1:3" s="237" customFormat="1" ht="15.75" customHeight="1" thickBot="1">
      <c r="A7" s="833" t="s">
        <v>260</v>
      </c>
      <c r="B7" s="833"/>
      <c r="C7" s="834"/>
    </row>
    <row r="8" spans="1:3" s="239" customFormat="1" ht="12" customHeight="1" thickBot="1">
      <c r="A8" s="238" t="s">
        <v>19</v>
      </c>
      <c r="B8" s="480" t="s">
        <v>385</v>
      </c>
      <c r="C8" s="440">
        <f>SUM(C9:C18)</f>
        <v>840300</v>
      </c>
    </row>
    <row r="9" spans="1:3" s="239" customFormat="1" ht="12" customHeight="1">
      <c r="A9" s="240" t="s">
        <v>23</v>
      </c>
      <c r="B9" s="424" t="s">
        <v>78</v>
      </c>
      <c r="C9" s="437"/>
    </row>
    <row r="10" spans="1:3" s="239" customFormat="1" ht="12" customHeight="1">
      <c r="A10" s="241" t="s">
        <v>25</v>
      </c>
      <c r="B10" s="425" t="s">
        <v>80</v>
      </c>
      <c r="C10" s="436"/>
    </row>
    <row r="11" spans="1:3" s="239" customFormat="1" ht="12" customHeight="1">
      <c r="A11" s="241" t="s">
        <v>27</v>
      </c>
      <c r="B11" s="425" t="s">
        <v>82</v>
      </c>
      <c r="C11" s="436"/>
    </row>
    <row r="12" spans="1:3" s="239" customFormat="1" ht="12" customHeight="1">
      <c r="A12" s="241" t="s">
        <v>29</v>
      </c>
      <c r="B12" s="425" t="s">
        <v>84</v>
      </c>
      <c r="C12" s="436"/>
    </row>
    <row r="13" spans="1:3" s="239" customFormat="1" ht="12" customHeight="1">
      <c r="A13" s="241" t="s">
        <v>31</v>
      </c>
      <c r="B13" s="425" t="s">
        <v>86</v>
      </c>
      <c r="C13" s="436">
        <v>840000</v>
      </c>
    </row>
    <row r="14" spans="1:3" s="239" customFormat="1" ht="12" customHeight="1">
      <c r="A14" s="241" t="s">
        <v>33</v>
      </c>
      <c r="B14" s="425" t="s">
        <v>386</v>
      </c>
      <c r="C14" s="436"/>
    </row>
    <row r="15" spans="1:3" s="239" customFormat="1" ht="12" customHeight="1">
      <c r="A15" s="241" t="s">
        <v>190</v>
      </c>
      <c r="B15" s="477" t="s">
        <v>387</v>
      </c>
      <c r="C15" s="436"/>
    </row>
    <row r="16" spans="1:3" s="239" customFormat="1" ht="12" customHeight="1">
      <c r="A16" s="241" t="s">
        <v>192</v>
      </c>
      <c r="B16" s="425" t="s">
        <v>92</v>
      </c>
      <c r="C16" s="436">
        <v>300</v>
      </c>
    </row>
    <row r="17" spans="1:3" s="242" customFormat="1" ht="12" customHeight="1">
      <c r="A17" s="241" t="s">
        <v>194</v>
      </c>
      <c r="B17" s="425" t="s">
        <v>94</v>
      </c>
      <c r="C17" s="436"/>
    </row>
    <row r="18" spans="1:3" s="242" customFormat="1" ht="12" customHeight="1" thickBot="1">
      <c r="A18" s="241" t="s">
        <v>196</v>
      </c>
      <c r="B18" s="477" t="s">
        <v>96</v>
      </c>
      <c r="C18" s="439"/>
    </row>
    <row r="19" spans="1:3" s="239" customFormat="1" ht="12" customHeight="1" thickBot="1">
      <c r="A19" s="195" t="s">
        <v>20</v>
      </c>
      <c r="B19" s="481" t="s">
        <v>388</v>
      </c>
      <c r="C19" s="440">
        <f>SUM(C20:C22)</f>
        <v>0</v>
      </c>
    </row>
    <row r="20" spans="1:3" s="242" customFormat="1" ht="12" customHeight="1">
      <c r="A20" s="241" t="s">
        <v>36</v>
      </c>
      <c r="B20" s="515" t="s">
        <v>37</v>
      </c>
      <c r="C20" s="437"/>
    </row>
    <row r="21" spans="1:3" s="242" customFormat="1" ht="12" customHeight="1">
      <c r="A21" s="241" t="s">
        <v>38</v>
      </c>
      <c r="B21" s="425" t="s">
        <v>389</v>
      </c>
      <c r="C21" s="436"/>
    </row>
    <row r="22" spans="1:3" s="242" customFormat="1" ht="12" customHeight="1">
      <c r="A22" s="241" t="s">
        <v>40</v>
      </c>
      <c r="B22" s="425" t="s">
        <v>390</v>
      </c>
      <c r="C22" s="436"/>
    </row>
    <row r="23" spans="1:3" s="242" customFormat="1" ht="12" customHeight="1" thickBot="1">
      <c r="A23" s="241" t="s">
        <v>42</v>
      </c>
      <c r="B23" s="425" t="s">
        <v>391</v>
      </c>
      <c r="C23" s="439"/>
    </row>
    <row r="24" spans="1:3" s="242" customFormat="1" ht="12" customHeight="1" thickBot="1">
      <c r="A24" s="195" t="s">
        <v>21</v>
      </c>
      <c r="B24" s="222" t="s">
        <v>268</v>
      </c>
      <c r="C24" s="626"/>
    </row>
    <row r="25" spans="1:3" s="242" customFormat="1" ht="12" customHeight="1" thickBot="1">
      <c r="A25" s="195" t="s">
        <v>230</v>
      </c>
      <c r="B25" s="222" t="s">
        <v>392</v>
      </c>
      <c r="C25" s="440">
        <f>+C26+C27</f>
        <v>0</v>
      </c>
    </row>
    <row r="26" spans="1:3" s="242" customFormat="1" ht="12" customHeight="1">
      <c r="A26" s="244" t="s">
        <v>63</v>
      </c>
      <c r="B26" s="515" t="s">
        <v>389</v>
      </c>
      <c r="C26" s="437"/>
    </row>
    <row r="27" spans="1:3" s="242" customFormat="1" ht="12" customHeight="1">
      <c r="A27" s="244" t="s">
        <v>69</v>
      </c>
      <c r="B27" s="425" t="s">
        <v>393</v>
      </c>
      <c r="C27" s="436"/>
    </row>
    <row r="28" spans="1:3" s="242" customFormat="1" ht="12" customHeight="1" thickBot="1">
      <c r="A28" s="241" t="s">
        <v>71</v>
      </c>
      <c r="B28" s="625" t="s">
        <v>394</v>
      </c>
      <c r="C28" s="439"/>
    </row>
    <row r="29" spans="1:3" s="242" customFormat="1" ht="12" customHeight="1" thickBot="1">
      <c r="A29" s="195" t="s">
        <v>75</v>
      </c>
      <c r="B29" s="222" t="s">
        <v>395</v>
      </c>
      <c r="C29" s="440">
        <f>+C30+C31+C32</f>
        <v>0</v>
      </c>
    </row>
    <row r="30" spans="1:3" s="242" customFormat="1" ht="12" customHeight="1">
      <c r="A30" s="244" t="s">
        <v>77</v>
      </c>
      <c r="B30" s="515" t="s">
        <v>100</v>
      </c>
      <c r="C30" s="437"/>
    </row>
    <row r="31" spans="1:3" s="242" customFormat="1" ht="12" customHeight="1">
      <c r="A31" s="244" t="s">
        <v>79</v>
      </c>
      <c r="B31" s="425" t="s">
        <v>102</v>
      </c>
      <c r="C31" s="436"/>
    </row>
    <row r="32" spans="1:3" s="242" customFormat="1" ht="12" customHeight="1" thickBot="1">
      <c r="A32" s="241" t="s">
        <v>81</v>
      </c>
      <c r="B32" s="625" t="s">
        <v>104</v>
      </c>
      <c r="C32" s="439"/>
    </row>
    <row r="33" spans="1:3" s="239" customFormat="1" ht="12" customHeight="1" thickBot="1">
      <c r="A33" s="195" t="s">
        <v>97</v>
      </c>
      <c r="B33" s="222" t="s">
        <v>269</v>
      </c>
      <c r="C33" s="626"/>
    </row>
    <row r="34" spans="1:3" s="239" customFormat="1" ht="12" customHeight="1" thickBot="1">
      <c r="A34" s="195" t="s">
        <v>241</v>
      </c>
      <c r="B34" s="222" t="s">
        <v>396</v>
      </c>
      <c r="C34" s="626"/>
    </row>
    <row r="35" spans="1:3" s="239" customFormat="1" ht="12" customHeight="1" thickBot="1">
      <c r="A35" s="195" t="s">
        <v>119</v>
      </c>
      <c r="B35" s="222" t="s">
        <v>397</v>
      </c>
      <c r="C35" s="440">
        <f>SUM(C8+C19+C24+C25+C29+C33)</f>
        <v>840300</v>
      </c>
    </row>
    <row r="36" spans="1:3" s="239" customFormat="1" ht="12" customHeight="1" thickBot="1">
      <c r="A36" s="246" t="s">
        <v>129</v>
      </c>
      <c r="B36" s="222" t="s">
        <v>398</v>
      </c>
      <c r="C36" s="440">
        <f>+C37+C38+C39</f>
        <v>37894700</v>
      </c>
    </row>
    <row r="37" spans="1:3" s="239" customFormat="1" ht="12" customHeight="1">
      <c r="A37" s="244" t="s">
        <v>399</v>
      </c>
      <c r="B37" s="515" t="s">
        <v>324</v>
      </c>
      <c r="C37" s="437">
        <v>3839000</v>
      </c>
    </row>
    <row r="38" spans="1:3" s="239" customFormat="1" ht="12" customHeight="1">
      <c r="A38" s="244" t="s">
        <v>400</v>
      </c>
      <c r="B38" s="425" t="s">
        <v>401</v>
      </c>
      <c r="C38" s="436"/>
    </row>
    <row r="39" spans="1:3" s="242" customFormat="1" ht="12" customHeight="1" thickBot="1">
      <c r="A39" s="241" t="s">
        <v>402</v>
      </c>
      <c r="B39" s="625" t="s">
        <v>403</v>
      </c>
      <c r="C39" s="439">
        <v>34055700</v>
      </c>
    </row>
    <row r="40" spans="1:3" s="242" customFormat="1" ht="15" customHeight="1" thickBot="1">
      <c r="A40" s="246" t="s">
        <v>253</v>
      </c>
      <c r="B40" s="247" t="s">
        <v>404</v>
      </c>
      <c r="C40" s="440">
        <f>+C35+C36</f>
        <v>38735000</v>
      </c>
    </row>
    <row r="41" spans="1:3" s="242" customFormat="1" ht="15" customHeight="1">
      <c r="A41" s="209"/>
      <c r="B41" s="210"/>
      <c r="C41" s="223"/>
    </row>
    <row r="42" spans="1:3" ht="13.5" thickBot="1">
      <c r="A42" s="248"/>
      <c r="B42" s="212"/>
      <c r="C42" s="212"/>
    </row>
    <row r="43" spans="1:3" s="237" customFormat="1" ht="16.5" customHeight="1" thickBot="1">
      <c r="A43" s="825" t="s">
        <v>261</v>
      </c>
      <c r="B43" s="826"/>
      <c r="C43" s="827"/>
    </row>
    <row r="44" spans="1:3" s="249" customFormat="1" ht="12" customHeight="1" thickBot="1">
      <c r="A44" s="238" t="s">
        <v>19</v>
      </c>
      <c r="B44" s="483" t="s">
        <v>405</v>
      </c>
      <c r="C44" s="440">
        <f>SUM(C45:C49)</f>
        <v>38700000</v>
      </c>
    </row>
    <row r="45" spans="1:3" ht="12" customHeight="1">
      <c r="A45" s="241" t="s">
        <v>23</v>
      </c>
      <c r="B45" s="515" t="s">
        <v>183</v>
      </c>
      <c r="C45" s="569">
        <v>22794000</v>
      </c>
    </row>
    <row r="46" spans="1:3" ht="12" customHeight="1">
      <c r="A46" s="241" t="s">
        <v>25</v>
      </c>
      <c r="B46" s="425" t="s">
        <v>184</v>
      </c>
      <c r="C46" s="492">
        <v>4571000</v>
      </c>
    </row>
    <row r="47" spans="1:3" ht="12" customHeight="1">
      <c r="A47" s="241" t="s">
        <v>27</v>
      </c>
      <c r="B47" s="425" t="s">
        <v>185</v>
      </c>
      <c r="C47" s="492">
        <v>11335000</v>
      </c>
    </row>
    <row r="48" spans="1:3" ht="12" customHeight="1">
      <c r="A48" s="241" t="s">
        <v>29</v>
      </c>
      <c r="B48" s="425" t="s">
        <v>186</v>
      </c>
      <c r="C48" s="436"/>
    </row>
    <row r="49" spans="1:3" ht="12" customHeight="1" thickBot="1">
      <c r="A49" s="241" t="s">
        <v>31</v>
      </c>
      <c r="B49" s="425" t="s">
        <v>188</v>
      </c>
      <c r="C49" s="439"/>
    </row>
    <row r="50" spans="1:3" ht="12" customHeight="1" thickBot="1">
      <c r="A50" s="195" t="s">
        <v>20</v>
      </c>
      <c r="B50" s="222" t="s">
        <v>406</v>
      </c>
      <c r="C50" s="440">
        <f>SUM(C51:C53)</f>
        <v>35000</v>
      </c>
    </row>
    <row r="51" spans="1:3" s="249" customFormat="1" ht="12" customHeight="1">
      <c r="A51" s="241" t="s">
        <v>36</v>
      </c>
      <c r="B51" s="515" t="s">
        <v>209</v>
      </c>
      <c r="C51" s="437">
        <v>35000</v>
      </c>
    </row>
    <row r="52" spans="1:3" ht="12" customHeight="1">
      <c r="A52" s="241" t="s">
        <v>38</v>
      </c>
      <c r="B52" s="425" t="s">
        <v>211</v>
      </c>
      <c r="C52" s="436"/>
    </row>
    <row r="53" spans="1:3" ht="12" customHeight="1">
      <c r="A53" s="241" t="s">
        <v>40</v>
      </c>
      <c r="B53" s="425" t="s">
        <v>407</v>
      </c>
      <c r="C53" s="436"/>
    </row>
    <row r="54" spans="1:3" ht="12" customHeight="1" thickBot="1">
      <c r="A54" s="241" t="s">
        <v>42</v>
      </c>
      <c r="B54" s="425" t="s">
        <v>408</v>
      </c>
      <c r="C54" s="439"/>
    </row>
    <row r="55" spans="1:3" ht="15" customHeight="1" thickBot="1">
      <c r="A55" s="195" t="s">
        <v>21</v>
      </c>
      <c r="B55" s="484" t="s">
        <v>409</v>
      </c>
      <c r="C55" s="440">
        <f>+C44+C50</f>
        <v>38735000</v>
      </c>
    </row>
    <row r="56" ht="13.5" thickBot="1">
      <c r="C56" s="485"/>
    </row>
    <row r="57" spans="1:3" ht="15" customHeight="1" thickBot="1">
      <c r="A57" s="221" t="s">
        <v>379</v>
      </c>
      <c r="B57" s="250"/>
      <c r="C57" s="486">
        <v>6</v>
      </c>
    </row>
    <row r="58" spans="1:3" ht="14.25" customHeight="1" thickBot="1">
      <c r="A58" s="221" t="s">
        <v>380</v>
      </c>
      <c r="B58" s="250"/>
      <c r="C58" s="486">
        <v>0</v>
      </c>
    </row>
  </sheetData>
  <sheetProtection selectLockedCells="1" selectUnlockedCells="1"/>
  <mergeCells count="3">
    <mergeCell ref="A7:C7"/>
    <mergeCell ref="A43:C43"/>
    <mergeCell ref="A1:C1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C58"/>
  <sheetViews>
    <sheetView view="pageLayout" workbookViewId="0" topLeftCell="A1">
      <selection activeCell="B5" sqref="B5"/>
    </sheetView>
  </sheetViews>
  <sheetFormatPr defaultColWidth="9.00390625" defaultRowHeight="12.75"/>
  <cols>
    <col min="1" max="1" width="13.875" style="231" customWidth="1"/>
    <col min="2" max="2" width="79.125" style="232" customWidth="1"/>
    <col min="3" max="3" width="16.375" style="232" customWidth="1"/>
    <col min="4" max="16384" width="9.375" style="232" customWidth="1"/>
  </cols>
  <sheetData>
    <row r="1" spans="1:3" s="233" customFormat="1" ht="21" customHeight="1" thickBot="1">
      <c r="A1" s="184"/>
      <c r="B1" s="581"/>
      <c r="C1" s="582" t="s">
        <v>588</v>
      </c>
    </row>
    <row r="2" spans="1:3" s="234" customFormat="1" ht="32.25" customHeight="1" thickBot="1">
      <c r="A2" s="186" t="s">
        <v>384</v>
      </c>
      <c r="B2" s="478" t="s">
        <v>517</v>
      </c>
      <c r="C2" s="623" t="s">
        <v>411</v>
      </c>
    </row>
    <row r="3" spans="1:3" s="234" customFormat="1" ht="26.25" customHeight="1" thickBot="1">
      <c r="A3" s="235" t="s">
        <v>371</v>
      </c>
      <c r="B3" s="568" t="s">
        <v>410</v>
      </c>
      <c r="C3" s="623" t="s">
        <v>411</v>
      </c>
    </row>
    <row r="4" spans="1:3" s="236" customFormat="1" ht="15.75" customHeight="1" thickBot="1">
      <c r="A4" s="191"/>
      <c r="B4" s="191"/>
      <c r="C4" s="624" t="s">
        <v>520</v>
      </c>
    </row>
    <row r="5" spans="1:3" ht="13.5" thickBot="1">
      <c r="A5" s="193" t="s">
        <v>373</v>
      </c>
      <c r="B5" s="478" t="s">
        <v>374</v>
      </c>
      <c r="C5" s="566" t="s">
        <v>375</v>
      </c>
    </row>
    <row r="6" spans="1:3" s="237" customFormat="1" ht="12.75" customHeight="1" thickBot="1">
      <c r="A6" s="195">
        <v>1</v>
      </c>
      <c r="B6" s="567">
        <v>2</v>
      </c>
      <c r="C6" s="197" t="s">
        <v>21</v>
      </c>
    </row>
    <row r="7" spans="1:3" s="237" customFormat="1" ht="15.75" customHeight="1" thickBot="1">
      <c r="A7" s="834" t="s">
        <v>260</v>
      </c>
      <c r="B7" s="836"/>
      <c r="C7" s="836"/>
    </row>
    <row r="8" spans="1:3" s="239" customFormat="1" ht="12" customHeight="1" thickBot="1">
      <c r="A8" s="195" t="s">
        <v>19</v>
      </c>
      <c r="B8" s="243" t="s">
        <v>385</v>
      </c>
      <c r="C8" s="461">
        <f>SUM(C9:C18)</f>
        <v>840300</v>
      </c>
    </row>
    <row r="9" spans="1:3" s="239" customFormat="1" ht="12" customHeight="1">
      <c r="A9" s="240" t="s">
        <v>23</v>
      </c>
      <c r="B9" s="45" t="s">
        <v>78</v>
      </c>
      <c r="C9" s="487"/>
    </row>
    <row r="10" spans="1:3" s="239" customFormat="1" ht="12" customHeight="1">
      <c r="A10" s="241" t="s">
        <v>25</v>
      </c>
      <c r="B10" s="46" t="s">
        <v>80</v>
      </c>
      <c r="C10" s="488"/>
    </row>
    <row r="11" spans="1:3" s="239" customFormat="1" ht="12" customHeight="1">
      <c r="A11" s="241" t="s">
        <v>27</v>
      </c>
      <c r="B11" s="46" t="s">
        <v>82</v>
      </c>
      <c r="C11" s="488"/>
    </row>
    <row r="12" spans="1:3" s="239" customFormat="1" ht="12" customHeight="1">
      <c r="A12" s="241" t="s">
        <v>29</v>
      </c>
      <c r="B12" s="46" t="s">
        <v>84</v>
      </c>
      <c r="C12" s="488"/>
    </row>
    <row r="13" spans="1:3" s="239" customFormat="1" ht="12" customHeight="1">
      <c r="A13" s="241" t="s">
        <v>31</v>
      </c>
      <c r="B13" s="46" t="s">
        <v>86</v>
      </c>
      <c r="C13" s="488">
        <f>SUM('8.2. sz. mell'!C13)</f>
        <v>840000</v>
      </c>
    </row>
    <row r="14" spans="1:3" s="239" customFormat="1" ht="12" customHeight="1">
      <c r="A14" s="241" t="s">
        <v>33</v>
      </c>
      <c r="B14" s="46" t="s">
        <v>386</v>
      </c>
      <c r="C14" s="488"/>
    </row>
    <row r="15" spans="1:3" s="239" customFormat="1" ht="12" customHeight="1">
      <c r="A15" s="241" t="s">
        <v>190</v>
      </c>
      <c r="B15" s="62" t="s">
        <v>387</v>
      </c>
      <c r="C15" s="488"/>
    </row>
    <row r="16" spans="1:3" s="239" customFormat="1" ht="12" customHeight="1">
      <c r="A16" s="241" t="s">
        <v>192</v>
      </c>
      <c r="B16" s="46" t="s">
        <v>92</v>
      </c>
      <c r="C16" s="488">
        <f>SUM('8.2. sz. mell'!C16)</f>
        <v>300</v>
      </c>
    </row>
    <row r="17" spans="1:3" s="242" customFormat="1" ht="12" customHeight="1">
      <c r="A17" s="241" t="s">
        <v>194</v>
      </c>
      <c r="B17" s="46" t="s">
        <v>94</v>
      </c>
      <c r="C17" s="488"/>
    </row>
    <row r="18" spans="1:3" s="242" customFormat="1" ht="12" customHeight="1" thickBot="1">
      <c r="A18" s="241" t="s">
        <v>196</v>
      </c>
      <c r="B18" s="62" t="s">
        <v>96</v>
      </c>
      <c r="C18" s="489"/>
    </row>
    <row r="19" spans="1:3" s="239" customFormat="1" ht="12" customHeight="1" thickBot="1">
      <c r="A19" s="195" t="s">
        <v>20</v>
      </c>
      <c r="B19" s="243" t="s">
        <v>388</v>
      </c>
      <c r="C19" s="461">
        <f>SUM(C20:C22)</f>
        <v>0</v>
      </c>
    </row>
    <row r="20" spans="1:3" s="242" customFormat="1" ht="12" customHeight="1">
      <c r="A20" s="241" t="s">
        <v>36</v>
      </c>
      <c r="B20" s="61" t="s">
        <v>37</v>
      </c>
      <c r="C20" s="487"/>
    </row>
    <row r="21" spans="1:3" s="242" customFormat="1" ht="12" customHeight="1">
      <c r="A21" s="241" t="s">
        <v>38</v>
      </c>
      <c r="B21" s="46" t="s">
        <v>389</v>
      </c>
      <c r="C21" s="488"/>
    </row>
    <row r="22" spans="1:3" s="242" customFormat="1" ht="12" customHeight="1">
      <c r="A22" s="241" t="s">
        <v>40</v>
      </c>
      <c r="B22" s="46" t="s">
        <v>390</v>
      </c>
      <c r="C22" s="488"/>
    </row>
    <row r="23" spans="1:3" s="242" customFormat="1" ht="12" customHeight="1" thickBot="1">
      <c r="A23" s="241" t="s">
        <v>42</v>
      </c>
      <c r="B23" s="46" t="s">
        <v>391</v>
      </c>
      <c r="C23" s="489"/>
    </row>
    <row r="24" spans="1:3" s="242" customFormat="1" ht="12" customHeight="1" thickBot="1">
      <c r="A24" s="195" t="s">
        <v>21</v>
      </c>
      <c r="B24" s="17" t="s">
        <v>268</v>
      </c>
      <c r="C24" s="462"/>
    </row>
    <row r="25" spans="1:3" s="242" customFormat="1" ht="12" customHeight="1" thickBot="1">
      <c r="A25" s="195" t="s">
        <v>230</v>
      </c>
      <c r="B25" s="17" t="s">
        <v>392</v>
      </c>
      <c r="C25" s="461">
        <f>+C26+C27</f>
        <v>0</v>
      </c>
    </row>
    <row r="26" spans="1:3" s="242" customFormat="1" ht="12" customHeight="1">
      <c r="A26" s="244" t="s">
        <v>63</v>
      </c>
      <c r="B26" s="61" t="s">
        <v>389</v>
      </c>
      <c r="C26" s="487"/>
    </row>
    <row r="27" spans="1:3" s="242" customFormat="1" ht="12" customHeight="1">
      <c r="A27" s="244" t="s">
        <v>69</v>
      </c>
      <c r="B27" s="46" t="s">
        <v>393</v>
      </c>
      <c r="C27" s="490"/>
    </row>
    <row r="28" spans="1:3" s="242" customFormat="1" ht="12" customHeight="1" thickBot="1">
      <c r="A28" s="241" t="s">
        <v>71</v>
      </c>
      <c r="B28" s="245" t="s">
        <v>394</v>
      </c>
      <c r="C28" s="489"/>
    </row>
    <row r="29" spans="1:3" s="242" customFormat="1" ht="12" customHeight="1" thickBot="1">
      <c r="A29" s="195" t="s">
        <v>75</v>
      </c>
      <c r="B29" s="17" t="s">
        <v>395</v>
      </c>
      <c r="C29" s="461">
        <f>+C30+C31+C32</f>
        <v>0</v>
      </c>
    </row>
    <row r="30" spans="1:3" s="242" customFormat="1" ht="12" customHeight="1">
      <c r="A30" s="244" t="s">
        <v>77</v>
      </c>
      <c r="B30" s="61" t="s">
        <v>100</v>
      </c>
      <c r="C30" s="487"/>
    </row>
    <row r="31" spans="1:3" s="242" customFormat="1" ht="12" customHeight="1">
      <c r="A31" s="244" t="s">
        <v>79</v>
      </c>
      <c r="B31" s="46" t="s">
        <v>102</v>
      </c>
      <c r="C31" s="490"/>
    </row>
    <row r="32" spans="1:3" s="242" customFormat="1" ht="12" customHeight="1" thickBot="1">
      <c r="A32" s="241" t="s">
        <v>81</v>
      </c>
      <c r="B32" s="245" t="s">
        <v>104</v>
      </c>
      <c r="C32" s="489"/>
    </row>
    <row r="33" spans="1:3" s="239" customFormat="1" ht="12" customHeight="1" thickBot="1">
      <c r="A33" s="195" t="s">
        <v>97</v>
      </c>
      <c r="B33" s="17" t="s">
        <v>269</v>
      </c>
      <c r="C33" s="462"/>
    </row>
    <row r="34" spans="1:3" s="239" customFormat="1" ht="12" customHeight="1" thickBot="1">
      <c r="A34" s="195" t="s">
        <v>241</v>
      </c>
      <c r="B34" s="17" t="s">
        <v>396</v>
      </c>
      <c r="C34" s="464"/>
    </row>
    <row r="35" spans="1:3" s="239" customFormat="1" ht="12" customHeight="1" thickBot="1">
      <c r="A35" s="195" t="s">
        <v>119</v>
      </c>
      <c r="B35" s="17" t="s">
        <v>397</v>
      </c>
      <c r="C35" s="465">
        <f>+C8+C19+C24+C25+C29+C33+C34</f>
        <v>840300</v>
      </c>
    </row>
    <row r="36" spans="1:3" s="239" customFormat="1" ht="12" customHeight="1" thickBot="1">
      <c r="A36" s="246" t="s">
        <v>129</v>
      </c>
      <c r="B36" s="17" t="s">
        <v>398</v>
      </c>
      <c r="C36" s="465">
        <f>+C37+C38+C39</f>
        <v>37894700</v>
      </c>
    </row>
    <row r="37" spans="1:3" s="239" customFormat="1" ht="12" customHeight="1" thickBot="1">
      <c r="A37" s="244" t="s">
        <v>399</v>
      </c>
      <c r="B37" s="61" t="s">
        <v>324</v>
      </c>
      <c r="C37" s="463">
        <f>SUM('8.2. sz. mell'!C37)</f>
        <v>3839000</v>
      </c>
    </row>
    <row r="38" spans="1:3" s="239" customFormat="1" ht="12" customHeight="1" thickBot="1">
      <c r="A38" s="244" t="s">
        <v>400</v>
      </c>
      <c r="B38" s="46" t="s">
        <v>401</v>
      </c>
      <c r="C38" s="463">
        <f>SUM('8.2. sz. mell'!C38)</f>
        <v>0</v>
      </c>
    </row>
    <row r="39" spans="1:3" s="242" customFormat="1" ht="12" customHeight="1" thickBot="1">
      <c r="A39" s="241" t="s">
        <v>402</v>
      </c>
      <c r="B39" s="245" t="s">
        <v>403</v>
      </c>
      <c r="C39" s="463">
        <f>SUM('8.2. sz. mell'!C39)</f>
        <v>34055700</v>
      </c>
    </row>
    <row r="40" spans="1:3" s="242" customFormat="1" ht="15" customHeight="1" thickBot="1">
      <c r="A40" s="246" t="s">
        <v>253</v>
      </c>
      <c r="B40" s="252" t="s">
        <v>404</v>
      </c>
      <c r="C40" s="465">
        <f>+C35+C36</f>
        <v>38735000</v>
      </c>
    </row>
    <row r="41" spans="1:3" s="242" customFormat="1" ht="15" customHeight="1">
      <c r="A41" s="209"/>
      <c r="B41" s="210"/>
      <c r="C41" s="227"/>
    </row>
    <row r="42" spans="1:3" ht="13.5" thickBot="1">
      <c r="A42" s="248"/>
      <c r="B42" s="212"/>
      <c r="C42" s="228"/>
    </row>
    <row r="43" spans="1:3" s="237" customFormat="1" ht="16.5" customHeight="1" thickBot="1">
      <c r="A43" s="825" t="s">
        <v>261</v>
      </c>
      <c r="B43" s="826"/>
      <c r="C43" s="827"/>
    </row>
    <row r="44" spans="1:3" s="249" customFormat="1" ht="15.75" customHeight="1" thickBot="1">
      <c r="A44" s="238" t="s">
        <v>19</v>
      </c>
      <c r="B44" s="483" t="s">
        <v>405</v>
      </c>
      <c r="C44" s="491">
        <f>SUM(C45:C49)</f>
        <v>38700000</v>
      </c>
    </row>
    <row r="45" spans="1:3" ht="12" customHeight="1">
      <c r="A45" s="241" t="s">
        <v>23</v>
      </c>
      <c r="B45" s="515" t="s">
        <v>183</v>
      </c>
      <c r="C45" s="569">
        <f>('8.2. sz. mell'!C45)</f>
        <v>22794000</v>
      </c>
    </row>
    <row r="46" spans="1:3" ht="12" customHeight="1">
      <c r="A46" s="241" t="s">
        <v>25</v>
      </c>
      <c r="B46" s="425" t="s">
        <v>184</v>
      </c>
      <c r="C46" s="569">
        <f>('8.2. sz. mell'!C46)</f>
        <v>4571000</v>
      </c>
    </row>
    <row r="47" spans="1:3" ht="12" customHeight="1">
      <c r="A47" s="241" t="s">
        <v>27</v>
      </c>
      <c r="B47" s="425" t="s">
        <v>185</v>
      </c>
      <c r="C47" s="569">
        <f>('8.2. sz. mell'!C47)</f>
        <v>11335000</v>
      </c>
    </row>
    <row r="48" spans="1:3" ht="12" customHeight="1">
      <c r="A48" s="241" t="s">
        <v>29</v>
      </c>
      <c r="B48" s="425" t="s">
        <v>186</v>
      </c>
      <c r="C48" s="492"/>
    </row>
    <row r="49" spans="1:3" ht="12" customHeight="1" thickBot="1">
      <c r="A49" s="241" t="s">
        <v>31</v>
      </c>
      <c r="B49" s="425" t="s">
        <v>188</v>
      </c>
      <c r="C49" s="627"/>
    </row>
    <row r="50" spans="1:3" ht="12" customHeight="1" thickBot="1">
      <c r="A50" s="195" t="s">
        <v>20</v>
      </c>
      <c r="B50" s="222" t="s">
        <v>406</v>
      </c>
      <c r="C50" s="491">
        <f>SUM(C51:C53)</f>
        <v>35000</v>
      </c>
    </row>
    <row r="51" spans="1:3" s="249" customFormat="1" ht="12" customHeight="1">
      <c r="A51" s="241" t="s">
        <v>36</v>
      </c>
      <c r="B51" s="515" t="s">
        <v>209</v>
      </c>
      <c r="C51" s="569">
        <f>('8.2. sz. mell'!C51)</f>
        <v>35000</v>
      </c>
    </row>
    <row r="52" spans="1:3" ht="12" customHeight="1">
      <c r="A52" s="241" t="s">
        <v>38</v>
      </c>
      <c r="B52" s="425" t="s">
        <v>211</v>
      </c>
      <c r="C52" s="492"/>
    </row>
    <row r="53" spans="1:3" ht="12" customHeight="1">
      <c r="A53" s="241" t="s">
        <v>40</v>
      </c>
      <c r="B53" s="425" t="s">
        <v>407</v>
      </c>
      <c r="C53" s="492"/>
    </row>
    <row r="54" spans="1:3" ht="12" customHeight="1" thickBot="1">
      <c r="A54" s="241" t="s">
        <v>42</v>
      </c>
      <c r="B54" s="425" t="s">
        <v>408</v>
      </c>
      <c r="C54" s="627"/>
    </row>
    <row r="55" spans="1:3" ht="15" customHeight="1" thickBot="1">
      <c r="A55" s="195" t="s">
        <v>21</v>
      </c>
      <c r="B55" s="484" t="s">
        <v>409</v>
      </c>
      <c r="C55" s="491">
        <f>+C44+C50</f>
        <v>38735000</v>
      </c>
    </row>
    <row r="56" ht="13.5" thickBot="1">
      <c r="C56" s="628"/>
    </row>
    <row r="57" spans="1:3" ht="15" customHeight="1" thickBot="1">
      <c r="A57" s="221" t="s">
        <v>379</v>
      </c>
      <c r="B57" s="250"/>
      <c r="C57" s="629">
        <v>6</v>
      </c>
    </row>
    <row r="58" spans="1:3" ht="14.25" customHeight="1" thickBot="1">
      <c r="A58" s="221" t="s">
        <v>380</v>
      </c>
      <c r="B58" s="250"/>
      <c r="C58" s="629">
        <v>0</v>
      </c>
    </row>
  </sheetData>
  <sheetProtection selectLockedCells="1" selectUnlockedCells="1"/>
  <mergeCells count="2">
    <mergeCell ref="A43:C43"/>
    <mergeCell ref="A7:C7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G25"/>
  <sheetViews>
    <sheetView view="pageLayout" workbookViewId="0" topLeftCell="A1">
      <selection activeCell="F4" sqref="F4"/>
    </sheetView>
  </sheetViews>
  <sheetFormatPr defaultColWidth="9.00390625" defaultRowHeight="12.75"/>
  <cols>
    <col min="1" max="1" width="5.50390625" style="253" customWidth="1"/>
    <col min="2" max="2" width="33.125" style="253" customWidth="1"/>
    <col min="3" max="3" width="12.375" style="253" customWidth="1"/>
    <col min="4" max="4" width="11.50390625" style="253" customWidth="1"/>
    <col min="5" max="5" width="11.375" style="253" customWidth="1"/>
    <col min="6" max="6" width="11.00390625" style="253" customWidth="1"/>
    <col min="7" max="7" width="14.375" style="253" customWidth="1"/>
    <col min="8" max="16384" width="9.375" style="253" customWidth="1"/>
  </cols>
  <sheetData>
    <row r="1" spans="1:7" ht="43.5" customHeight="1">
      <c r="A1" s="837" t="s">
        <v>412</v>
      </c>
      <c r="B1" s="837"/>
      <c r="C1" s="837"/>
      <c r="D1" s="837"/>
      <c r="E1" s="837"/>
      <c r="F1" s="837"/>
      <c r="G1" s="837"/>
    </row>
    <row r="3" spans="1:7" s="256" customFormat="1" ht="27" customHeight="1">
      <c r="A3" s="254" t="s">
        <v>413</v>
      </c>
      <c r="B3" s="255"/>
      <c r="C3" s="838" t="s">
        <v>515</v>
      </c>
      <c r="D3" s="838"/>
      <c r="E3" s="838"/>
      <c r="F3" s="838"/>
      <c r="G3" s="838"/>
    </row>
    <row r="4" spans="1:7" s="256" customFormat="1" ht="15.75">
      <c r="A4" s="255"/>
      <c r="B4" s="255"/>
      <c r="C4" s="255"/>
      <c r="D4" s="255"/>
      <c r="E4" s="255"/>
      <c r="F4" s="255"/>
      <c r="G4" s="255"/>
    </row>
    <row r="5" spans="1:7" s="256" customFormat="1" ht="24.75" customHeight="1">
      <c r="A5" s="254" t="s">
        <v>414</v>
      </c>
      <c r="B5" s="255"/>
      <c r="C5" s="838" t="s">
        <v>518</v>
      </c>
      <c r="D5" s="838"/>
      <c r="E5" s="838"/>
      <c r="F5" s="838"/>
      <c r="G5" s="255"/>
    </row>
    <row r="6" spans="1:7" s="258" customFormat="1" ht="12.75">
      <c r="A6" s="257"/>
      <c r="B6" s="257"/>
      <c r="C6" s="257"/>
      <c r="D6" s="257"/>
      <c r="E6" s="257"/>
      <c r="F6" s="257"/>
      <c r="G6" s="257"/>
    </row>
    <row r="7" spans="1:7" s="262" customFormat="1" ht="15" customHeight="1">
      <c r="A7" s="259" t="s">
        <v>572</v>
      </c>
      <c r="B7" s="260"/>
      <c r="C7" s="260"/>
      <c r="D7" s="261"/>
      <c r="E7" s="261"/>
      <c r="F7" s="261"/>
      <c r="G7" s="261"/>
    </row>
    <row r="8" spans="1:7" s="262" customFormat="1" ht="15" customHeight="1">
      <c r="A8" s="259" t="s">
        <v>523</v>
      </c>
      <c r="B8" s="260"/>
      <c r="C8" s="260"/>
      <c r="D8" s="261"/>
      <c r="E8" s="261"/>
      <c r="F8" s="261"/>
      <c r="G8" s="261"/>
    </row>
    <row r="9" spans="1:7" s="262" customFormat="1" ht="15" customHeight="1">
      <c r="A9" s="259" t="s">
        <v>415</v>
      </c>
      <c r="B9" s="261"/>
      <c r="C9" s="261"/>
      <c r="D9" s="261"/>
      <c r="E9" s="261"/>
      <c r="F9" s="261"/>
      <c r="G9" s="261"/>
    </row>
    <row r="10" spans="1:7" s="266" customFormat="1" ht="42" customHeight="1">
      <c r="A10" s="263" t="s">
        <v>347</v>
      </c>
      <c r="B10" s="264" t="s">
        <v>416</v>
      </c>
      <c r="C10" s="264" t="s">
        <v>417</v>
      </c>
      <c r="D10" s="264" t="s">
        <v>418</v>
      </c>
      <c r="E10" s="264" t="s">
        <v>419</v>
      </c>
      <c r="F10" s="264" t="s">
        <v>420</v>
      </c>
      <c r="G10" s="265" t="s">
        <v>421</v>
      </c>
    </row>
    <row r="11" spans="1:7" ht="24" customHeight="1">
      <c r="A11" s="267" t="s">
        <v>19</v>
      </c>
      <c r="B11" s="268" t="s">
        <v>422</v>
      </c>
      <c r="C11" s="269"/>
      <c r="D11" s="269"/>
      <c r="E11" s="269"/>
      <c r="F11" s="269"/>
      <c r="G11" s="270">
        <f aca="true" t="shared" si="0" ref="G11:G16">SUM(C11:F11)</f>
        <v>0</v>
      </c>
    </row>
    <row r="12" spans="1:7" ht="24" customHeight="1">
      <c r="A12" s="271" t="s">
        <v>20</v>
      </c>
      <c r="B12" s="272" t="s">
        <v>423</v>
      </c>
      <c r="C12" s="273"/>
      <c r="D12" s="273"/>
      <c r="E12" s="273"/>
      <c r="F12" s="273"/>
      <c r="G12" s="274">
        <f t="shared" si="0"/>
        <v>0</v>
      </c>
    </row>
    <row r="13" spans="1:7" ht="24" customHeight="1">
      <c r="A13" s="271" t="s">
        <v>21</v>
      </c>
      <c r="B13" s="272" t="s">
        <v>424</v>
      </c>
      <c r="C13" s="273"/>
      <c r="D13" s="273"/>
      <c r="E13" s="273"/>
      <c r="F13" s="273"/>
      <c r="G13" s="274">
        <f t="shared" si="0"/>
        <v>0</v>
      </c>
    </row>
    <row r="14" spans="1:7" ht="24" customHeight="1">
      <c r="A14" s="271" t="s">
        <v>230</v>
      </c>
      <c r="B14" s="272" t="s">
        <v>425</v>
      </c>
      <c r="C14" s="273"/>
      <c r="D14" s="273"/>
      <c r="E14" s="273"/>
      <c r="F14" s="273"/>
      <c r="G14" s="274">
        <f t="shared" si="0"/>
        <v>0</v>
      </c>
    </row>
    <row r="15" spans="1:7" ht="24" customHeight="1">
      <c r="A15" s="271" t="s">
        <v>75</v>
      </c>
      <c r="B15" s="272" t="s">
        <v>426</v>
      </c>
      <c r="C15" s="273"/>
      <c r="D15" s="273"/>
      <c r="E15" s="273"/>
      <c r="F15" s="273"/>
      <c r="G15" s="274">
        <f t="shared" si="0"/>
        <v>0</v>
      </c>
    </row>
    <row r="16" spans="1:7" ht="24" customHeight="1">
      <c r="A16" s="275" t="s">
        <v>97</v>
      </c>
      <c r="B16" s="276" t="s">
        <v>427</v>
      </c>
      <c r="C16" s="277"/>
      <c r="D16" s="277"/>
      <c r="E16" s="277"/>
      <c r="F16" s="277"/>
      <c r="G16" s="278">
        <f t="shared" si="0"/>
        <v>0</v>
      </c>
    </row>
    <row r="17" spans="1:7" s="283" customFormat="1" ht="24" customHeight="1">
      <c r="A17" s="279" t="s">
        <v>241</v>
      </c>
      <c r="B17" s="280" t="s">
        <v>421</v>
      </c>
      <c r="C17" s="281">
        <f>SUM(C11:C16)</f>
        <v>0</v>
      </c>
      <c r="D17" s="281">
        <f>SUM(D11:D16)</f>
        <v>0</v>
      </c>
      <c r="E17" s="281">
        <f>SUM(E11:E16)</f>
        <v>0</v>
      </c>
      <c r="F17" s="281">
        <f>SUM(F11:F16)</f>
        <v>0</v>
      </c>
      <c r="G17" s="282">
        <v>0</v>
      </c>
    </row>
    <row r="18" spans="1:7" s="258" customFormat="1" ht="12.75">
      <c r="A18" s="257"/>
      <c r="B18" s="257"/>
      <c r="C18" s="257"/>
      <c r="D18" s="257"/>
      <c r="E18" s="257"/>
      <c r="F18" s="257"/>
      <c r="G18" s="257"/>
    </row>
    <row r="19" spans="1:7" s="258" customFormat="1" ht="12.75">
      <c r="A19" s="257"/>
      <c r="B19" s="257"/>
      <c r="C19" s="257"/>
      <c r="D19" s="257"/>
      <c r="E19" s="257"/>
      <c r="F19" s="257"/>
      <c r="G19" s="257"/>
    </row>
    <row r="20" spans="1:7" s="258" customFormat="1" ht="12.75">
      <c r="A20" s="257"/>
      <c r="B20" s="257"/>
      <c r="C20" s="257"/>
      <c r="D20" s="257"/>
      <c r="E20" s="257"/>
      <c r="F20" s="257"/>
      <c r="G20" s="257"/>
    </row>
    <row r="21" spans="1:7" s="258" customFormat="1" ht="15.75">
      <c r="A21" s="256" t="s">
        <v>589</v>
      </c>
      <c r="B21" s="257"/>
      <c r="C21" s="257"/>
      <c r="D21" s="257"/>
      <c r="E21" s="257"/>
      <c r="F21" s="257"/>
      <c r="G21" s="257"/>
    </row>
    <row r="22" spans="1:7" s="258" customFormat="1" ht="12.75">
      <c r="A22" s="257"/>
      <c r="B22" s="257"/>
      <c r="C22" s="257"/>
      <c r="D22" s="257"/>
      <c r="E22" s="257"/>
      <c r="F22" s="257"/>
      <c r="G22" s="257"/>
    </row>
    <row r="23" spans="1:7" ht="12.75">
      <c r="A23" s="257"/>
      <c r="B23" s="257"/>
      <c r="C23" s="257"/>
      <c r="D23" s="257"/>
      <c r="E23" s="257"/>
      <c r="F23" s="257"/>
      <c r="G23" s="257"/>
    </row>
    <row r="24" spans="1:7" ht="12.75">
      <c r="A24" s="257"/>
      <c r="B24" s="257"/>
      <c r="C24" s="258"/>
      <c r="D24" s="258"/>
      <c r="E24" s="258"/>
      <c r="F24" s="258"/>
      <c r="G24" s="257"/>
    </row>
    <row r="25" spans="1:7" ht="13.5">
      <c r="A25" s="257"/>
      <c r="B25" s="257"/>
      <c r="C25" s="284"/>
      <c r="D25" s="285" t="s">
        <v>428</v>
      </c>
      <c r="E25" s="285"/>
      <c r="F25" s="284"/>
      <c r="G25" s="257"/>
    </row>
  </sheetData>
  <sheetProtection selectLockedCells="1" selectUnlockedCells="1"/>
  <mergeCells count="3">
    <mergeCell ref="A1:G1"/>
    <mergeCell ref="C3:G3"/>
    <mergeCell ref="C5:F5"/>
  </mergeCells>
  <printOptions horizontalCentered="1"/>
  <pageMargins left="0.7875" right="0.7875" top="1.15" bottom="0.9840277777777777" header="0.7875" footer="0.5118055555555555"/>
  <pageSetup horizontalDpi="600" verticalDpi="600" orientation="portrait" paperSize="9" scale="95" r:id="rId1"/>
  <headerFooter alignWithMargins="0">
    <oddHeader>&amp;R&amp;"Times New Roman CE,Félkövér dőlt"&amp;11 9. melléklet a 2/2019. (I.29.)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L144"/>
  <sheetViews>
    <sheetView view="pageLayout" zoomScale="90" zoomScaleNormal="120" zoomScaleSheetLayoutView="130" zoomScalePageLayoutView="90" workbookViewId="0" topLeftCell="A1">
      <selection activeCell="C136" sqref="C136"/>
    </sheetView>
  </sheetViews>
  <sheetFormatPr defaultColWidth="9.00390625" defaultRowHeight="12.75"/>
  <cols>
    <col min="1" max="1" width="9.00390625" style="286" customWidth="1"/>
    <col min="2" max="2" width="58.375" style="286" customWidth="1"/>
    <col min="3" max="3" width="14.00390625" style="286" customWidth="1"/>
    <col min="4" max="4" width="13.375" style="287" customWidth="1"/>
    <col min="5" max="5" width="12.375" style="287" customWidth="1"/>
    <col min="6" max="6" width="11.50390625" style="541" customWidth="1"/>
    <col min="7" max="7" width="14.625" style="287" customWidth="1"/>
    <col min="8" max="8" width="12.625" style="286" customWidth="1"/>
    <col min="9" max="10" width="12.875" style="286" customWidth="1"/>
    <col min="11" max="11" width="9.00390625" style="288" customWidth="1"/>
    <col min="12" max="16384" width="9.375" style="288" customWidth="1"/>
  </cols>
  <sheetData>
    <row r="1" spans="1:10" ht="15.75" customHeight="1">
      <c r="A1" s="839" t="s">
        <v>15</v>
      </c>
      <c r="B1" s="839"/>
      <c r="C1" s="839"/>
      <c r="D1" s="839"/>
      <c r="E1" s="839"/>
      <c r="F1" s="529"/>
      <c r="G1" s="8"/>
      <c r="H1" s="8"/>
      <c r="I1" s="8"/>
      <c r="J1" s="8"/>
    </row>
    <row r="2" spans="1:10" ht="15.75" customHeight="1" thickBot="1">
      <c r="A2" s="524" t="s">
        <v>16</v>
      </c>
      <c r="B2" s="524"/>
      <c r="C2" s="653"/>
      <c r="D2" s="840" t="s">
        <v>519</v>
      </c>
      <c r="E2" s="840"/>
      <c r="F2" s="530"/>
      <c r="G2" s="290"/>
      <c r="H2" s="9"/>
      <c r="I2" s="9"/>
      <c r="J2" s="9"/>
    </row>
    <row r="3" spans="1:10" ht="37.5" customHeight="1" thickBot="1">
      <c r="A3" s="525" t="s">
        <v>17</v>
      </c>
      <c r="B3" s="526" t="s">
        <v>18</v>
      </c>
      <c r="C3" s="527" t="s">
        <v>574</v>
      </c>
      <c r="D3" s="746" t="s">
        <v>573</v>
      </c>
      <c r="E3" s="747" t="s">
        <v>563</v>
      </c>
      <c r="F3" s="531"/>
      <c r="G3" s="292"/>
      <c r="H3" s="293"/>
      <c r="I3" s="293"/>
      <c r="J3" s="293"/>
    </row>
    <row r="4" spans="1:10" s="296" customFormat="1" ht="12" customHeight="1" thickBot="1">
      <c r="A4" s="41" t="s">
        <v>19</v>
      </c>
      <c r="B4" s="42" t="s">
        <v>20</v>
      </c>
      <c r="C4" s="42" t="s">
        <v>21</v>
      </c>
      <c r="D4" s="542" t="s">
        <v>230</v>
      </c>
      <c r="E4" s="583" t="s">
        <v>75</v>
      </c>
      <c r="F4" s="532"/>
      <c r="G4" s="294"/>
      <c r="H4" s="295"/>
      <c r="I4" s="295"/>
      <c r="J4" s="295"/>
    </row>
    <row r="5" spans="1:10" s="299" customFormat="1" ht="12" customHeight="1" thickBot="1">
      <c r="A5" s="16" t="s">
        <v>19</v>
      </c>
      <c r="B5" s="17" t="s">
        <v>22</v>
      </c>
      <c r="C5" s="466">
        <f>+C6+C7+C8+C9+C10+C11</f>
        <v>80864130</v>
      </c>
      <c r="D5" s="466">
        <f>+D6+D7+D8+D9+D10+D11</f>
        <v>82209183</v>
      </c>
      <c r="E5" s="422">
        <f>+E6+E7+E8+E9+E10+E11</f>
        <v>73684189</v>
      </c>
      <c r="F5" s="528"/>
      <c r="G5" s="297"/>
      <c r="H5" s="298"/>
      <c r="I5" s="298"/>
      <c r="J5" s="298"/>
    </row>
    <row r="6" spans="1:10" s="299" customFormat="1" ht="12" customHeight="1">
      <c r="A6" s="20" t="s">
        <v>23</v>
      </c>
      <c r="B6" s="588" t="s">
        <v>24</v>
      </c>
      <c r="C6" s="742">
        <v>29115895</v>
      </c>
      <c r="D6" s="712">
        <v>28233863</v>
      </c>
      <c r="E6" s="428">
        <f>SUM('1.1.sz.mell.'!C7)</f>
        <v>24246240</v>
      </c>
      <c r="F6" s="533"/>
      <c r="G6" s="300"/>
      <c r="H6" s="302">
        <f>SUM('1.1.sz.mell.'!D7)</f>
        <v>0</v>
      </c>
      <c r="I6" s="303"/>
      <c r="J6" s="301"/>
    </row>
    <row r="7" spans="1:10" s="299" customFormat="1" ht="12" customHeight="1">
      <c r="A7" s="23" t="s">
        <v>25</v>
      </c>
      <c r="B7" s="589" t="s">
        <v>26</v>
      </c>
      <c r="C7" s="742">
        <v>29275594</v>
      </c>
      <c r="D7" s="713">
        <v>30374566</v>
      </c>
      <c r="E7" s="427">
        <f>SUM('1.1.sz.mell.'!C8)</f>
        <v>30999650</v>
      </c>
      <c r="F7" s="533"/>
      <c r="G7" s="300"/>
      <c r="H7" s="301"/>
      <c r="I7" s="301"/>
      <c r="J7" s="301"/>
    </row>
    <row r="8" spans="1:10" s="299" customFormat="1" ht="12" customHeight="1">
      <c r="A8" s="23" t="s">
        <v>27</v>
      </c>
      <c r="B8" s="589" t="s">
        <v>28</v>
      </c>
      <c r="C8" s="742">
        <v>18697660</v>
      </c>
      <c r="D8" s="713">
        <v>20326160</v>
      </c>
      <c r="E8" s="427">
        <f>SUM('1.1.sz.mell.'!C9)</f>
        <v>16413969</v>
      </c>
      <c r="F8" s="533"/>
      <c r="G8" s="300"/>
      <c r="H8" s="301"/>
      <c r="I8" s="301"/>
      <c r="J8" s="301"/>
    </row>
    <row r="9" spans="1:10" s="299" customFormat="1" ht="12" customHeight="1">
      <c r="A9" s="23" t="s">
        <v>29</v>
      </c>
      <c r="B9" s="589" t="s">
        <v>30</v>
      </c>
      <c r="C9" s="742">
        <v>2037080</v>
      </c>
      <c r="D9" s="713">
        <v>2103478</v>
      </c>
      <c r="E9" s="427">
        <f>SUM('1.1.sz.mell.'!C10)</f>
        <v>2024330</v>
      </c>
      <c r="F9" s="533"/>
      <c r="G9" s="300"/>
      <c r="H9" s="301"/>
      <c r="I9" s="301"/>
      <c r="J9" s="301"/>
    </row>
    <row r="10" spans="1:10" s="299" customFormat="1" ht="12" customHeight="1">
      <c r="A10" s="23" t="s">
        <v>31</v>
      </c>
      <c r="B10" s="589" t="s">
        <v>32</v>
      </c>
      <c r="C10" s="742">
        <v>1116680</v>
      </c>
      <c r="D10" s="713">
        <v>177800</v>
      </c>
      <c r="E10" s="427">
        <f>SUM('1.1.sz.mell.'!C11)</f>
        <v>0</v>
      </c>
      <c r="F10" s="533"/>
      <c r="G10" s="300"/>
      <c r="H10" s="301"/>
      <c r="I10" s="301"/>
      <c r="J10" s="301"/>
    </row>
    <row r="11" spans="1:10" s="299" customFormat="1" ht="12" customHeight="1" thickBot="1">
      <c r="A11" s="26" t="s">
        <v>33</v>
      </c>
      <c r="B11" s="599" t="s">
        <v>34</v>
      </c>
      <c r="C11" s="745">
        <v>621221</v>
      </c>
      <c r="D11" s="714">
        <v>993316</v>
      </c>
      <c r="E11" s="432">
        <f>SUM('1.1.sz.mell.'!C12)</f>
        <v>0</v>
      </c>
      <c r="F11" s="533"/>
      <c r="G11" s="300"/>
      <c r="H11" s="301"/>
      <c r="I11" s="301"/>
      <c r="J11" s="301"/>
    </row>
    <row r="12" spans="1:10" s="299" customFormat="1" ht="12" customHeight="1" thickBot="1">
      <c r="A12" s="16" t="s">
        <v>20</v>
      </c>
      <c r="B12" s="584" t="s">
        <v>35</v>
      </c>
      <c r="C12" s="514">
        <f>+C13+C14+C15+C16+C17</f>
        <v>16351175</v>
      </c>
      <c r="D12" s="543">
        <f>+D13+D14+D15+D16+D17</f>
        <v>14881500</v>
      </c>
      <c r="E12" s="502">
        <f>SUM('1.1.sz.mell.'!C13)</f>
        <v>12251000</v>
      </c>
      <c r="F12" s="528"/>
      <c r="G12" s="297"/>
      <c r="H12" s="298"/>
      <c r="I12" s="298"/>
      <c r="J12" s="298"/>
    </row>
    <row r="13" spans="1:10" s="299" customFormat="1" ht="12" customHeight="1">
      <c r="A13" s="20" t="s">
        <v>36</v>
      </c>
      <c r="B13" s="588" t="s">
        <v>37</v>
      </c>
      <c r="C13" s="643"/>
      <c r="D13" s="712"/>
      <c r="E13" s="428">
        <f>SUM('1.1.sz.mell.'!C14)</f>
        <v>0</v>
      </c>
      <c r="F13" s="533"/>
      <c r="G13" s="300"/>
      <c r="H13" s="301"/>
      <c r="I13" s="301"/>
      <c r="J13" s="301"/>
    </row>
    <row r="14" spans="1:10" s="299" customFormat="1" ht="12" customHeight="1">
      <c r="A14" s="23" t="s">
        <v>38</v>
      </c>
      <c r="B14" s="589" t="s">
        <v>39</v>
      </c>
      <c r="C14" s="643"/>
      <c r="D14" s="713"/>
      <c r="E14" s="427">
        <f>SUM('1.1.sz.mell.'!C15)</f>
        <v>0</v>
      </c>
      <c r="F14" s="533"/>
      <c r="G14" s="300"/>
      <c r="H14" s="301"/>
      <c r="I14" s="301"/>
      <c r="J14" s="301"/>
    </row>
    <row r="15" spans="1:10" s="299" customFormat="1" ht="12" customHeight="1">
      <c r="A15" s="23" t="s">
        <v>40</v>
      </c>
      <c r="B15" s="589" t="s">
        <v>41</v>
      </c>
      <c r="C15" s="742"/>
      <c r="D15" s="713"/>
      <c r="E15" s="427">
        <f>SUM('1.1.sz.mell.'!C16)</f>
        <v>0</v>
      </c>
      <c r="F15" s="533"/>
      <c r="G15" s="300"/>
      <c r="H15" s="301"/>
      <c r="I15" s="301"/>
      <c r="J15" s="301"/>
    </row>
    <row r="16" spans="1:10" s="299" customFormat="1" ht="12" customHeight="1">
      <c r="A16" s="23" t="s">
        <v>42</v>
      </c>
      <c r="B16" s="589" t="s">
        <v>43</v>
      </c>
      <c r="C16" s="744"/>
      <c r="D16" s="713"/>
      <c r="E16" s="427">
        <f>SUM('1.1.sz.mell.'!C17)</f>
        <v>0</v>
      </c>
      <c r="F16" s="533"/>
      <c r="G16" s="300"/>
      <c r="H16" s="301"/>
      <c r="I16" s="301"/>
      <c r="J16" s="301"/>
    </row>
    <row r="17" spans="1:10" s="299" customFormat="1" ht="12" customHeight="1">
      <c r="A17" s="23" t="s">
        <v>44</v>
      </c>
      <c r="B17" s="589" t="s">
        <v>45</v>
      </c>
      <c r="C17" s="742">
        <v>16351175</v>
      </c>
      <c r="D17" s="713">
        <v>14881500</v>
      </c>
      <c r="E17" s="427">
        <f>SUM('1.1.sz.mell.'!C18)</f>
        <v>12251000</v>
      </c>
      <c r="F17" s="533"/>
      <c r="G17" s="300"/>
      <c r="H17" s="301"/>
      <c r="I17" s="301"/>
      <c r="J17" s="301"/>
    </row>
    <row r="18" spans="1:10" s="299" customFormat="1" ht="12" customHeight="1" thickBot="1">
      <c r="A18" s="26" t="s">
        <v>46</v>
      </c>
      <c r="B18" s="599" t="s">
        <v>47</v>
      </c>
      <c r="C18" s="719"/>
      <c r="D18" s="714"/>
      <c r="E18" s="432">
        <f>SUM('1.1.sz.mell.'!C19)</f>
        <v>0</v>
      </c>
      <c r="F18" s="533"/>
      <c r="G18" s="300"/>
      <c r="H18" s="301"/>
      <c r="I18" s="301"/>
      <c r="J18" s="301"/>
    </row>
    <row r="19" spans="1:10" s="299" customFormat="1" ht="22.5" customHeight="1" thickBot="1">
      <c r="A19" s="16" t="s">
        <v>21</v>
      </c>
      <c r="B19" s="222" t="s">
        <v>48</v>
      </c>
      <c r="C19" s="422">
        <f>+C20+C21+C22+C23+C24</f>
        <v>125225454</v>
      </c>
      <c r="D19" s="544">
        <f>+D20+D21+D22+D23+D24</f>
        <v>6000000</v>
      </c>
      <c r="E19" s="502">
        <f>SUM('1.1.sz.mell.'!C20)</f>
        <v>0</v>
      </c>
      <c r="F19" s="528"/>
      <c r="G19" s="297"/>
      <c r="H19" s="298"/>
      <c r="I19" s="298"/>
      <c r="J19" s="298"/>
    </row>
    <row r="20" spans="1:10" s="299" customFormat="1" ht="12" customHeight="1">
      <c r="A20" s="20" t="s">
        <v>49</v>
      </c>
      <c r="B20" s="588" t="s">
        <v>50</v>
      </c>
      <c r="C20" s="790">
        <v>14339527</v>
      </c>
      <c r="D20" s="712"/>
      <c r="E20" s="428">
        <f>SUM('1.1.sz.mell.'!C21)</f>
        <v>0</v>
      </c>
      <c r="F20" s="533"/>
      <c r="G20" s="300"/>
      <c r="H20" s="301"/>
      <c r="I20" s="301"/>
      <c r="J20" s="301"/>
    </row>
    <row r="21" spans="1:10" s="299" customFormat="1" ht="12" customHeight="1">
      <c r="A21" s="23" t="s">
        <v>51</v>
      </c>
      <c r="B21" s="589" t="s">
        <v>52</v>
      </c>
      <c r="C21" s="722"/>
      <c r="D21" s="713"/>
      <c r="E21" s="427">
        <f>SUM('1.1.sz.mell.'!C22)</f>
        <v>0</v>
      </c>
      <c r="F21" s="533"/>
      <c r="G21" s="300"/>
      <c r="H21" s="301"/>
      <c r="I21" s="301"/>
      <c r="J21" s="301"/>
    </row>
    <row r="22" spans="1:10" s="299" customFormat="1" ht="12" customHeight="1">
      <c r="A22" s="23" t="s">
        <v>53</v>
      </c>
      <c r="B22" s="589" t="s">
        <v>54</v>
      </c>
      <c r="C22" s="722"/>
      <c r="D22" s="713"/>
      <c r="E22" s="427">
        <f>SUM('1.1.sz.mell.'!C23)</f>
        <v>0</v>
      </c>
      <c r="F22" s="533"/>
      <c r="G22" s="300"/>
      <c r="H22" s="301"/>
      <c r="I22" s="301"/>
      <c r="J22" s="301"/>
    </row>
    <row r="23" spans="1:10" s="299" customFormat="1" ht="12" customHeight="1">
      <c r="A23" s="23" t="s">
        <v>55</v>
      </c>
      <c r="B23" s="589" t="s">
        <v>56</v>
      </c>
      <c r="C23" s="742"/>
      <c r="D23" s="713"/>
      <c r="E23" s="427">
        <f>SUM('1.1.sz.mell.'!C24)</f>
        <v>0</v>
      </c>
      <c r="F23" s="533"/>
      <c r="G23" s="300"/>
      <c r="H23" s="301"/>
      <c r="I23" s="301"/>
      <c r="J23" s="301"/>
    </row>
    <row r="24" spans="1:10" s="299" customFormat="1" ht="12" customHeight="1">
      <c r="A24" s="23" t="s">
        <v>57</v>
      </c>
      <c r="B24" s="589" t="s">
        <v>58</v>
      </c>
      <c r="C24" s="742">
        <v>110885927</v>
      </c>
      <c r="D24" s="713">
        <v>6000000</v>
      </c>
      <c r="E24" s="427">
        <f>SUM('1.1.sz.mell.'!C25)</f>
        <v>0</v>
      </c>
      <c r="F24" s="533"/>
      <c r="G24" s="300"/>
      <c r="H24" s="301"/>
      <c r="I24" s="301"/>
      <c r="J24" s="301"/>
    </row>
    <row r="25" spans="1:10" s="299" customFormat="1" ht="12" customHeight="1" thickBot="1">
      <c r="A25" s="26" t="s">
        <v>59</v>
      </c>
      <c r="B25" s="599" t="s">
        <v>60</v>
      </c>
      <c r="C25" s="723"/>
      <c r="D25" s="714"/>
      <c r="E25" s="427">
        <f>SUM('1.1.sz.mell.'!C26)</f>
        <v>0</v>
      </c>
      <c r="F25" s="533"/>
      <c r="G25" s="300"/>
      <c r="H25" s="301"/>
      <c r="I25" s="301"/>
      <c r="J25" s="301"/>
    </row>
    <row r="26" spans="1:10" s="299" customFormat="1" ht="12" customHeight="1" thickBot="1">
      <c r="A26" s="16" t="s">
        <v>61</v>
      </c>
      <c r="B26" s="222" t="s">
        <v>62</v>
      </c>
      <c r="C26" s="725">
        <f>+C27+C30+C31+C32</f>
        <v>39739386</v>
      </c>
      <c r="D26" s="545">
        <f>+D27+D30+D31+D32</f>
        <v>42105321</v>
      </c>
      <c r="E26" s="545">
        <f>+E27+E30+E31+E32</f>
        <v>38612000</v>
      </c>
      <c r="F26" s="528"/>
      <c r="G26" s="297"/>
      <c r="H26" s="298"/>
      <c r="I26" s="298"/>
      <c r="J26" s="298"/>
    </row>
    <row r="27" spans="1:10" s="299" customFormat="1" ht="12" customHeight="1">
      <c r="A27" s="20" t="s">
        <v>63</v>
      </c>
      <c r="B27" s="588" t="s">
        <v>64</v>
      </c>
      <c r="C27" s="715">
        <f>SUM(C28:C29)</f>
        <v>3986205</v>
      </c>
      <c r="D27" s="715">
        <f>SUM(D28:D29)</f>
        <v>4000000</v>
      </c>
      <c r="E27" s="427">
        <f>SUM('1.1.sz.mell.'!C28)</f>
        <v>4000000</v>
      </c>
      <c r="F27" s="534"/>
      <c r="G27" s="302"/>
      <c r="H27" s="303"/>
      <c r="I27" s="303"/>
      <c r="J27" s="303"/>
    </row>
    <row r="28" spans="1:10" s="299" customFormat="1" ht="12" customHeight="1">
      <c r="A28" s="23" t="s">
        <v>65</v>
      </c>
      <c r="B28" s="589" t="s">
        <v>66</v>
      </c>
      <c r="C28" s="742">
        <v>3986205</v>
      </c>
      <c r="D28" s="713">
        <v>4000000</v>
      </c>
      <c r="E28" s="427">
        <f>SUM('1.1.sz.mell.'!C29)</f>
        <v>4000000</v>
      </c>
      <c r="F28" s="534"/>
      <c r="G28" s="300"/>
      <c r="H28" s="301"/>
      <c r="I28" s="301"/>
      <c r="J28" s="301"/>
    </row>
    <row r="29" spans="1:10" s="299" customFormat="1" ht="12" customHeight="1">
      <c r="A29" s="23" t="s">
        <v>67</v>
      </c>
      <c r="B29" s="589" t="s">
        <v>68</v>
      </c>
      <c r="C29" s="742"/>
      <c r="D29" s="713"/>
      <c r="E29" s="427">
        <f>SUM('1.1.sz.mell.'!C30)</f>
        <v>0</v>
      </c>
      <c r="F29" s="534"/>
      <c r="G29" s="300"/>
      <c r="H29" s="301"/>
      <c r="I29" s="301"/>
      <c r="J29" s="301"/>
    </row>
    <row r="30" spans="1:10" s="299" customFormat="1" ht="12" customHeight="1">
      <c r="A30" s="23" t="s">
        <v>69</v>
      </c>
      <c r="B30" s="589" t="s">
        <v>70</v>
      </c>
      <c r="C30" s="742">
        <v>35685250</v>
      </c>
      <c r="D30" s="713">
        <v>38000000</v>
      </c>
      <c r="E30" s="427">
        <f>SUM('1.1.sz.mell.'!C31)</f>
        <v>34400000</v>
      </c>
      <c r="F30" s="534"/>
      <c r="G30" s="300"/>
      <c r="H30" s="301"/>
      <c r="I30" s="301"/>
      <c r="J30" s="301"/>
    </row>
    <row r="31" spans="1:10" s="299" customFormat="1" ht="12" customHeight="1">
      <c r="A31" s="23" t="s">
        <v>71</v>
      </c>
      <c r="B31" s="589" t="s">
        <v>72</v>
      </c>
      <c r="C31" s="742"/>
      <c r="D31" s="713"/>
      <c r="E31" s="427">
        <f>SUM('1.1.sz.mell.'!C32)</f>
        <v>0</v>
      </c>
      <c r="F31" s="534"/>
      <c r="G31" s="300"/>
      <c r="H31" s="301"/>
      <c r="I31" s="301"/>
      <c r="J31" s="301"/>
    </row>
    <row r="32" spans="1:10" s="299" customFormat="1" ht="12" customHeight="1" thickBot="1">
      <c r="A32" s="26" t="s">
        <v>73</v>
      </c>
      <c r="B32" s="599" t="s">
        <v>74</v>
      </c>
      <c r="C32" s="745">
        <v>67931</v>
      </c>
      <c r="D32" s="714">
        <v>105321</v>
      </c>
      <c r="E32" s="432">
        <f>SUM('1.1.sz.mell.'!C33)</f>
        <v>212000</v>
      </c>
      <c r="F32" s="534"/>
      <c r="G32" s="300"/>
      <c r="H32" s="301"/>
      <c r="I32" s="301"/>
      <c r="J32" s="301"/>
    </row>
    <row r="33" spans="1:10" s="299" customFormat="1" ht="12" customHeight="1" thickBot="1">
      <c r="A33" s="16" t="s">
        <v>75</v>
      </c>
      <c r="B33" s="222" t="s">
        <v>76</v>
      </c>
      <c r="C33" s="422">
        <f>SUM(C34:C43)</f>
        <v>12650009</v>
      </c>
      <c r="D33" s="544">
        <f>SUM(D34:D43)</f>
        <v>18186112</v>
      </c>
      <c r="E33" s="502">
        <f>SUM('1.1.sz.mell.'!C34)</f>
        <v>14046811</v>
      </c>
      <c r="F33" s="528"/>
      <c r="G33" s="297"/>
      <c r="H33" s="298"/>
      <c r="I33" s="298"/>
      <c r="J33" s="298"/>
    </row>
    <row r="34" spans="1:10" s="299" customFormat="1" ht="12" customHeight="1">
      <c r="A34" s="20" t="s">
        <v>77</v>
      </c>
      <c r="B34" s="588" t="s">
        <v>78</v>
      </c>
      <c r="C34" s="742">
        <v>191200</v>
      </c>
      <c r="D34" s="712">
        <v>300000</v>
      </c>
      <c r="E34" s="428">
        <f>SUM('1.1.sz.mell.'!C35)</f>
        <v>300000</v>
      </c>
      <c r="F34" s="533"/>
      <c r="G34" s="300"/>
      <c r="H34" s="301"/>
      <c r="I34" s="301"/>
      <c r="J34" s="301"/>
    </row>
    <row r="35" spans="1:10" s="299" customFormat="1" ht="12" customHeight="1">
      <c r="A35" s="23" t="s">
        <v>79</v>
      </c>
      <c r="B35" s="589" t="s">
        <v>80</v>
      </c>
      <c r="C35" s="742">
        <v>2333062</v>
      </c>
      <c r="D35" s="713">
        <v>3969612</v>
      </c>
      <c r="E35" s="427">
        <f>SUM('1.1.sz.mell.'!C36)</f>
        <v>4070000</v>
      </c>
      <c r="F35" s="533"/>
      <c r="G35" s="300"/>
      <c r="H35" s="301"/>
      <c r="I35" s="301"/>
      <c r="J35" s="301"/>
    </row>
    <row r="36" spans="1:10" s="299" customFormat="1" ht="12" customHeight="1">
      <c r="A36" s="23" t="s">
        <v>81</v>
      </c>
      <c r="B36" s="589" t="s">
        <v>82</v>
      </c>
      <c r="C36" s="742">
        <v>630367</v>
      </c>
      <c r="D36" s="713">
        <v>5320000</v>
      </c>
      <c r="E36" s="427">
        <f>SUM('1.1.sz.mell.'!C37)</f>
        <v>1778000</v>
      </c>
      <c r="F36" s="533"/>
      <c r="G36" s="300"/>
      <c r="H36" s="301"/>
      <c r="I36" s="301"/>
      <c r="J36" s="301"/>
    </row>
    <row r="37" spans="1:10" s="299" customFormat="1" ht="12" customHeight="1">
      <c r="A37" s="23" t="s">
        <v>83</v>
      </c>
      <c r="B37" s="589" t="s">
        <v>84</v>
      </c>
      <c r="C37" s="742">
        <v>23072</v>
      </c>
      <c r="D37" s="713">
        <v>24000</v>
      </c>
      <c r="E37" s="427">
        <f>SUM('1.1.sz.mell.'!C38)</f>
        <v>24000</v>
      </c>
      <c r="F37" s="533"/>
      <c r="G37" s="300"/>
      <c r="H37" s="301"/>
      <c r="I37" s="301"/>
      <c r="J37" s="301"/>
    </row>
    <row r="38" spans="1:10" s="299" customFormat="1" ht="12" customHeight="1">
      <c r="A38" s="23" t="s">
        <v>85</v>
      </c>
      <c r="B38" s="589" t="s">
        <v>86</v>
      </c>
      <c r="C38" s="742">
        <v>5011772</v>
      </c>
      <c r="D38" s="713">
        <v>5698000</v>
      </c>
      <c r="E38" s="427">
        <f>SUM('1.1.sz.mell.'!C39)</f>
        <v>6000000</v>
      </c>
      <c r="F38" s="533"/>
      <c r="G38" s="300"/>
      <c r="H38" s="301"/>
      <c r="I38" s="301"/>
      <c r="J38" s="301"/>
    </row>
    <row r="39" spans="1:10" s="299" customFormat="1" ht="12" customHeight="1">
      <c r="A39" s="23" t="s">
        <v>87</v>
      </c>
      <c r="B39" s="589" t="s">
        <v>88</v>
      </c>
      <c r="C39" s="742">
        <v>2773121</v>
      </c>
      <c r="D39" s="713">
        <v>2470000</v>
      </c>
      <c r="E39" s="427">
        <f>SUM('1.1.sz.mell.'!C40)</f>
        <v>1869000</v>
      </c>
      <c r="F39" s="533"/>
      <c r="G39" s="300"/>
      <c r="H39" s="301"/>
      <c r="I39" s="301"/>
      <c r="J39" s="301"/>
    </row>
    <row r="40" spans="1:10" s="299" customFormat="1" ht="12" customHeight="1">
      <c r="A40" s="23" t="s">
        <v>89</v>
      </c>
      <c r="B40" s="589" t="s">
        <v>90</v>
      </c>
      <c r="C40" s="742">
        <v>883000</v>
      </c>
      <c r="D40" s="713">
        <v>399000</v>
      </c>
      <c r="E40" s="427">
        <f>SUM('1.1.sz.mell.'!C41)</f>
        <v>0</v>
      </c>
      <c r="F40" s="533"/>
      <c r="G40" s="300"/>
      <c r="H40" s="301"/>
      <c r="I40" s="301"/>
      <c r="J40" s="301"/>
    </row>
    <row r="41" spans="1:10" s="299" customFormat="1" ht="12" customHeight="1">
      <c r="A41" s="23" t="s">
        <v>91</v>
      </c>
      <c r="B41" s="589" t="s">
        <v>92</v>
      </c>
      <c r="C41" s="742">
        <v>1492</v>
      </c>
      <c r="D41" s="713">
        <v>5500</v>
      </c>
      <c r="E41" s="427">
        <f>('1.1.sz.mell.'!C42)</f>
        <v>5811</v>
      </c>
      <c r="F41" s="533"/>
      <c r="G41" s="300"/>
      <c r="H41" s="301"/>
      <c r="I41" s="301"/>
      <c r="J41" s="301"/>
    </row>
    <row r="42" spans="1:10" s="299" customFormat="1" ht="12" customHeight="1">
      <c r="A42" s="23" t="s">
        <v>93</v>
      </c>
      <c r="B42" s="589" t="s">
        <v>94</v>
      </c>
      <c r="C42" s="742">
        <v>750726</v>
      </c>
      <c r="D42" s="716"/>
      <c r="E42" s="427">
        <f>SUM('1.1.sz.mell.'!C43)</f>
        <v>0</v>
      </c>
      <c r="F42" s="533"/>
      <c r="G42" s="300"/>
      <c r="H42" s="301"/>
      <c r="I42" s="301"/>
      <c r="J42" s="301"/>
    </row>
    <row r="43" spans="1:10" s="299" customFormat="1" ht="12" customHeight="1" thickBot="1">
      <c r="A43" s="26" t="s">
        <v>95</v>
      </c>
      <c r="B43" s="599" t="s">
        <v>96</v>
      </c>
      <c r="C43" s="743">
        <v>52197</v>
      </c>
      <c r="D43" s="717"/>
      <c r="E43" s="432">
        <f>SUM('1.1.sz.mell.'!C44)</f>
        <v>0</v>
      </c>
      <c r="F43" s="533"/>
      <c r="G43" s="300"/>
      <c r="H43" s="301"/>
      <c r="I43" s="301"/>
      <c r="J43" s="301"/>
    </row>
    <row r="44" spans="1:10" s="299" customFormat="1" ht="12" customHeight="1" thickBot="1">
      <c r="A44" s="16" t="s">
        <v>97</v>
      </c>
      <c r="B44" s="222" t="s">
        <v>98</v>
      </c>
      <c r="C44" s="544">
        <f>SUM(C45:C49)</f>
        <v>4800000</v>
      </c>
      <c r="D44" s="544">
        <f>SUM(D45:D49)</f>
        <v>3200000</v>
      </c>
      <c r="E44" s="502">
        <f>SUM('1.1.sz.mell.'!C45)</f>
        <v>0</v>
      </c>
      <c r="F44" s="528"/>
      <c r="G44" s="297"/>
      <c r="H44" s="298"/>
      <c r="I44" s="298"/>
      <c r="J44" s="298"/>
    </row>
    <row r="45" spans="1:10" s="299" customFormat="1" ht="12" customHeight="1">
      <c r="A45" s="20" t="s">
        <v>99</v>
      </c>
      <c r="B45" s="588" t="s">
        <v>100</v>
      </c>
      <c r="C45" s="727"/>
      <c r="D45" s="718"/>
      <c r="E45" s="428">
        <f>SUM('1.1.sz.mell.'!C46)</f>
        <v>0</v>
      </c>
      <c r="F45" s="533"/>
      <c r="G45" s="300"/>
      <c r="H45" s="301"/>
      <c r="I45" s="301"/>
      <c r="J45" s="301"/>
    </row>
    <row r="46" spans="1:10" s="299" customFormat="1" ht="12" customHeight="1">
      <c r="A46" s="23" t="s">
        <v>101</v>
      </c>
      <c r="B46" s="589" t="s">
        <v>102</v>
      </c>
      <c r="C46" s="742">
        <v>4800000</v>
      </c>
      <c r="D46" s="716">
        <v>3200000</v>
      </c>
      <c r="E46" s="427">
        <f>SUM('1.1.sz.mell.'!C47)</f>
        <v>0</v>
      </c>
      <c r="F46" s="533"/>
      <c r="G46" s="300"/>
      <c r="H46" s="301"/>
      <c r="I46" s="301"/>
      <c r="J46" s="301"/>
    </row>
    <row r="47" spans="1:10" s="299" customFormat="1" ht="12" customHeight="1">
      <c r="A47" s="23" t="s">
        <v>103</v>
      </c>
      <c r="B47" s="589" t="s">
        <v>104</v>
      </c>
      <c r="C47" s="722"/>
      <c r="D47" s="716"/>
      <c r="E47" s="427">
        <f>SUM('1.1.sz.mell.'!C48)</f>
        <v>0</v>
      </c>
      <c r="F47" s="533"/>
      <c r="G47" s="300"/>
      <c r="H47" s="301"/>
      <c r="I47" s="301"/>
      <c r="J47" s="301"/>
    </row>
    <row r="48" spans="1:10" s="299" customFormat="1" ht="12" customHeight="1">
      <c r="A48" s="23" t="s">
        <v>105</v>
      </c>
      <c r="B48" s="589" t="s">
        <v>106</v>
      </c>
      <c r="C48" s="722"/>
      <c r="D48" s="716"/>
      <c r="E48" s="427">
        <f>SUM('1.1.sz.mell.'!C49)</f>
        <v>0</v>
      </c>
      <c r="F48" s="533"/>
      <c r="G48" s="300"/>
      <c r="H48" s="301"/>
      <c r="I48" s="301"/>
      <c r="J48" s="301"/>
    </row>
    <row r="49" spans="1:10" s="299" customFormat="1" ht="12" customHeight="1" thickBot="1">
      <c r="A49" s="26" t="s">
        <v>107</v>
      </c>
      <c r="B49" s="599" t="s">
        <v>108</v>
      </c>
      <c r="C49" s="723"/>
      <c r="D49" s="717"/>
      <c r="E49" s="432">
        <f>SUM('1.1.sz.mell.'!C50)</f>
        <v>0</v>
      </c>
      <c r="F49" s="533"/>
      <c r="G49" s="300"/>
      <c r="H49" s="301"/>
      <c r="I49" s="301"/>
      <c r="J49" s="301"/>
    </row>
    <row r="50" spans="1:10" s="299" customFormat="1" ht="12" customHeight="1" thickBot="1">
      <c r="A50" s="16" t="s">
        <v>109</v>
      </c>
      <c r="B50" s="222" t="s">
        <v>110</v>
      </c>
      <c r="C50" s="422">
        <f>SUM(C51:C53)</f>
        <v>0</v>
      </c>
      <c r="D50" s="544">
        <f>SUM(D51:D53)</f>
        <v>0</v>
      </c>
      <c r="E50" s="502">
        <f>SUM('1.1.sz.mell.'!C51)</f>
        <v>0</v>
      </c>
      <c r="F50" s="528"/>
      <c r="G50" s="297"/>
      <c r="H50" s="298"/>
      <c r="I50" s="298"/>
      <c r="J50" s="298"/>
    </row>
    <row r="51" spans="1:10" s="299" customFormat="1" ht="12" customHeight="1">
      <c r="A51" s="20" t="s">
        <v>111</v>
      </c>
      <c r="B51" s="588" t="s">
        <v>112</v>
      </c>
      <c r="C51" s="722"/>
      <c r="D51" s="712"/>
      <c r="E51" s="428">
        <f>SUM('1.1.sz.mell.'!C52)</f>
        <v>0</v>
      </c>
      <c r="F51" s="533"/>
      <c r="G51" s="300"/>
      <c r="H51" s="301"/>
      <c r="I51" s="301"/>
      <c r="J51" s="301"/>
    </row>
    <row r="52" spans="1:10" s="299" customFormat="1" ht="12" customHeight="1">
      <c r="A52" s="23" t="s">
        <v>113</v>
      </c>
      <c r="B52" s="589" t="s">
        <v>114</v>
      </c>
      <c r="C52" s="742"/>
      <c r="D52" s="713"/>
      <c r="E52" s="427">
        <f>SUM('1.1.sz.mell.'!C53)</f>
        <v>0</v>
      </c>
      <c r="F52" s="533"/>
      <c r="G52" s="300"/>
      <c r="H52" s="301"/>
      <c r="I52" s="301"/>
      <c r="J52" s="301"/>
    </row>
    <row r="53" spans="1:10" s="299" customFormat="1" ht="12" customHeight="1">
      <c r="A53" s="23" t="s">
        <v>115</v>
      </c>
      <c r="B53" s="589" t="s">
        <v>116</v>
      </c>
      <c r="C53" s="742"/>
      <c r="D53" s="713"/>
      <c r="E53" s="427">
        <f>SUM('1.1.sz.mell.'!C54)</f>
        <v>0</v>
      </c>
      <c r="F53" s="533"/>
      <c r="G53" s="300"/>
      <c r="H53" s="301"/>
      <c r="I53" s="301"/>
      <c r="J53" s="301"/>
    </row>
    <row r="54" spans="1:10" s="299" customFormat="1" ht="12" customHeight="1" thickBot="1">
      <c r="A54" s="26" t="s">
        <v>117</v>
      </c>
      <c r="B54" s="599" t="s">
        <v>118</v>
      </c>
      <c r="C54" s="726"/>
      <c r="D54" s="714"/>
      <c r="E54" s="432">
        <f>SUM('1.1.sz.mell.'!C55)</f>
        <v>0</v>
      </c>
      <c r="F54" s="533"/>
      <c r="G54" s="300"/>
      <c r="H54" s="301"/>
      <c r="I54" s="301"/>
      <c r="J54" s="301"/>
    </row>
    <row r="55" spans="1:10" s="299" customFormat="1" ht="12" customHeight="1" thickBot="1">
      <c r="A55" s="16" t="s">
        <v>119</v>
      </c>
      <c r="B55" s="584" t="s">
        <v>120</v>
      </c>
      <c r="C55" s="544">
        <f>SUM(C56:C58)</f>
        <v>400000</v>
      </c>
      <c r="D55" s="544">
        <f>SUM(D56:D58)</f>
        <v>0</v>
      </c>
      <c r="E55" s="502">
        <f>SUM('1.1.sz.mell.'!C56)</f>
        <v>0</v>
      </c>
      <c r="F55" s="528"/>
      <c r="G55" s="297"/>
      <c r="H55" s="298"/>
      <c r="I55" s="298"/>
      <c r="J55" s="298"/>
    </row>
    <row r="56" spans="1:10" s="299" customFormat="1" ht="12" customHeight="1">
      <c r="A56" s="23" t="s">
        <v>121</v>
      </c>
      <c r="B56" s="588" t="s">
        <v>122</v>
      </c>
      <c r="C56" s="727"/>
      <c r="D56" s="718"/>
      <c r="E56" s="428">
        <f>SUM('1.1.sz.mell.'!C57)</f>
        <v>0</v>
      </c>
      <c r="F56" s="533"/>
      <c r="G56" s="300"/>
      <c r="H56" s="301"/>
      <c r="I56" s="301"/>
      <c r="J56" s="301"/>
    </row>
    <row r="57" spans="1:10" s="299" customFormat="1" ht="12" customHeight="1">
      <c r="A57" s="23" t="s">
        <v>123</v>
      </c>
      <c r="B57" s="589" t="s">
        <v>124</v>
      </c>
      <c r="C57" s="722"/>
      <c r="D57" s="716"/>
      <c r="E57" s="427">
        <f>SUM('1.1.sz.mell.'!C58)</f>
        <v>0</v>
      </c>
      <c r="F57" s="533"/>
      <c r="G57" s="300"/>
      <c r="H57" s="301"/>
      <c r="I57" s="301"/>
      <c r="J57" s="301"/>
    </row>
    <row r="58" spans="1:10" s="299" customFormat="1" ht="12" customHeight="1">
      <c r="A58" s="23" t="s">
        <v>125</v>
      </c>
      <c r="B58" s="589" t="s">
        <v>126</v>
      </c>
      <c r="C58" s="742">
        <v>400000</v>
      </c>
      <c r="D58" s="716"/>
      <c r="E58" s="427">
        <f>SUM('1.1.sz.mell.'!C59)</f>
        <v>0</v>
      </c>
      <c r="F58" s="533"/>
      <c r="G58" s="300"/>
      <c r="H58" s="301"/>
      <c r="I58" s="301"/>
      <c r="J58" s="301"/>
    </row>
    <row r="59" spans="1:10" s="299" customFormat="1" ht="12" customHeight="1" thickBot="1">
      <c r="A59" s="23" t="s">
        <v>127</v>
      </c>
      <c r="B59" s="599" t="s">
        <v>128</v>
      </c>
      <c r="C59" s="726"/>
      <c r="D59" s="717"/>
      <c r="E59" s="432">
        <f>SUM('1.1.sz.mell.'!C60)</f>
        <v>0</v>
      </c>
      <c r="F59" s="533"/>
      <c r="G59" s="300"/>
      <c r="H59" s="301"/>
      <c r="I59" s="301"/>
      <c r="J59" s="301"/>
    </row>
    <row r="60" spans="1:10" s="299" customFormat="1" ht="12" customHeight="1" thickBot="1">
      <c r="A60" s="16" t="s">
        <v>129</v>
      </c>
      <c r="B60" s="222" t="s">
        <v>130</v>
      </c>
      <c r="C60" s="545">
        <f>+C5+C12+C19+C26+C33+C44+C50+C55</f>
        <v>280030154</v>
      </c>
      <c r="D60" s="545">
        <f>+D5+D12+D19+D26+D33+D44+D50+D55</f>
        <v>166582116</v>
      </c>
      <c r="E60" s="546">
        <f>SUM('1.1.sz.mell.'!C61)</f>
        <v>138594000</v>
      </c>
      <c r="F60" s="528"/>
      <c r="G60" s="297"/>
      <c r="H60" s="298"/>
      <c r="I60" s="298"/>
      <c r="J60" s="298"/>
    </row>
    <row r="61" spans="1:10" s="299" customFormat="1" ht="12" customHeight="1" thickBot="1">
      <c r="A61" s="304" t="s">
        <v>131</v>
      </c>
      <c r="B61" s="584" t="s">
        <v>132</v>
      </c>
      <c r="C61" s="728"/>
      <c r="D61" s="544">
        <f>SUM(D62:D64)</f>
        <v>0</v>
      </c>
      <c r="E61" s="428">
        <f>SUM('1.1.sz.mell.'!C62)</f>
        <v>0</v>
      </c>
      <c r="F61" s="528"/>
      <c r="G61" s="297"/>
      <c r="H61" s="298"/>
      <c r="I61" s="298"/>
      <c r="J61" s="298"/>
    </row>
    <row r="62" spans="1:10" s="299" customFormat="1" ht="12" customHeight="1">
      <c r="A62" s="23" t="s">
        <v>133</v>
      </c>
      <c r="B62" s="588" t="s">
        <v>134</v>
      </c>
      <c r="C62" s="727"/>
      <c r="D62" s="718"/>
      <c r="E62" s="427">
        <f>SUM('1.1.sz.mell.'!C63)</f>
        <v>0</v>
      </c>
      <c r="F62" s="533"/>
      <c r="G62" s="300"/>
      <c r="H62" s="301"/>
      <c r="I62" s="301"/>
      <c r="J62" s="301"/>
    </row>
    <row r="63" spans="1:10" s="299" customFormat="1" ht="12" customHeight="1">
      <c r="A63" s="23" t="s">
        <v>135</v>
      </c>
      <c r="B63" s="589" t="s">
        <v>136</v>
      </c>
      <c r="C63" s="722"/>
      <c r="D63" s="716"/>
      <c r="E63" s="427">
        <f>SUM('1.1.sz.mell.'!C64)</f>
        <v>0</v>
      </c>
      <c r="F63" s="533"/>
      <c r="G63" s="300"/>
      <c r="H63" s="301"/>
      <c r="I63" s="301"/>
      <c r="J63" s="301"/>
    </row>
    <row r="64" spans="1:10" s="299" customFormat="1" ht="12" customHeight="1" thickBot="1">
      <c r="A64" s="23" t="s">
        <v>137</v>
      </c>
      <c r="B64" s="711" t="s">
        <v>429</v>
      </c>
      <c r="C64" s="729"/>
      <c r="D64" s="717"/>
      <c r="E64" s="432">
        <f>SUM('1.1.sz.mell.'!C65)</f>
        <v>0</v>
      </c>
      <c r="F64" s="533"/>
      <c r="G64" s="300"/>
      <c r="H64" s="301"/>
      <c r="I64" s="301"/>
      <c r="J64" s="301"/>
    </row>
    <row r="65" spans="1:10" s="299" customFormat="1" ht="12" customHeight="1" thickBot="1">
      <c r="A65" s="304" t="s">
        <v>139</v>
      </c>
      <c r="B65" s="584" t="s">
        <v>140</v>
      </c>
      <c r="C65" s="728"/>
      <c r="D65" s="544">
        <f>SUM(D66:D69)</f>
        <v>0</v>
      </c>
      <c r="E65" s="502">
        <f>SUM('1.1.sz.mell.'!C66)</f>
        <v>0</v>
      </c>
      <c r="F65" s="528"/>
      <c r="G65" s="297"/>
      <c r="H65" s="298"/>
      <c r="I65" s="298"/>
      <c r="J65" s="298"/>
    </row>
    <row r="66" spans="1:10" s="299" customFormat="1" ht="12" customHeight="1">
      <c r="A66" s="23" t="s">
        <v>141</v>
      </c>
      <c r="B66" s="588" t="s">
        <v>142</v>
      </c>
      <c r="C66" s="727"/>
      <c r="D66" s="718"/>
      <c r="E66" s="428">
        <f>SUM('1.1.sz.mell.'!C67)</f>
        <v>0</v>
      </c>
      <c r="F66" s="533"/>
      <c r="G66" s="300"/>
      <c r="H66" s="301"/>
      <c r="I66" s="301"/>
      <c r="J66" s="301"/>
    </row>
    <row r="67" spans="1:10" s="299" customFormat="1" ht="12" customHeight="1">
      <c r="A67" s="23" t="s">
        <v>143</v>
      </c>
      <c r="B67" s="589" t="s">
        <v>144</v>
      </c>
      <c r="C67" s="722"/>
      <c r="D67" s="716"/>
      <c r="E67" s="427">
        <f>SUM('1.1.sz.mell.'!C68)</f>
        <v>0</v>
      </c>
      <c r="F67" s="533"/>
      <c r="G67" s="300"/>
      <c r="H67" s="301"/>
      <c r="I67" s="301"/>
      <c r="J67" s="301"/>
    </row>
    <row r="68" spans="1:10" s="299" customFormat="1" ht="12" customHeight="1">
      <c r="A68" s="23" t="s">
        <v>145</v>
      </c>
      <c r="B68" s="589" t="s">
        <v>146</v>
      </c>
      <c r="C68" s="722"/>
      <c r="D68" s="716"/>
      <c r="E68" s="427">
        <f>SUM('1.1.sz.mell.'!C69)</f>
        <v>0</v>
      </c>
      <c r="F68" s="533"/>
      <c r="G68" s="300"/>
      <c r="H68" s="301"/>
      <c r="I68" s="301"/>
      <c r="J68" s="301"/>
    </row>
    <row r="69" spans="1:12" s="299" customFormat="1" ht="17.25" customHeight="1" thickBot="1">
      <c r="A69" s="23" t="s">
        <v>147</v>
      </c>
      <c r="B69" s="599" t="s">
        <v>148</v>
      </c>
      <c r="C69" s="723"/>
      <c r="D69" s="717"/>
      <c r="E69" s="432">
        <f>SUM('1.1.sz.mell.'!C70)</f>
        <v>0</v>
      </c>
      <c r="F69" s="533"/>
      <c r="G69" s="300"/>
      <c r="H69" s="301"/>
      <c r="I69" s="301"/>
      <c r="J69" s="301"/>
      <c r="L69" s="305"/>
    </row>
    <row r="70" spans="1:10" s="299" customFormat="1" ht="12" customHeight="1" thickBot="1">
      <c r="A70" s="304" t="s">
        <v>149</v>
      </c>
      <c r="B70" s="584" t="s">
        <v>150</v>
      </c>
      <c r="C70" s="422">
        <f>SUM(C71:C72)</f>
        <v>44489853</v>
      </c>
      <c r="D70" s="544">
        <f>SUM(D71:D72)</f>
        <v>174276205</v>
      </c>
      <c r="E70" s="502">
        <f>SUM('1.1.sz.mell.'!C71)</f>
        <v>185227000</v>
      </c>
      <c r="F70" s="528"/>
      <c r="G70" s="297"/>
      <c r="H70" s="298"/>
      <c r="I70" s="298"/>
      <c r="J70" s="298"/>
    </row>
    <row r="71" spans="1:10" s="299" customFormat="1" ht="12" customHeight="1">
      <c r="A71" s="23" t="s">
        <v>151</v>
      </c>
      <c r="B71" s="588" t="s">
        <v>152</v>
      </c>
      <c r="C71" s="742">
        <v>44489853</v>
      </c>
      <c r="D71" s="718">
        <v>174276205</v>
      </c>
      <c r="E71" s="428">
        <f>SUM('1.1.sz.mell.'!C72)</f>
        <v>185227000</v>
      </c>
      <c r="F71" s="533"/>
      <c r="G71" s="300"/>
      <c r="H71" s="301"/>
      <c r="I71" s="301"/>
      <c r="J71" s="301"/>
    </row>
    <row r="72" spans="1:10" s="299" customFormat="1" ht="12" customHeight="1" thickBot="1">
      <c r="A72" s="23" t="s">
        <v>153</v>
      </c>
      <c r="B72" s="599" t="s">
        <v>154</v>
      </c>
      <c r="C72" s="723"/>
      <c r="D72" s="717"/>
      <c r="E72" s="432">
        <f>SUM('1.1.sz.mell.'!C73)</f>
        <v>0</v>
      </c>
      <c r="F72" s="533"/>
      <c r="G72" s="300"/>
      <c r="H72" s="301"/>
      <c r="I72" s="301"/>
      <c r="J72" s="301"/>
    </row>
    <row r="73" spans="1:10" s="299" customFormat="1" ht="12" customHeight="1" thickBot="1">
      <c r="A73" s="304" t="s">
        <v>155</v>
      </c>
      <c r="B73" s="584" t="s">
        <v>156</v>
      </c>
      <c r="C73" s="422">
        <f>SUM(C74:C76)</f>
        <v>2825194</v>
      </c>
      <c r="D73" s="544">
        <f>SUM(D74:D76)</f>
        <v>0</v>
      </c>
      <c r="E73" s="502">
        <f>SUM('1.1.sz.mell.'!C74)</f>
        <v>0</v>
      </c>
      <c r="F73" s="528"/>
      <c r="G73" s="297"/>
      <c r="H73" s="298"/>
      <c r="I73" s="298"/>
      <c r="J73" s="298"/>
    </row>
    <row r="74" spans="1:10" s="299" customFormat="1" ht="12" customHeight="1">
      <c r="A74" s="23" t="s">
        <v>157</v>
      </c>
      <c r="B74" s="588" t="s">
        <v>158</v>
      </c>
      <c r="C74" s="742">
        <v>2825194</v>
      </c>
      <c r="D74" s="718"/>
      <c r="E74" s="428">
        <f>SUM('1.1.sz.mell.'!C75)</f>
        <v>0</v>
      </c>
      <c r="F74" s="533"/>
      <c r="G74" s="300"/>
      <c r="H74" s="301"/>
      <c r="I74" s="301"/>
      <c r="J74" s="301"/>
    </row>
    <row r="75" spans="1:10" s="299" customFormat="1" ht="12" customHeight="1">
      <c r="A75" s="23" t="s">
        <v>159</v>
      </c>
      <c r="B75" s="589" t="s">
        <v>160</v>
      </c>
      <c r="C75" s="722"/>
      <c r="D75" s="716"/>
      <c r="E75" s="427">
        <f>SUM('1.1.sz.mell.'!C76)</f>
        <v>0</v>
      </c>
      <c r="F75" s="533"/>
      <c r="G75" s="300"/>
      <c r="H75" s="301"/>
      <c r="I75" s="301"/>
      <c r="J75" s="301"/>
    </row>
    <row r="76" spans="1:10" s="299" customFormat="1" ht="12" customHeight="1" thickBot="1">
      <c r="A76" s="23" t="s">
        <v>161</v>
      </c>
      <c r="B76" s="599" t="s">
        <v>162</v>
      </c>
      <c r="C76" s="723"/>
      <c r="D76" s="717"/>
      <c r="E76" s="432">
        <f>SUM('1.1.sz.mell.'!C77)</f>
        <v>0</v>
      </c>
      <c r="F76" s="533"/>
      <c r="G76" s="300"/>
      <c r="H76" s="301"/>
      <c r="I76" s="301"/>
      <c r="J76" s="301"/>
    </row>
    <row r="77" spans="1:10" s="299" customFormat="1" ht="12" customHeight="1" thickBot="1">
      <c r="A77" s="304" t="s">
        <v>163</v>
      </c>
      <c r="B77" s="584" t="s">
        <v>164</v>
      </c>
      <c r="C77" s="422">
        <f>SUM(C78:C81)</f>
        <v>0</v>
      </c>
      <c r="D77" s="544">
        <f>SUM(D78:D81)</f>
        <v>0</v>
      </c>
      <c r="E77" s="502">
        <f>SUM('1.1.sz.mell.'!C78)</f>
        <v>0</v>
      </c>
      <c r="F77" s="528"/>
      <c r="G77" s="297"/>
      <c r="H77" s="298"/>
      <c r="I77" s="298"/>
      <c r="J77" s="298"/>
    </row>
    <row r="78" spans="1:10" s="299" customFormat="1" ht="12" customHeight="1">
      <c r="A78" s="306" t="s">
        <v>165</v>
      </c>
      <c r="B78" s="588" t="s">
        <v>166</v>
      </c>
      <c r="C78" s="722"/>
      <c r="D78" s="718"/>
      <c r="E78" s="428">
        <f>SUM('1.1.sz.mell.'!C79)</f>
        <v>0</v>
      </c>
      <c r="F78" s="533"/>
      <c r="G78" s="300"/>
      <c r="H78" s="301"/>
      <c r="I78" s="301"/>
      <c r="J78" s="301"/>
    </row>
    <row r="79" spans="1:10" s="299" customFormat="1" ht="12" customHeight="1">
      <c r="A79" s="307" t="s">
        <v>167</v>
      </c>
      <c r="B79" s="589" t="s">
        <v>168</v>
      </c>
      <c r="C79" s="722"/>
      <c r="D79" s="716"/>
      <c r="E79" s="427">
        <f>SUM('1.1.sz.mell.'!C80)</f>
        <v>0</v>
      </c>
      <c r="F79" s="533"/>
      <c r="G79" s="300"/>
      <c r="H79" s="301"/>
      <c r="I79" s="301"/>
      <c r="J79" s="301"/>
    </row>
    <row r="80" spans="1:10" s="299" customFormat="1" ht="12" customHeight="1">
      <c r="A80" s="307" t="s">
        <v>169</v>
      </c>
      <c r="B80" s="589" t="s">
        <v>170</v>
      </c>
      <c r="C80" s="722"/>
      <c r="D80" s="716"/>
      <c r="E80" s="427">
        <f>SUM('1.1.sz.mell.'!C81)</f>
        <v>0</v>
      </c>
      <c r="F80" s="533"/>
      <c r="G80" s="300"/>
      <c r="H80" s="301"/>
      <c r="I80" s="301"/>
      <c r="J80" s="301"/>
    </row>
    <row r="81" spans="1:10" s="299" customFormat="1" ht="12" customHeight="1" thickBot="1">
      <c r="A81" s="308" t="s">
        <v>171</v>
      </c>
      <c r="B81" s="599" t="s">
        <v>172</v>
      </c>
      <c r="C81" s="723"/>
      <c r="D81" s="717"/>
      <c r="E81" s="432">
        <f>SUM('1.1.sz.mell.'!C82)</f>
        <v>0</v>
      </c>
      <c r="F81" s="533"/>
      <c r="G81" s="300"/>
      <c r="H81" s="301"/>
      <c r="I81" s="301"/>
      <c r="J81" s="301"/>
    </row>
    <row r="82" spans="1:10" s="299" customFormat="1" ht="12" customHeight="1" thickBot="1">
      <c r="A82" s="304" t="s">
        <v>173</v>
      </c>
      <c r="B82" s="584" t="s">
        <v>174</v>
      </c>
      <c r="C82" s="724"/>
      <c r="D82" s="543"/>
      <c r="E82" s="502">
        <f>SUM('1.1.sz.mell.'!C83)</f>
        <v>0</v>
      </c>
      <c r="F82" s="535"/>
      <c r="G82" s="309"/>
      <c r="H82" s="310"/>
      <c r="I82" s="310"/>
      <c r="J82" s="310"/>
    </row>
    <row r="83" spans="1:10" s="299" customFormat="1" ht="12" customHeight="1" thickBot="1">
      <c r="A83" s="304" t="s">
        <v>175</v>
      </c>
      <c r="B83" s="720" t="s">
        <v>176</v>
      </c>
      <c r="C83" s="545">
        <f>+C61+C65+C70+C73+C77+C82</f>
        <v>47315047</v>
      </c>
      <c r="D83" s="545">
        <f>+D61+D65+D70+D73+D77+D82</f>
        <v>174276205</v>
      </c>
      <c r="E83" s="546">
        <f>SUM('1.1.sz.mell.'!C84)</f>
        <v>185227000</v>
      </c>
      <c r="F83" s="528"/>
      <c r="G83" s="297"/>
      <c r="H83" s="298"/>
      <c r="I83" s="298"/>
      <c r="J83" s="298"/>
    </row>
    <row r="84" spans="1:10" s="299" customFormat="1" ht="18" customHeight="1" thickBot="1">
      <c r="A84" s="311" t="s">
        <v>177</v>
      </c>
      <c r="B84" s="721" t="s">
        <v>178</v>
      </c>
      <c r="C84" s="545">
        <f>+C60+C83</f>
        <v>327345201</v>
      </c>
      <c r="D84" s="545">
        <f>+D60+D83</f>
        <v>340858321</v>
      </c>
      <c r="E84" s="546">
        <f>SUM('1.1.sz.mell.'!C85)</f>
        <v>323821000</v>
      </c>
      <c r="F84" s="528"/>
      <c r="G84" s="297"/>
      <c r="H84" s="298"/>
      <c r="I84" s="298"/>
      <c r="J84" s="298"/>
    </row>
    <row r="85" spans="1:10" s="299" customFormat="1" ht="12" customHeight="1">
      <c r="A85" s="312"/>
      <c r="B85" s="313"/>
      <c r="C85" s="36"/>
      <c r="D85" s="314"/>
      <c r="E85" s="300"/>
      <c r="F85" s="533"/>
      <c r="G85" s="300"/>
      <c r="H85" s="301"/>
      <c r="I85" s="301"/>
      <c r="J85" s="301"/>
    </row>
    <row r="86" spans="1:10" s="299" customFormat="1" ht="12" customHeight="1">
      <c r="A86" s="792" t="s">
        <v>179</v>
      </c>
      <c r="B86" s="792"/>
      <c r="C86" s="792"/>
      <c r="D86" s="792"/>
      <c r="E86" s="792"/>
      <c r="F86" s="536"/>
      <c r="G86" s="8"/>
      <c r="H86" s="8"/>
      <c r="I86" s="8"/>
      <c r="J86" s="8"/>
    </row>
    <row r="87" spans="1:10" s="299" customFormat="1" ht="12" customHeight="1" thickBot="1">
      <c r="A87" s="794" t="s">
        <v>180</v>
      </c>
      <c r="B87" s="794"/>
      <c r="C87" s="631"/>
      <c r="D87" s="289"/>
      <c r="E87" s="9" t="s">
        <v>561</v>
      </c>
      <c r="F87" s="537"/>
      <c r="G87" s="290"/>
      <c r="H87" s="9"/>
      <c r="I87" s="9"/>
      <c r="J87" s="9"/>
    </row>
    <row r="88" spans="1:11" s="299" customFormat="1" ht="33" customHeight="1" thickBot="1">
      <c r="A88" s="10" t="s">
        <v>347</v>
      </c>
      <c r="B88" s="11" t="s">
        <v>181</v>
      </c>
      <c r="C88" s="291" t="s">
        <v>574</v>
      </c>
      <c r="D88" s="781" t="s">
        <v>573</v>
      </c>
      <c r="E88" s="587" t="s">
        <v>563</v>
      </c>
      <c r="F88" s="538"/>
      <c r="G88" s="292"/>
      <c r="H88" s="293"/>
      <c r="I88" s="293"/>
      <c r="J88" s="293"/>
      <c r="K88" s="315"/>
    </row>
    <row r="89" spans="1:11" s="299" customFormat="1" ht="12" customHeight="1" thickBot="1">
      <c r="A89" s="41" t="s">
        <v>19</v>
      </c>
      <c r="B89" s="42" t="s">
        <v>20</v>
      </c>
      <c r="C89" s="14" t="s">
        <v>21</v>
      </c>
      <c r="D89" s="418" t="s">
        <v>230</v>
      </c>
      <c r="E89" s="583" t="s">
        <v>75</v>
      </c>
      <c r="F89" s="532"/>
      <c r="G89" s="294"/>
      <c r="H89" s="295"/>
      <c r="I89" s="295"/>
      <c r="J89" s="295"/>
      <c r="K89" s="315"/>
    </row>
    <row r="90" spans="1:11" s="299" customFormat="1" ht="15" customHeight="1" thickBot="1">
      <c r="A90" s="43" t="s">
        <v>19</v>
      </c>
      <c r="B90" s="229" t="s">
        <v>182</v>
      </c>
      <c r="C90" s="570">
        <f>+C91+C92+C93+C94+C95</f>
        <v>124975598</v>
      </c>
      <c r="D90" s="570">
        <f>+D91+D92+D93+D94+D95</f>
        <v>174122042</v>
      </c>
      <c r="E90" s="422">
        <f>SUM(E91:E95)</f>
        <v>153203031</v>
      </c>
      <c r="F90" s="528"/>
      <c r="G90" s="297"/>
      <c r="H90" s="298"/>
      <c r="I90" s="298"/>
      <c r="J90" s="298"/>
      <c r="K90" s="315"/>
    </row>
    <row r="91" spans="1:10" s="299" customFormat="1" ht="12.75" customHeight="1">
      <c r="A91" s="44" t="s">
        <v>23</v>
      </c>
      <c r="B91" s="45" t="s">
        <v>183</v>
      </c>
      <c r="C91" s="739">
        <v>30421055</v>
      </c>
      <c r="D91" s="419">
        <v>32259000</v>
      </c>
      <c r="E91" s="779">
        <f>('1.1.sz.mell.'!C92)</f>
        <v>33778000</v>
      </c>
      <c r="F91" s="533"/>
      <c r="G91" s="300"/>
      <c r="H91" s="301"/>
      <c r="I91" s="301"/>
      <c r="J91" s="301"/>
    </row>
    <row r="92" spans="1:10" ht="16.5" customHeight="1">
      <c r="A92" s="23" t="s">
        <v>25</v>
      </c>
      <c r="B92" s="46" t="s">
        <v>184</v>
      </c>
      <c r="C92" s="740">
        <v>5884965</v>
      </c>
      <c r="D92" s="421">
        <v>6354000</v>
      </c>
      <c r="E92" s="427">
        <f>('1.1.sz.mell.'!C93)</f>
        <v>6745000</v>
      </c>
      <c r="F92" s="533"/>
      <c r="G92" s="300"/>
      <c r="H92" s="301"/>
      <c r="I92" s="301"/>
      <c r="J92" s="301"/>
    </row>
    <row r="93" spans="1:10" ht="15.75">
      <c r="A93" s="23" t="s">
        <v>27</v>
      </c>
      <c r="B93" s="46" t="s">
        <v>185</v>
      </c>
      <c r="C93" s="741">
        <v>41232738</v>
      </c>
      <c r="D93" s="420">
        <v>80987542</v>
      </c>
      <c r="E93" s="427">
        <f>('1.1.sz.mell.'!C94)</f>
        <v>64205503</v>
      </c>
      <c r="F93" s="533"/>
      <c r="G93" s="300"/>
      <c r="H93" s="301"/>
      <c r="I93" s="301"/>
      <c r="J93" s="301"/>
    </row>
    <row r="94" spans="1:10" s="296" customFormat="1" ht="12" customHeight="1">
      <c r="A94" s="23" t="s">
        <v>29</v>
      </c>
      <c r="B94" s="426" t="s">
        <v>186</v>
      </c>
      <c r="C94" s="783">
        <v>1938609</v>
      </c>
      <c r="D94" s="782">
        <v>1243500</v>
      </c>
      <c r="E94" s="427">
        <f>('1.1.sz.mell.'!C95)</f>
        <v>4019000</v>
      </c>
      <c r="F94" s="533"/>
      <c r="G94" s="300"/>
      <c r="H94" s="301"/>
      <c r="I94" s="301"/>
      <c r="J94" s="301"/>
    </row>
    <row r="95" spans="1:10" ht="12" customHeight="1">
      <c r="A95" s="23" t="s">
        <v>187</v>
      </c>
      <c r="B95" s="48" t="s">
        <v>188</v>
      </c>
      <c r="C95" s="782">
        <f>SUM(C96:C105)</f>
        <v>45498231</v>
      </c>
      <c r="D95" s="782">
        <f>SUM(D96:D105)</f>
        <v>53278000</v>
      </c>
      <c r="E95" s="427">
        <f>('1.1.sz.mell.'!C96)</f>
        <v>44455528</v>
      </c>
      <c r="F95" s="533"/>
      <c r="G95" s="300"/>
      <c r="H95" s="301"/>
      <c r="I95" s="301"/>
      <c r="J95" s="301"/>
    </row>
    <row r="96" spans="1:10" ht="12" customHeight="1">
      <c r="A96" s="23" t="s">
        <v>33</v>
      </c>
      <c r="B96" s="46" t="s">
        <v>189</v>
      </c>
      <c r="C96" s="736">
        <v>13452</v>
      </c>
      <c r="D96" s="28"/>
      <c r="E96" s="758"/>
      <c r="F96" s="533"/>
      <c r="G96" s="300"/>
      <c r="H96" s="301"/>
      <c r="I96" s="301"/>
      <c r="J96" s="301"/>
    </row>
    <row r="97" spans="1:10" ht="11.25" customHeight="1">
      <c r="A97" s="23" t="s">
        <v>190</v>
      </c>
      <c r="B97" s="49" t="s">
        <v>191</v>
      </c>
      <c r="C97" s="730"/>
      <c r="D97" s="28"/>
      <c r="E97" s="651"/>
      <c r="F97" s="533"/>
      <c r="G97" s="300"/>
      <c r="H97" s="301"/>
      <c r="I97" s="301"/>
      <c r="J97" s="301"/>
    </row>
    <row r="98" spans="1:10" ht="22.5">
      <c r="A98" s="23" t="s">
        <v>192</v>
      </c>
      <c r="B98" s="50" t="s">
        <v>193</v>
      </c>
      <c r="C98" s="731"/>
      <c r="D98" s="28"/>
      <c r="E98" s="651">
        <f>('1.1.sz.mell.'!C99)</f>
        <v>0</v>
      </c>
      <c r="F98" s="533"/>
      <c r="G98" s="300"/>
      <c r="H98" s="301"/>
      <c r="I98" s="301"/>
      <c r="J98" s="301"/>
    </row>
    <row r="99" spans="1:10" ht="22.5">
      <c r="A99" s="23" t="s">
        <v>194</v>
      </c>
      <c r="B99" s="50" t="s">
        <v>195</v>
      </c>
      <c r="C99" s="731"/>
      <c r="D99" s="28"/>
      <c r="E99" s="651"/>
      <c r="F99" s="533"/>
      <c r="G99" s="300"/>
      <c r="H99" s="301"/>
      <c r="I99" s="301"/>
      <c r="J99" s="301"/>
    </row>
    <row r="100" spans="1:10" ht="15.75">
      <c r="A100" s="23" t="s">
        <v>196</v>
      </c>
      <c r="B100" s="49" t="s">
        <v>197</v>
      </c>
      <c r="C100" s="762">
        <v>43554064</v>
      </c>
      <c r="D100" s="28">
        <v>50257000</v>
      </c>
      <c r="E100" s="651">
        <f>('1.1.sz.mell.'!C101)</f>
        <v>41819528</v>
      </c>
      <c r="F100" s="533"/>
      <c r="G100" s="300"/>
      <c r="H100" s="301"/>
      <c r="I100" s="301"/>
      <c r="J100" s="301"/>
    </row>
    <row r="101" spans="1:10" ht="15.75">
      <c r="A101" s="23" t="s">
        <v>198</v>
      </c>
      <c r="B101" s="49" t="s">
        <v>199</v>
      </c>
      <c r="C101" s="730"/>
      <c r="D101" s="28"/>
      <c r="E101" s="651"/>
      <c r="F101" s="533"/>
      <c r="G101" s="300"/>
      <c r="H101" s="301"/>
      <c r="I101" s="301"/>
      <c r="J101" s="301"/>
    </row>
    <row r="102" spans="1:10" ht="22.5">
      <c r="A102" s="23" t="s">
        <v>200</v>
      </c>
      <c r="B102" s="50" t="s">
        <v>201</v>
      </c>
      <c r="C102" s="731"/>
      <c r="D102" s="28"/>
      <c r="E102" s="651"/>
      <c r="F102" s="533"/>
      <c r="G102" s="300"/>
      <c r="H102" s="301"/>
      <c r="I102" s="301"/>
      <c r="J102" s="301"/>
    </row>
    <row r="103" spans="1:10" ht="12" customHeight="1">
      <c r="A103" s="51" t="s">
        <v>202</v>
      </c>
      <c r="B103" s="52" t="s">
        <v>203</v>
      </c>
      <c r="C103" s="731"/>
      <c r="D103" s="28"/>
      <c r="E103" s="651"/>
      <c r="F103" s="533"/>
      <c r="G103" s="300"/>
      <c r="H103" s="301"/>
      <c r="I103" s="301"/>
      <c r="J103" s="301"/>
    </row>
    <row r="104" spans="1:10" ht="12" customHeight="1">
      <c r="A104" s="23" t="s">
        <v>204</v>
      </c>
      <c r="B104" s="52" t="s">
        <v>205</v>
      </c>
      <c r="C104" s="731"/>
      <c r="D104" s="28"/>
      <c r="E104" s="651"/>
      <c r="F104" s="533"/>
      <c r="G104" s="300"/>
      <c r="H104" s="301"/>
      <c r="I104" s="301"/>
      <c r="J104" s="301"/>
    </row>
    <row r="105" spans="1:10" ht="12" customHeight="1" thickBot="1">
      <c r="A105" s="53" t="s">
        <v>206</v>
      </c>
      <c r="B105" s="54" t="s">
        <v>207</v>
      </c>
      <c r="C105" s="734">
        <v>1930715</v>
      </c>
      <c r="D105" s="55">
        <v>3021000</v>
      </c>
      <c r="E105" s="651">
        <f>('1.1.sz.mell.'!C106)</f>
        <v>2636000</v>
      </c>
      <c r="F105" s="533"/>
      <c r="G105" s="300"/>
      <c r="H105" s="301"/>
      <c r="I105" s="301"/>
      <c r="J105" s="301"/>
    </row>
    <row r="106" spans="1:10" ht="12" customHeight="1" thickBot="1">
      <c r="A106" s="16" t="s">
        <v>20</v>
      </c>
      <c r="B106" s="56" t="s">
        <v>208</v>
      </c>
      <c r="C106" s="18">
        <f>+C107+C109+C111</f>
        <v>25403962</v>
      </c>
      <c r="D106" s="224">
        <f>+D107+D109+D111</f>
        <v>118548990</v>
      </c>
      <c r="E106" s="422">
        <f>+E107+E109+E111</f>
        <v>167108763</v>
      </c>
      <c r="F106" s="528"/>
      <c r="G106" s="297"/>
      <c r="H106" s="298"/>
      <c r="I106" s="298"/>
      <c r="J106" s="298"/>
    </row>
    <row r="107" spans="1:10" ht="12" customHeight="1">
      <c r="A107" s="20" t="s">
        <v>36</v>
      </c>
      <c r="B107" s="46" t="s">
        <v>209</v>
      </c>
      <c r="C107" s="735">
        <v>6644685</v>
      </c>
      <c r="D107" s="22">
        <v>101359990</v>
      </c>
      <c r="E107" s="756">
        <f>('1.1.sz.mell.'!C108)</f>
        <v>54231000</v>
      </c>
      <c r="F107" s="533"/>
      <c r="G107" s="300"/>
      <c r="H107" s="301"/>
      <c r="I107" s="301"/>
      <c r="J107" s="301"/>
    </row>
    <row r="108" spans="1:10" ht="12" customHeight="1">
      <c r="A108" s="20" t="s">
        <v>38</v>
      </c>
      <c r="B108" s="57" t="s">
        <v>210</v>
      </c>
      <c r="C108" s="736"/>
      <c r="D108" s="22"/>
      <c r="E108" s="756"/>
      <c r="F108" s="533"/>
      <c r="G108" s="300"/>
      <c r="H108" s="301"/>
      <c r="I108" s="301"/>
      <c r="J108" s="301"/>
    </row>
    <row r="109" spans="1:10" ht="12" customHeight="1">
      <c r="A109" s="20" t="s">
        <v>40</v>
      </c>
      <c r="B109" s="57" t="s">
        <v>211</v>
      </c>
      <c r="C109" s="737">
        <v>17178584</v>
      </c>
      <c r="D109" s="25">
        <v>16889000</v>
      </c>
      <c r="E109" s="648">
        <f>('1.1.sz.mell.'!C110)</f>
        <v>1000000</v>
      </c>
      <c r="F109" s="533"/>
      <c r="G109" s="300"/>
      <c r="H109" s="301"/>
      <c r="I109" s="301"/>
      <c r="J109" s="301"/>
    </row>
    <row r="110" spans="1:10" ht="12" customHeight="1">
      <c r="A110" s="20" t="s">
        <v>42</v>
      </c>
      <c r="B110" s="57" t="s">
        <v>212</v>
      </c>
      <c r="C110" s="737"/>
      <c r="D110" s="25"/>
      <c r="E110" s="648"/>
      <c r="F110" s="533"/>
      <c r="G110" s="300"/>
      <c r="H110" s="301"/>
      <c r="I110" s="301"/>
      <c r="J110" s="301"/>
    </row>
    <row r="111" spans="1:10" ht="12" customHeight="1">
      <c r="A111" s="20" t="s">
        <v>44</v>
      </c>
      <c r="B111" s="58" t="s">
        <v>213</v>
      </c>
      <c r="C111" s="738">
        <v>1580693</v>
      </c>
      <c r="D111" s="25">
        <f>SUM(D113:D119)</f>
        <v>300000</v>
      </c>
      <c r="E111" s="648">
        <f>('1.1.sz.mell.'!C112)</f>
        <v>111877763</v>
      </c>
      <c r="F111" s="533"/>
      <c r="G111" s="300"/>
      <c r="H111" s="301"/>
      <c r="I111" s="301"/>
      <c r="J111" s="301"/>
    </row>
    <row r="112" spans="1:10" ht="12" customHeight="1">
      <c r="A112" s="20" t="s">
        <v>46</v>
      </c>
      <c r="B112" s="59" t="s">
        <v>214</v>
      </c>
      <c r="C112" s="732"/>
      <c r="D112" s="25"/>
      <c r="E112" s="648"/>
      <c r="F112" s="533"/>
      <c r="G112" s="300"/>
      <c r="H112" s="301"/>
      <c r="I112" s="301"/>
      <c r="J112" s="301"/>
    </row>
    <row r="113" spans="1:10" ht="22.5">
      <c r="A113" s="20" t="s">
        <v>215</v>
      </c>
      <c r="B113" s="60" t="s">
        <v>216</v>
      </c>
      <c r="C113" s="733"/>
      <c r="D113" s="25"/>
      <c r="E113" s="648"/>
      <c r="F113" s="533"/>
      <c r="G113" s="300"/>
      <c r="H113" s="301"/>
      <c r="I113" s="301"/>
      <c r="J113" s="301"/>
    </row>
    <row r="114" spans="1:10" ht="22.5">
      <c r="A114" s="20" t="s">
        <v>217</v>
      </c>
      <c r="B114" s="50" t="s">
        <v>195</v>
      </c>
      <c r="C114" s="50"/>
      <c r="D114" s="25"/>
      <c r="E114" s="648"/>
      <c r="F114" s="533"/>
      <c r="G114" s="300"/>
      <c r="H114" s="301"/>
      <c r="I114" s="301"/>
      <c r="J114" s="301"/>
    </row>
    <row r="115" spans="1:10" ht="15.75">
      <c r="A115" s="20" t="s">
        <v>218</v>
      </c>
      <c r="B115" s="50" t="s">
        <v>219</v>
      </c>
      <c r="C115" s="50"/>
      <c r="D115" s="25"/>
      <c r="E115" s="648"/>
      <c r="F115" s="533"/>
      <c r="G115" s="300"/>
      <c r="H115" s="301"/>
      <c r="I115" s="301"/>
      <c r="J115" s="301"/>
    </row>
    <row r="116" spans="1:10" ht="15.75">
      <c r="A116" s="20" t="s">
        <v>220</v>
      </c>
      <c r="B116" s="50" t="s">
        <v>221</v>
      </c>
      <c r="C116" s="50"/>
      <c r="D116" s="25"/>
      <c r="E116" s="648"/>
      <c r="F116" s="533"/>
      <c r="G116" s="300"/>
      <c r="H116" s="301"/>
      <c r="I116" s="301"/>
      <c r="J116" s="301"/>
    </row>
    <row r="117" spans="1:10" ht="22.5">
      <c r="A117" s="20" t="s">
        <v>222</v>
      </c>
      <c r="B117" s="50" t="s">
        <v>201</v>
      </c>
      <c r="C117" s="50"/>
      <c r="D117" s="25"/>
      <c r="E117" s="648"/>
      <c r="F117" s="533"/>
      <c r="G117" s="300"/>
      <c r="H117" s="301"/>
      <c r="I117" s="301"/>
      <c r="J117" s="301"/>
    </row>
    <row r="118" spans="1:10" ht="15.75">
      <c r="A118" s="20" t="s">
        <v>223</v>
      </c>
      <c r="B118" s="50" t="s">
        <v>224</v>
      </c>
      <c r="C118" s="50"/>
      <c r="D118" s="25"/>
      <c r="E118" s="648"/>
      <c r="F118" s="533"/>
      <c r="G118" s="300"/>
      <c r="H118" s="301"/>
      <c r="I118" s="301"/>
      <c r="J118" s="301"/>
    </row>
    <row r="119" spans="1:10" ht="23.25" thickBot="1">
      <c r="A119" s="51" t="s">
        <v>225</v>
      </c>
      <c r="B119" s="50" t="s">
        <v>226</v>
      </c>
      <c r="C119" s="791"/>
      <c r="D119" s="28">
        <v>300000</v>
      </c>
      <c r="E119" s="651"/>
      <c r="F119" s="533"/>
      <c r="G119" s="300"/>
      <c r="H119" s="301"/>
      <c r="I119" s="301"/>
      <c r="J119" s="301"/>
    </row>
    <row r="120" spans="1:10" ht="12" customHeight="1" thickBot="1">
      <c r="A120" s="16" t="s">
        <v>21</v>
      </c>
      <c r="B120" s="17" t="s">
        <v>227</v>
      </c>
      <c r="C120" s="224">
        <f>+C121+C122</f>
        <v>0</v>
      </c>
      <c r="D120" s="224">
        <f>+D121+D122</f>
        <v>45362095</v>
      </c>
      <c r="E120" s="422">
        <f>+E121+E122</f>
        <v>1000000</v>
      </c>
      <c r="F120" s="528"/>
      <c r="G120" s="297"/>
      <c r="H120" s="298"/>
      <c r="I120" s="298"/>
      <c r="J120" s="298"/>
    </row>
    <row r="121" spans="1:10" ht="12" customHeight="1">
      <c r="A121" s="20" t="s">
        <v>49</v>
      </c>
      <c r="B121" s="61" t="s">
        <v>228</v>
      </c>
      <c r="C121" s="61"/>
      <c r="D121" s="22">
        <v>45362095</v>
      </c>
      <c r="E121" s="755">
        <f>('1.1.sz.mell.'!C122)</f>
        <v>1000000</v>
      </c>
      <c r="F121" s="533"/>
      <c r="G121" s="300"/>
      <c r="H121" s="301"/>
      <c r="I121" s="301"/>
      <c r="J121" s="301"/>
    </row>
    <row r="122" spans="1:10" ht="12" customHeight="1" thickBot="1">
      <c r="A122" s="26" t="s">
        <v>51</v>
      </c>
      <c r="B122" s="57" t="s">
        <v>229</v>
      </c>
      <c r="C122" s="57"/>
      <c r="D122" s="28"/>
      <c r="E122" s="758"/>
      <c r="F122" s="533"/>
      <c r="G122" s="300"/>
      <c r="H122" s="301"/>
      <c r="I122" s="301"/>
      <c r="J122" s="301"/>
    </row>
    <row r="123" spans="1:10" ht="12" customHeight="1" thickBot="1">
      <c r="A123" s="16" t="s">
        <v>230</v>
      </c>
      <c r="B123" s="17" t="s">
        <v>231</v>
      </c>
      <c r="C123" s="18">
        <f>+C90+C106+C120</f>
        <v>150379560</v>
      </c>
      <c r="D123" s="224">
        <f>+D90+D106+D120</f>
        <v>338033127</v>
      </c>
      <c r="E123" s="770">
        <f>+E90+E106+E120</f>
        <v>321311794</v>
      </c>
      <c r="F123" s="528"/>
      <c r="G123" s="297"/>
      <c r="H123" s="298"/>
      <c r="I123" s="298"/>
      <c r="J123" s="298"/>
    </row>
    <row r="124" spans="1:10" ht="12" customHeight="1" thickBot="1">
      <c r="A124" s="16" t="s">
        <v>75</v>
      </c>
      <c r="B124" s="17" t="s">
        <v>232</v>
      </c>
      <c r="C124" s="17"/>
      <c r="D124" s="224">
        <f>+D125+D126+D127</f>
        <v>0</v>
      </c>
      <c r="E124" s="771">
        <f>+E125+E126+E127</f>
        <v>0</v>
      </c>
      <c r="F124" s="528"/>
      <c r="G124" s="297"/>
      <c r="H124" s="298"/>
      <c r="I124" s="298"/>
      <c r="J124" s="298"/>
    </row>
    <row r="125" spans="1:10" ht="12" customHeight="1">
      <c r="A125" s="20" t="s">
        <v>77</v>
      </c>
      <c r="B125" s="61" t="s">
        <v>233</v>
      </c>
      <c r="C125" s="61"/>
      <c r="D125" s="25"/>
      <c r="E125" s="756"/>
      <c r="F125" s="533"/>
      <c r="G125" s="300"/>
      <c r="H125" s="301"/>
      <c r="I125" s="301"/>
      <c r="J125" s="301"/>
    </row>
    <row r="126" spans="1:10" ht="12" customHeight="1">
      <c r="A126" s="20" t="s">
        <v>79</v>
      </c>
      <c r="B126" s="61" t="s">
        <v>234</v>
      </c>
      <c r="C126" s="61"/>
      <c r="D126" s="25"/>
      <c r="E126" s="648"/>
      <c r="F126" s="533"/>
      <c r="G126" s="300"/>
      <c r="H126" s="301"/>
      <c r="I126" s="301"/>
      <c r="J126" s="301"/>
    </row>
    <row r="127" spans="1:10" ht="12" customHeight="1" thickBot="1">
      <c r="A127" s="51" t="s">
        <v>81</v>
      </c>
      <c r="B127" s="62" t="s">
        <v>235</v>
      </c>
      <c r="C127" s="62"/>
      <c r="D127" s="25"/>
      <c r="E127" s="651"/>
      <c r="F127" s="533"/>
      <c r="G127" s="300"/>
      <c r="H127" s="301"/>
      <c r="I127" s="301"/>
      <c r="J127" s="301"/>
    </row>
    <row r="128" spans="1:10" ht="12" customHeight="1" thickBot="1">
      <c r="A128" s="16" t="s">
        <v>97</v>
      </c>
      <c r="B128" s="17" t="s">
        <v>236</v>
      </c>
      <c r="C128" s="17"/>
      <c r="D128" s="224">
        <f>+D129+D130+D131+D132</f>
        <v>0</v>
      </c>
      <c r="E128" s="422">
        <f>+E129+E130+E131+E132</f>
        <v>0</v>
      </c>
      <c r="F128" s="528"/>
      <c r="G128" s="297"/>
      <c r="H128" s="298"/>
      <c r="I128" s="298"/>
      <c r="J128" s="298"/>
    </row>
    <row r="129" spans="1:10" ht="12" customHeight="1">
      <c r="A129" s="20" t="s">
        <v>99</v>
      </c>
      <c r="B129" s="61" t="s">
        <v>237</v>
      </c>
      <c r="C129" s="61"/>
      <c r="D129" s="25"/>
      <c r="E129" s="756"/>
      <c r="F129" s="533"/>
      <c r="G129" s="300"/>
      <c r="H129" s="301"/>
      <c r="I129" s="301"/>
      <c r="J129" s="301"/>
    </row>
    <row r="130" spans="1:10" ht="12" customHeight="1">
      <c r="A130" s="20" t="s">
        <v>101</v>
      </c>
      <c r="B130" s="61" t="s">
        <v>238</v>
      </c>
      <c r="C130" s="61"/>
      <c r="D130" s="25"/>
      <c r="E130" s="648"/>
      <c r="F130" s="533"/>
      <c r="G130" s="300"/>
      <c r="H130" s="301"/>
      <c r="I130" s="301"/>
      <c r="J130" s="301"/>
    </row>
    <row r="131" spans="1:10" ht="12" customHeight="1">
      <c r="A131" s="20" t="s">
        <v>103</v>
      </c>
      <c r="B131" s="61" t="s">
        <v>239</v>
      </c>
      <c r="C131" s="61"/>
      <c r="D131" s="25"/>
      <c r="E131" s="648"/>
      <c r="F131" s="533"/>
      <c r="G131" s="300"/>
      <c r="H131" s="301"/>
      <c r="I131" s="301"/>
      <c r="J131" s="301"/>
    </row>
    <row r="132" spans="1:10" ht="12" customHeight="1" thickBot="1">
      <c r="A132" s="51" t="s">
        <v>105</v>
      </c>
      <c r="B132" s="62" t="s">
        <v>240</v>
      </c>
      <c r="C132" s="62"/>
      <c r="D132" s="25"/>
      <c r="E132" s="648"/>
      <c r="F132" s="533"/>
      <c r="G132" s="300"/>
      <c r="H132" s="301"/>
      <c r="I132" s="301"/>
      <c r="J132" s="301"/>
    </row>
    <row r="133" spans="1:10" ht="12" customHeight="1" thickBot="1">
      <c r="A133" s="16" t="s">
        <v>241</v>
      </c>
      <c r="B133" s="17" t="s">
        <v>242</v>
      </c>
      <c r="C133" s="224">
        <f>+C134+C135+C136+C137</f>
        <v>2689436</v>
      </c>
      <c r="D133" s="224">
        <f>+D134+D135+D136+D137</f>
        <v>2825194</v>
      </c>
      <c r="E133" s="772">
        <f>+E134+E135+E136+E137</f>
        <v>2509206</v>
      </c>
      <c r="F133" s="528"/>
      <c r="G133" s="297"/>
      <c r="H133" s="298"/>
      <c r="I133" s="298"/>
      <c r="J133" s="298"/>
    </row>
    <row r="134" spans="1:10" ht="12" customHeight="1">
      <c r="A134" s="20" t="s">
        <v>111</v>
      </c>
      <c r="B134" s="61" t="s">
        <v>243</v>
      </c>
      <c r="C134" s="61"/>
      <c r="D134" s="25"/>
      <c r="E134" s="648"/>
      <c r="F134" s="533"/>
      <c r="G134" s="300"/>
      <c r="H134" s="301"/>
      <c r="I134" s="301"/>
      <c r="J134" s="301"/>
    </row>
    <row r="135" spans="1:10" ht="12" customHeight="1">
      <c r="A135" s="20" t="s">
        <v>113</v>
      </c>
      <c r="B135" s="61" t="s">
        <v>244</v>
      </c>
      <c r="C135" s="735">
        <v>2689436</v>
      </c>
      <c r="D135" s="735">
        <v>2825194</v>
      </c>
      <c r="E135" s="648">
        <f>('1.1.sz.mell.'!C136)</f>
        <v>2509206</v>
      </c>
      <c r="F135" s="533"/>
      <c r="G135" s="300"/>
      <c r="H135" s="301"/>
      <c r="I135" s="301"/>
      <c r="J135" s="301"/>
    </row>
    <row r="136" spans="1:10" ht="12" customHeight="1">
      <c r="A136" s="20" t="s">
        <v>115</v>
      </c>
      <c r="B136" s="61" t="s">
        <v>245</v>
      </c>
      <c r="C136" s="61"/>
      <c r="D136" s="25"/>
      <c r="E136" s="648"/>
      <c r="F136" s="533"/>
      <c r="G136" s="300"/>
      <c r="H136" s="301"/>
      <c r="I136" s="301"/>
      <c r="J136" s="301"/>
    </row>
    <row r="137" spans="1:10" ht="12" customHeight="1" thickBot="1">
      <c r="A137" s="51" t="s">
        <v>117</v>
      </c>
      <c r="B137" s="62" t="s">
        <v>246</v>
      </c>
      <c r="C137" s="62"/>
      <c r="D137" s="25"/>
      <c r="E137" s="651"/>
      <c r="F137" s="533"/>
      <c r="G137" s="300"/>
      <c r="H137" s="301"/>
      <c r="I137" s="301"/>
      <c r="J137" s="301"/>
    </row>
    <row r="138" spans="1:10" ht="12" customHeight="1" thickBot="1">
      <c r="A138" s="16" t="s">
        <v>119</v>
      </c>
      <c r="B138" s="17" t="s">
        <v>247</v>
      </c>
      <c r="C138" s="17"/>
      <c r="D138" s="225">
        <f>+D139+D140+D141+D142</f>
        <v>0</v>
      </c>
      <c r="E138" s="500">
        <f>+E139+E140+E141+E142</f>
        <v>0</v>
      </c>
      <c r="F138" s="539"/>
      <c r="G138" s="316"/>
      <c r="H138" s="317"/>
      <c r="I138" s="317"/>
      <c r="J138" s="317"/>
    </row>
    <row r="139" spans="1:10" ht="12" customHeight="1">
      <c r="A139" s="20" t="s">
        <v>121</v>
      </c>
      <c r="B139" s="61" t="s">
        <v>248</v>
      </c>
      <c r="C139" s="61"/>
      <c r="D139" s="25"/>
      <c r="E139" s="756"/>
      <c r="F139" s="533"/>
      <c r="G139" s="300"/>
      <c r="H139" s="301"/>
      <c r="I139" s="301"/>
      <c r="J139" s="301"/>
    </row>
    <row r="140" spans="1:10" ht="12" customHeight="1">
      <c r="A140" s="20" t="s">
        <v>123</v>
      </c>
      <c r="B140" s="61" t="s">
        <v>249</v>
      </c>
      <c r="C140" s="61"/>
      <c r="D140" s="25"/>
      <c r="E140" s="648"/>
      <c r="F140" s="533"/>
      <c r="G140" s="300"/>
      <c r="H140" s="301"/>
      <c r="I140" s="301"/>
      <c r="J140" s="301"/>
    </row>
    <row r="141" spans="1:10" ht="12" customHeight="1">
      <c r="A141" s="20" t="s">
        <v>125</v>
      </c>
      <c r="B141" s="61" t="s">
        <v>250</v>
      </c>
      <c r="C141" s="61"/>
      <c r="D141" s="25"/>
      <c r="E141" s="648"/>
      <c r="F141" s="533"/>
      <c r="G141" s="300"/>
      <c r="H141" s="301"/>
      <c r="I141" s="301"/>
      <c r="J141" s="301"/>
    </row>
    <row r="142" spans="1:10" ht="12" customHeight="1" thickBot="1">
      <c r="A142" s="20" t="s">
        <v>127</v>
      </c>
      <c r="B142" s="61" t="s">
        <v>251</v>
      </c>
      <c r="C142" s="61"/>
      <c r="D142" s="25"/>
      <c r="E142" s="651"/>
      <c r="F142" s="533"/>
      <c r="G142" s="300"/>
      <c r="H142" s="301"/>
      <c r="I142" s="301"/>
      <c r="J142" s="301"/>
    </row>
    <row r="143" spans="1:10" ht="12" customHeight="1" thickBot="1">
      <c r="A143" s="16" t="s">
        <v>129</v>
      </c>
      <c r="B143" s="17" t="s">
        <v>252</v>
      </c>
      <c r="C143" s="68">
        <f>+C124+C128+C133+C138</f>
        <v>2689436</v>
      </c>
      <c r="D143" s="68">
        <f>+D124+D128+D133+D138</f>
        <v>2825194</v>
      </c>
      <c r="E143" s="780">
        <f>+E124+E128+E133+E138</f>
        <v>2509206</v>
      </c>
      <c r="F143" s="540"/>
      <c r="G143" s="318"/>
      <c r="H143" s="319"/>
      <c r="I143" s="319"/>
      <c r="J143" s="319"/>
    </row>
    <row r="144" spans="1:10" ht="12" customHeight="1" thickBot="1">
      <c r="A144" s="66" t="s">
        <v>253</v>
      </c>
      <c r="B144" s="67" t="s">
        <v>254</v>
      </c>
      <c r="C144" s="63">
        <f>+C123+C143</f>
        <v>153068996</v>
      </c>
      <c r="D144" s="68">
        <f>+D123+D143</f>
        <v>340858321</v>
      </c>
      <c r="E144" s="776">
        <f>+E123+E143</f>
        <v>323821000</v>
      </c>
      <c r="F144" s="540"/>
      <c r="G144" s="318"/>
      <c r="H144" s="319"/>
      <c r="I144" s="319"/>
      <c r="J144" s="319"/>
    </row>
    <row r="150" ht="15" customHeight="1"/>
    <row r="151" ht="12.75" customHeight="1"/>
    <row r="155" ht="16.5" customHeight="1"/>
  </sheetData>
  <sheetProtection selectLockedCells="1" selectUnlockedCells="1"/>
  <mergeCells count="4">
    <mergeCell ref="A86:E86"/>
    <mergeCell ref="A87:B87"/>
    <mergeCell ref="A1:E1"/>
    <mergeCell ref="D2:E2"/>
  </mergeCells>
  <printOptions horizontalCentered="1"/>
  <pageMargins left="0.25" right="0.25" top="0.75" bottom="0.75" header="0.3" footer="0.3"/>
  <pageSetup horizontalDpi="300" verticalDpi="300" orientation="portrait" paperSize="9" scale="75" r:id="rId1"/>
  <headerFooter alignWithMargins="0">
    <oddHeader>&amp;C&amp;"Times New Roman CE,Félkövér"&amp;UTájékoztató kimutatások, mérlegek
&amp;UTényő Község Önkormányzata
2019. ÉVI KÖLTSÉGVETÉSÉNEK MÉRLEGE&amp;R&amp;"Times New Roman CE,Félkövér dőlt"&amp;11 1. számú tájékoztató tábla</oddHeader>
  </headerFooter>
  <rowBreaks count="1" manualBreakCount="1">
    <brk id="85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I18"/>
  <sheetViews>
    <sheetView view="pageLayout" workbookViewId="0" topLeftCell="A22">
      <selection activeCell="E8" sqref="E8"/>
    </sheetView>
  </sheetViews>
  <sheetFormatPr defaultColWidth="9.00390625" defaultRowHeight="12.75"/>
  <cols>
    <col min="1" max="1" width="6.875" style="70" customWidth="1"/>
    <col min="2" max="2" width="49.625" style="69" customWidth="1"/>
    <col min="3" max="8" width="12.875" style="69" customWidth="1"/>
    <col min="9" max="9" width="13.875" style="69" customWidth="1"/>
    <col min="10" max="16384" width="9.375" style="69" customWidth="1"/>
  </cols>
  <sheetData>
    <row r="1" spans="1:9" ht="27.75" customHeight="1">
      <c r="A1" s="797" t="s">
        <v>430</v>
      </c>
      <c r="B1" s="797"/>
      <c r="C1" s="797"/>
      <c r="D1" s="797"/>
      <c r="E1" s="797"/>
      <c r="F1" s="797"/>
      <c r="G1" s="797"/>
      <c r="H1" s="797"/>
      <c r="I1" s="797"/>
    </row>
    <row r="2" ht="20.25" customHeight="1">
      <c r="I2" s="320" t="s">
        <v>560</v>
      </c>
    </row>
    <row r="3" spans="1:9" s="321" customFormat="1" ht="26.25" customHeight="1">
      <c r="A3" s="799" t="s">
        <v>17</v>
      </c>
      <c r="B3" s="842" t="s">
        <v>431</v>
      </c>
      <c r="C3" s="799" t="s">
        <v>432</v>
      </c>
      <c r="D3" s="799" t="s">
        <v>581</v>
      </c>
      <c r="E3" s="843" t="s">
        <v>433</v>
      </c>
      <c r="F3" s="843"/>
      <c r="G3" s="843"/>
      <c r="H3" s="843"/>
      <c r="I3" s="842" t="s">
        <v>434</v>
      </c>
    </row>
    <row r="4" spans="1:9" s="324" customFormat="1" ht="32.25" customHeight="1">
      <c r="A4" s="799"/>
      <c r="B4" s="842"/>
      <c r="C4" s="842"/>
      <c r="D4" s="799"/>
      <c r="E4" s="322" t="s">
        <v>521</v>
      </c>
      <c r="F4" s="322" t="s">
        <v>559</v>
      </c>
      <c r="G4" s="322" t="s">
        <v>564</v>
      </c>
      <c r="H4" s="323" t="s">
        <v>575</v>
      </c>
      <c r="I4" s="842"/>
    </row>
    <row r="5" spans="1:9" s="328" customFormat="1" ht="12.75" customHeight="1">
      <c r="A5" s="325">
        <v>1</v>
      </c>
      <c r="B5" s="76">
        <v>2</v>
      </c>
      <c r="C5" s="326">
        <v>3</v>
      </c>
      <c r="D5" s="76">
        <v>4</v>
      </c>
      <c r="E5" s="325">
        <v>5</v>
      </c>
      <c r="F5" s="326">
        <v>6</v>
      </c>
      <c r="G5" s="326">
        <v>7</v>
      </c>
      <c r="H5" s="78">
        <v>8</v>
      </c>
      <c r="I5" s="327" t="s">
        <v>435</v>
      </c>
    </row>
    <row r="6" spans="1:9" ht="24.75" customHeight="1">
      <c r="A6" s="77" t="s">
        <v>19</v>
      </c>
      <c r="B6" s="329" t="s">
        <v>436</v>
      </c>
      <c r="C6" s="330"/>
      <c r="D6" s="331">
        <f>+D7+D8</f>
        <v>0</v>
      </c>
      <c r="E6" s="332">
        <v>0</v>
      </c>
      <c r="F6" s="333">
        <f>+F7+F8</f>
        <v>0</v>
      </c>
      <c r="G6" s="333">
        <f>+G7+G8</f>
        <v>0</v>
      </c>
      <c r="H6" s="334">
        <f>+H7+H8</f>
        <v>0</v>
      </c>
      <c r="I6" s="331">
        <f aca="true" t="shared" si="0" ref="I6:I17">SUM(D6:H6)</f>
        <v>0</v>
      </c>
    </row>
    <row r="7" spans="1:9" ht="19.5" customHeight="1">
      <c r="A7" s="335" t="s">
        <v>20</v>
      </c>
      <c r="B7" s="336" t="s">
        <v>437</v>
      </c>
      <c r="C7" s="337"/>
      <c r="D7" s="338"/>
      <c r="E7" s="339"/>
      <c r="F7" s="85"/>
      <c r="G7" s="85"/>
      <c r="H7" s="86"/>
      <c r="I7" s="340">
        <f t="shared" si="0"/>
        <v>0</v>
      </c>
    </row>
    <row r="8" spans="1:9" ht="19.5" customHeight="1">
      <c r="A8" s="335" t="s">
        <v>21</v>
      </c>
      <c r="B8" s="336" t="s">
        <v>437</v>
      </c>
      <c r="C8" s="337"/>
      <c r="D8" s="338"/>
      <c r="E8" s="339"/>
      <c r="F8" s="85"/>
      <c r="G8" s="85"/>
      <c r="H8" s="86"/>
      <c r="I8" s="340">
        <f t="shared" si="0"/>
        <v>0</v>
      </c>
    </row>
    <row r="9" spans="1:9" ht="25.5" customHeight="1">
      <c r="A9" s="77" t="s">
        <v>230</v>
      </c>
      <c r="B9" s="329" t="s">
        <v>438</v>
      </c>
      <c r="C9" s="341"/>
      <c r="D9" s="331">
        <f>+D10+D11</f>
        <v>0</v>
      </c>
      <c r="E9" s="332">
        <f>+E10+E11</f>
        <v>0</v>
      </c>
      <c r="F9" s="333">
        <f>+F10+F11</f>
        <v>0</v>
      </c>
      <c r="G9" s="333">
        <f>+G10+G11</f>
        <v>0</v>
      </c>
      <c r="H9" s="334">
        <f>+H10+H11</f>
        <v>0</v>
      </c>
      <c r="I9" s="331">
        <f t="shared" si="0"/>
        <v>0</v>
      </c>
    </row>
    <row r="10" spans="1:9" ht="19.5" customHeight="1">
      <c r="A10" s="335" t="s">
        <v>75</v>
      </c>
      <c r="B10" s="336" t="s">
        <v>437</v>
      </c>
      <c r="C10" s="337"/>
      <c r="D10" s="338"/>
      <c r="E10" s="339"/>
      <c r="F10" s="85"/>
      <c r="G10" s="85"/>
      <c r="H10" s="86"/>
      <c r="I10" s="340">
        <f t="shared" si="0"/>
        <v>0</v>
      </c>
    </row>
    <row r="11" spans="1:9" ht="19.5" customHeight="1">
      <c r="A11" s="335" t="s">
        <v>97</v>
      </c>
      <c r="B11" s="336" t="s">
        <v>437</v>
      </c>
      <c r="C11" s="337"/>
      <c r="D11" s="338"/>
      <c r="E11" s="339"/>
      <c r="F11" s="85"/>
      <c r="G11" s="85"/>
      <c r="H11" s="86"/>
      <c r="I11" s="340">
        <f t="shared" si="0"/>
        <v>0</v>
      </c>
    </row>
    <row r="12" spans="1:9" ht="19.5" customHeight="1">
      <c r="A12" s="77" t="s">
        <v>241</v>
      </c>
      <c r="B12" s="329" t="s">
        <v>439</v>
      </c>
      <c r="C12" s="341"/>
      <c r="D12" s="331">
        <f>+D13</f>
        <v>0</v>
      </c>
      <c r="E12" s="332">
        <f>+E13</f>
        <v>0</v>
      </c>
      <c r="F12" s="333">
        <f>+F13</f>
        <v>0</v>
      </c>
      <c r="G12" s="333">
        <f>+G13</f>
        <v>0</v>
      </c>
      <c r="H12" s="334">
        <f>+H13</f>
        <v>0</v>
      </c>
      <c r="I12" s="331">
        <f t="shared" si="0"/>
        <v>0</v>
      </c>
    </row>
    <row r="13" spans="1:9" ht="19.5" customHeight="1">
      <c r="A13" s="335" t="s">
        <v>119</v>
      </c>
      <c r="B13" s="336" t="s">
        <v>437</v>
      </c>
      <c r="C13" s="337"/>
      <c r="D13" s="338"/>
      <c r="E13" s="339"/>
      <c r="F13" s="85"/>
      <c r="G13" s="85"/>
      <c r="H13" s="86"/>
      <c r="I13" s="340">
        <f t="shared" si="0"/>
        <v>0</v>
      </c>
    </row>
    <row r="14" spans="1:9" ht="19.5" customHeight="1">
      <c r="A14" s="77" t="s">
        <v>129</v>
      </c>
      <c r="B14" s="329" t="s">
        <v>440</v>
      </c>
      <c r="C14" s="341"/>
      <c r="D14" s="331">
        <f>+D15</f>
        <v>0</v>
      </c>
      <c r="E14" s="332">
        <f>+E15</f>
        <v>0</v>
      </c>
      <c r="F14" s="333">
        <f>+F15</f>
        <v>0</v>
      </c>
      <c r="G14" s="333">
        <f>+G15</f>
        <v>0</v>
      </c>
      <c r="H14" s="334">
        <f>+H15</f>
        <v>0</v>
      </c>
      <c r="I14" s="331">
        <f t="shared" si="0"/>
        <v>0</v>
      </c>
    </row>
    <row r="15" spans="1:9" ht="19.5" customHeight="1">
      <c r="A15" s="342" t="s">
        <v>253</v>
      </c>
      <c r="B15" s="343" t="s">
        <v>437</v>
      </c>
      <c r="C15" s="344"/>
      <c r="D15" s="345"/>
      <c r="E15" s="346"/>
      <c r="F15" s="92"/>
      <c r="G15" s="92"/>
      <c r="H15" s="93"/>
      <c r="I15" s="347">
        <f t="shared" si="0"/>
        <v>0</v>
      </c>
    </row>
    <row r="16" spans="1:9" ht="19.5" customHeight="1">
      <c r="A16" s="77" t="s">
        <v>272</v>
      </c>
      <c r="B16" s="329" t="s">
        <v>441</v>
      </c>
      <c r="C16" s="341"/>
      <c r="D16" s="331">
        <f>+D17</f>
        <v>0</v>
      </c>
      <c r="E16" s="332">
        <f>+E17</f>
        <v>0</v>
      </c>
      <c r="F16" s="333">
        <f>+F17</f>
        <v>0</v>
      </c>
      <c r="G16" s="333">
        <f>+G17</f>
        <v>0</v>
      </c>
      <c r="H16" s="334">
        <f>+H17</f>
        <v>0</v>
      </c>
      <c r="I16" s="331">
        <f t="shared" si="0"/>
        <v>0</v>
      </c>
    </row>
    <row r="17" spans="1:9" ht="19.5" customHeight="1">
      <c r="A17" s="348" t="s">
        <v>273</v>
      </c>
      <c r="B17" s="349" t="s">
        <v>437</v>
      </c>
      <c r="C17" s="350"/>
      <c r="D17" s="351"/>
      <c r="E17" s="352"/>
      <c r="F17" s="102"/>
      <c r="G17" s="102"/>
      <c r="H17" s="100"/>
      <c r="I17" s="353">
        <f t="shared" si="0"/>
        <v>0</v>
      </c>
    </row>
    <row r="18" spans="1:9" ht="19.5" customHeight="1">
      <c r="A18" s="841" t="s">
        <v>442</v>
      </c>
      <c r="B18" s="841"/>
      <c r="C18" s="354"/>
      <c r="D18" s="331">
        <f aca="true" t="shared" si="1" ref="D18:I18">+D6+D9+D12+D14+D16</f>
        <v>0</v>
      </c>
      <c r="E18" s="332">
        <f t="shared" si="1"/>
        <v>0</v>
      </c>
      <c r="F18" s="333">
        <f t="shared" si="1"/>
        <v>0</v>
      </c>
      <c r="G18" s="333">
        <f t="shared" si="1"/>
        <v>0</v>
      </c>
      <c r="H18" s="334">
        <f t="shared" si="1"/>
        <v>0</v>
      </c>
      <c r="I18" s="331">
        <f t="shared" si="1"/>
        <v>0</v>
      </c>
    </row>
  </sheetData>
  <sheetProtection selectLockedCells="1" selectUnlockedCells="1"/>
  <mergeCells count="8">
    <mergeCell ref="A18:B18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5" right="0.7875" top="1.0298611111111111" bottom="0.9840277777777777" header="0.7875" footer="0.5118055555555555"/>
  <pageSetup horizontalDpi="300" verticalDpi="3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D31"/>
  <sheetViews>
    <sheetView view="pageLayout" workbookViewId="0" topLeftCell="A40">
      <selection activeCell="D6" sqref="D6"/>
    </sheetView>
  </sheetViews>
  <sheetFormatPr defaultColWidth="9.00390625" defaultRowHeight="12.75"/>
  <cols>
    <col min="1" max="1" width="5.875" style="355" customWidth="1"/>
    <col min="2" max="2" width="54.875" style="183" customWidth="1"/>
    <col min="3" max="4" width="17.625" style="183" customWidth="1"/>
    <col min="5" max="16384" width="9.375" style="183" customWidth="1"/>
  </cols>
  <sheetData>
    <row r="1" spans="2:4" ht="31.5" customHeight="1">
      <c r="B1" s="844" t="s">
        <v>443</v>
      </c>
      <c r="C1" s="844"/>
      <c r="D1" s="844"/>
    </row>
    <row r="2" spans="1:4" s="358" customFormat="1" ht="15.75">
      <c r="A2" s="356"/>
      <c r="B2" s="357"/>
      <c r="D2" s="359" t="s">
        <v>560</v>
      </c>
    </row>
    <row r="3" spans="1:4" s="266" customFormat="1" ht="48" customHeight="1">
      <c r="A3" s="360" t="s">
        <v>347</v>
      </c>
      <c r="B3" s="264" t="s">
        <v>18</v>
      </c>
      <c r="C3" s="264" t="s">
        <v>444</v>
      </c>
      <c r="D3" s="265" t="s">
        <v>445</v>
      </c>
    </row>
    <row r="4" spans="1:4" s="266" customFormat="1" ht="13.5" customHeight="1">
      <c r="A4" s="361">
        <v>1</v>
      </c>
      <c r="B4" s="196">
        <v>2</v>
      </c>
      <c r="C4" s="196">
        <v>3</v>
      </c>
      <c r="D4" s="197">
        <v>4</v>
      </c>
    </row>
    <row r="5" spans="1:4" ht="18" customHeight="1">
      <c r="A5" s="362" t="s">
        <v>19</v>
      </c>
      <c r="B5" s="363" t="s">
        <v>446</v>
      </c>
      <c r="C5" s="364"/>
      <c r="D5" s="104"/>
    </row>
    <row r="6" spans="1:4" ht="18" customHeight="1">
      <c r="A6" s="365" t="s">
        <v>20</v>
      </c>
      <c r="B6" s="366" t="s">
        <v>447</v>
      </c>
      <c r="C6" s="367"/>
      <c r="D6" s="106"/>
    </row>
    <row r="7" spans="1:4" ht="18" customHeight="1">
      <c r="A7" s="365" t="s">
        <v>21</v>
      </c>
      <c r="B7" s="366" t="s">
        <v>448</v>
      </c>
      <c r="C7" s="367"/>
      <c r="D7" s="106"/>
    </row>
    <row r="8" spans="1:4" ht="18" customHeight="1">
      <c r="A8" s="365" t="s">
        <v>230</v>
      </c>
      <c r="B8" s="366" t="s">
        <v>449</v>
      </c>
      <c r="C8" s="367"/>
      <c r="D8" s="106"/>
    </row>
    <row r="9" spans="1:4" ht="18" customHeight="1">
      <c r="A9" s="365" t="s">
        <v>75</v>
      </c>
      <c r="B9" s="366" t="s">
        <v>450</v>
      </c>
      <c r="C9" s="367">
        <v>4000000</v>
      </c>
      <c r="D9" s="106">
        <v>316000</v>
      </c>
    </row>
    <row r="10" spans="1:4" ht="18" customHeight="1">
      <c r="A10" s="365" t="s">
        <v>97</v>
      </c>
      <c r="B10" s="366" t="s">
        <v>451</v>
      </c>
      <c r="C10" s="367"/>
      <c r="D10" s="106"/>
    </row>
    <row r="11" spans="1:4" ht="18" customHeight="1">
      <c r="A11" s="365" t="s">
        <v>241</v>
      </c>
      <c r="B11" s="368" t="s">
        <v>452</v>
      </c>
      <c r="C11" s="367"/>
      <c r="D11" s="106"/>
    </row>
    <row r="12" spans="1:4" ht="18" customHeight="1">
      <c r="A12" s="365" t="s">
        <v>129</v>
      </c>
      <c r="B12" s="368" t="s">
        <v>453</v>
      </c>
      <c r="C12" s="367">
        <f>SUM('1.1.sz.mell.'!C29)</f>
        <v>4000000</v>
      </c>
      <c r="D12" s="106">
        <v>316000</v>
      </c>
    </row>
    <row r="13" spans="1:4" ht="18" customHeight="1">
      <c r="A13" s="365" t="s">
        <v>253</v>
      </c>
      <c r="B13" s="368" t="s">
        <v>454</v>
      </c>
      <c r="C13" s="367"/>
      <c r="D13" s="106"/>
    </row>
    <row r="14" spans="1:4" ht="18" customHeight="1">
      <c r="A14" s="365" t="s">
        <v>272</v>
      </c>
      <c r="B14" s="368" t="s">
        <v>455</v>
      </c>
      <c r="C14" s="367"/>
      <c r="D14" s="106"/>
    </row>
    <row r="15" spans="1:4" ht="22.5" customHeight="1">
      <c r="A15" s="365" t="s">
        <v>273</v>
      </c>
      <c r="B15" s="368" t="s">
        <v>456</v>
      </c>
      <c r="C15" s="367"/>
      <c r="D15" s="106"/>
    </row>
    <row r="16" spans="1:4" ht="18" customHeight="1">
      <c r="A16" s="365" t="s">
        <v>274</v>
      </c>
      <c r="B16" s="366" t="s">
        <v>457</v>
      </c>
      <c r="C16" s="367">
        <f>SUM('1.1.sz.mell.'!C31)</f>
        <v>34400000</v>
      </c>
      <c r="D16" s="106">
        <v>97000</v>
      </c>
    </row>
    <row r="17" spans="1:4" ht="18" customHeight="1">
      <c r="A17" s="365" t="s">
        <v>277</v>
      </c>
      <c r="B17" s="366" t="s">
        <v>458</v>
      </c>
      <c r="C17" s="367"/>
      <c r="D17" s="106"/>
    </row>
    <row r="18" spans="1:4" ht="18" customHeight="1">
      <c r="A18" s="365" t="s">
        <v>280</v>
      </c>
      <c r="B18" s="366" t="s">
        <v>459</v>
      </c>
      <c r="C18" s="367"/>
      <c r="D18" s="106"/>
    </row>
    <row r="19" spans="1:4" ht="18" customHeight="1">
      <c r="A19" s="365" t="s">
        <v>283</v>
      </c>
      <c r="B19" s="366" t="s">
        <v>460</v>
      </c>
      <c r="C19" s="367"/>
      <c r="D19" s="106"/>
    </row>
    <row r="20" spans="1:4" ht="18" customHeight="1">
      <c r="A20" s="365" t="s">
        <v>286</v>
      </c>
      <c r="B20" s="366" t="s">
        <v>461</v>
      </c>
      <c r="C20" s="367"/>
      <c r="D20" s="106"/>
    </row>
    <row r="21" spans="1:4" ht="18" customHeight="1">
      <c r="A21" s="365" t="s">
        <v>289</v>
      </c>
      <c r="B21" s="369"/>
      <c r="C21" s="105"/>
      <c r="D21" s="106"/>
    </row>
    <row r="22" spans="1:4" ht="18" customHeight="1">
      <c r="A22" s="365" t="s">
        <v>292</v>
      </c>
      <c r="B22" s="370"/>
      <c r="C22" s="105"/>
      <c r="D22" s="106"/>
    </row>
    <row r="23" spans="1:4" ht="18" customHeight="1">
      <c r="A23" s="365" t="s">
        <v>295</v>
      </c>
      <c r="B23" s="370"/>
      <c r="C23" s="105"/>
      <c r="D23" s="106"/>
    </row>
    <row r="24" spans="1:4" ht="18" customHeight="1">
      <c r="A24" s="365" t="s">
        <v>298</v>
      </c>
      <c r="B24" s="370"/>
      <c r="C24" s="105"/>
      <c r="D24" s="106"/>
    </row>
    <row r="25" spans="1:4" ht="18" customHeight="1">
      <c r="A25" s="365" t="s">
        <v>300</v>
      </c>
      <c r="B25" s="370"/>
      <c r="C25" s="105"/>
      <c r="D25" s="106"/>
    </row>
    <row r="26" spans="1:4" ht="18" customHeight="1">
      <c r="A26" s="365" t="s">
        <v>303</v>
      </c>
      <c r="B26" s="370"/>
      <c r="C26" s="105"/>
      <c r="D26" s="106"/>
    </row>
    <row r="27" spans="1:4" ht="18" customHeight="1">
      <c r="A27" s="365" t="s">
        <v>306</v>
      </c>
      <c r="B27" s="370"/>
      <c r="C27" s="105"/>
      <c r="D27" s="106"/>
    </row>
    <row r="28" spans="1:4" ht="18" customHeight="1">
      <c r="A28" s="365" t="s">
        <v>309</v>
      </c>
      <c r="B28" s="370"/>
      <c r="C28" s="105"/>
      <c r="D28" s="106"/>
    </row>
    <row r="29" spans="1:4" ht="18" customHeight="1">
      <c r="A29" s="371" t="s">
        <v>340</v>
      </c>
      <c r="B29" s="372"/>
      <c r="C29" s="373"/>
      <c r="D29" s="251"/>
    </row>
    <row r="30" spans="1:4" ht="18" customHeight="1">
      <c r="A30" s="361" t="s">
        <v>343</v>
      </c>
      <c r="B30" s="374" t="s">
        <v>421</v>
      </c>
      <c r="C30" s="375">
        <f>+C5+C6+C7+C8+C9+C16+C17+C18+C19+C20+C21+C22+C23+C24+C25+C26+C27+C28+C29</f>
        <v>38400000</v>
      </c>
      <c r="D30" s="376">
        <f>+D5+D6+D7+D8+D9+D16+D17+D18+D19+D20+D21+D22+D23+D24+D25+D26+D27+D28+D29</f>
        <v>413000</v>
      </c>
    </row>
    <row r="31" spans="1:4" ht="8.25" customHeight="1">
      <c r="A31" s="377"/>
      <c r="B31" s="845"/>
      <c r="C31" s="845"/>
      <c r="D31" s="845"/>
    </row>
  </sheetData>
  <sheetProtection/>
  <mergeCells count="2">
    <mergeCell ref="B1:D1"/>
    <mergeCell ref="B31:D31"/>
  </mergeCells>
  <printOptions horizontalCentered="1"/>
  <pageMargins left="0.7875" right="0.7875" top="1.0604166666666666" bottom="0.9840277777777777" header="0.7875" footer="0.5118055555555555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2:G150"/>
  <sheetViews>
    <sheetView view="pageLayout" zoomScaleNormal="120" zoomScaleSheetLayoutView="100" workbookViewId="0" topLeftCell="A46">
      <selection activeCell="B61" sqref="B61"/>
    </sheetView>
  </sheetViews>
  <sheetFormatPr defaultColWidth="9.00390625" defaultRowHeight="12.75"/>
  <cols>
    <col min="1" max="1" width="9.50390625" style="5" customWidth="1"/>
    <col min="2" max="2" width="74.00390625" style="5" customWidth="1"/>
    <col min="3" max="3" width="13.50390625" style="6" customWidth="1"/>
    <col min="4" max="4" width="10.50390625" style="7" bestFit="1" customWidth="1"/>
    <col min="5" max="16384" width="9.375" style="7" customWidth="1"/>
  </cols>
  <sheetData>
    <row r="2" spans="1:3" ht="15.75" customHeight="1">
      <c r="A2" s="792" t="s">
        <v>15</v>
      </c>
      <c r="B2" s="792"/>
      <c r="C2" s="792"/>
    </row>
    <row r="3" spans="1:3" ht="15.75" customHeight="1" thickBot="1">
      <c r="A3" s="793" t="s">
        <v>16</v>
      </c>
      <c r="B3" s="793"/>
      <c r="C3" s="9" t="s">
        <v>519</v>
      </c>
    </row>
    <row r="4" spans="1:5" ht="37.5" customHeight="1" thickBot="1">
      <c r="A4" s="10" t="s">
        <v>17</v>
      </c>
      <c r="B4" s="417" t="s">
        <v>18</v>
      </c>
      <c r="C4" s="587" t="s">
        <v>563</v>
      </c>
      <c r="D4" s="12"/>
      <c r="E4" s="12"/>
    </row>
    <row r="5" spans="1:3" s="15" customFormat="1" ht="12" customHeight="1" thickBot="1">
      <c r="A5" s="13" t="s">
        <v>19</v>
      </c>
      <c r="B5" s="418" t="s">
        <v>20</v>
      </c>
      <c r="C5" s="583" t="s">
        <v>21</v>
      </c>
    </row>
    <row r="6" spans="1:3" s="19" customFormat="1" ht="12" customHeight="1" thickBot="1">
      <c r="A6" s="16" t="s">
        <v>19</v>
      </c>
      <c r="B6" s="222" t="s">
        <v>22</v>
      </c>
      <c r="C6" s="422">
        <f>(+C7+C8+C9+C10+C11+C12)</f>
        <v>73684189</v>
      </c>
    </row>
    <row r="7" spans="1:3" s="19" customFormat="1" ht="12" customHeight="1">
      <c r="A7" s="20" t="s">
        <v>23</v>
      </c>
      <c r="B7" s="588" t="s">
        <v>24</v>
      </c>
      <c r="C7" s="428">
        <v>24246240</v>
      </c>
    </row>
    <row r="8" spans="1:3" s="19" customFormat="1" ht="12" customHeight="1">
      <c r="A8" s="23" t="s">
        <v>25</v>
      </c>
      <c r="B8" s="589" t="s">
        <v>26</v>
      </c>
      <c r="C8" s="427">
        <v>30999650</v>
      </c>
    </row>
    <row r="9" spans="1:3" s="19" customFormat="1" ht="12" customHeight="1">
      <c r="A9" s="23" t="s">
        <v>27</v>
      </c>
      <c r="B9" s="589" t="s">
        <v>28</v>
      </c>
      <c r="C9" s="427">
        <v>16413969</v>
      </c>
    </row>
    <row r="10" spans="1:3" s="19" customFormat="1" ht="12" customHeight="1">
      <c r="A10" s="23" t="s">
        <v>29</v>
      </c>
      <c r="B10" s="589" t="s">
        <v>30</v>
      </c>
      <c r="C10" s="427">
        <v>2024330</v>
      </c>
    </row>
    <row r="11" spans="1:3" s="19" customFormat="1" ht="12" customHeight="1">
      <c r="A11" s="23" t="s">
        <v>31</v>
      </c>
      <c r="B11" s="589" t="s">
        <v>32</v>
      </c>
      <c r="C11" s="427"/>
    </row>
    <row r="12" spans="1:3" s="19" customFormat="1" ht="12" customHeight="1" thickBot="1">
      <c r="A12" s="26" t="s">
        <v>33</v>
      </c>
      <c r="B12" s="590" t="s">
        <v>34</v>
      </c>
      <c r="C12" s="432"/>
    </row>
    <row r="13" spans="1:3" s="19" customFormat="1" ht="12" customHeight="1" thickBot="1">
      <c r="A13" s="16" t="s">
        <v>20</v>
      </c>
      <c r="B13" s="584" t="s">
        <v>35</v>
      </c>
      <c r="C13" s="422">
        <f>+C14+C15+C16+C17+C18</f>
        <v>12251000</v>
      </c>
    </row>
    <row r="14" spans="1:3" s="19" customFormat="1" ht="12" customHeight="1">
      <c r="A14" s="20" t="s">
        <v>36</v>
      </c>
      <c r="B14" s="588" t="s">
        <v>37</v>
      </c>
      <c r="C14" s="428"/>
    </row>
    <row r="15" spans="1:3" s="19" customFormat="1" ht="12" customHeight="1">
      <c r="A15" s="23" t="s">
        <v>38</v>
      </c>
      <c r="B15" s="589" t="s">
        <v>39</v>
      </c>
      <c r="C15" s="427"/>
    </row>
    <row r="16" spans="1:3" s="19" customFormat="1" ht="12" customHeight="1">
      <c r="A16" s="23" t="s">
        <v>40</v>
      </c>
      <c r="B16" s="589" t="s">
        <v>41</v>
      </c>
      <c r="C16" s="427"/>
    </row>
    <row r="17" spans="1:3" s="19" customFormat="1" ht="12" customHeight="1">
      <c r="A17" s="23" t="s">
        <v>42</v>
      </c>
      <c r="B17" s="589" t="s">
        <v>43</v>
      </c>
      <c r="C17" s="427"/>
    </row>
    <row r="18" spans="1:3" s="19" customFormat="1" ht="12" customHeight="1">
      <c r="A18" s="23" t="s">
        <v>44</v>
      </c>
      <c r="B18" s="589" t="s">
        <v>45</v>
      </c>
      <c r="C18" s="427">
        <v>12251000</v>
      </c>
    </row>
    <row r="19" spans="1:3" s="19" customFormat="1" ht="12" customHeight="1" thickBot="1">
      <c r="A19" s="26" t="s">
        <v>46</v>
      </c>
      <c r="B19" s="590" t="s">
        <v>47</v>
      </c>
      <c r="C19" s="432"/>
    </row>
    <row r="20" spans="1:3" s="19" customFormat="1" ht="12" customHeight="1" thickBot="1">
      <c r="A20" s="16" t="s">
        <v>21</v>
      </c>
      <c r="B20" s="222" t="s">
        <v>48</v>
      </c>
      <c r="C20" s="422">
        <f>+C21+C22+C23+C24+C25</f>
        <v>0</v>
      </c>
    </row>
    <row r="21" spans="1:3" s="19" customFormat="1" ht="12" customHeight="1">
      <c r="A21" s="20" t="s">
        <v>49</v>
      </c>
      <c r="B21" s="588" t="s">
        <v>50</v>
      </c>
      <c r="C21" s="428"/>
    </row>
    <row r="22" spans="1:3" s="19" customFormat="1" ht="12" customHeight="1">
      <c r="A22" s="23" t="s">
        <v>51</v>
      </c>
      <c r="B22" s="589" t="s">
        <v>52</v>
      </c>
      <c r="C22" s="427"/>
    </row>
    <row r="23" spans="1:3" s="19" customFormat="1" ht="12" customHeight="1">
      <c r="A23" s="23" t="s">
        <v>53</v>
      </c>
      <c r="B23" s="589" t="s">
        <v>54</v>
      </c>
      <c r="C23" s="427"/>
    </row>
    <row r="24" spans="1:3" s="19" customFormat="1" ht="12" customHeight="1">
      <c r="A24" s="23" t="s">
        <v>55</v>
      </c>
      <c r="B24" s="589" t="s">
        <v>56</v>
      </c>
      <c r="C24" s="427"/>
    </row>
    <row r="25" spans="1:3" s="19" customFormat="1" ht="12" customHeight="1">
      <c r="A25" s="23" t="s">
        <v>57</v>
      </c>
      <c r="B25" s="589" t="s">
        <v>58</v>
      </c>
      <c r="C25" s="427"/>
    </row>
    <row r="26" spans="1:3" s="19" customFormat="1" ht="12" customHeight="1" thickBot="1">
      <c r="A26" s="26" t="s">
        <v>59</v>
      </c>
      <c r="B26" s="590" t="s">
        <v>60</v>
      </c>
      <c r="C26" s="432"/>
    </row>
    <row r="27" spans="1:3" s="19" customFormat="1" ht="12" customHeight="1" thickBot="1">
      <c r="A27" s="16" t="s">
        <v>61</v>
      </c>
      <c r="B27" s="222" t="s">
        <v>62</v>
      </c>
      <c r="C27" s="422">
        <f>+C28+C31+C32+C33</f>
        <v>38612000</v>
      </c>
    </row>
    <row r="28" spans="1:3" s="19" customFormat="1" ht="12" customHeight="1">
      <c r="A28" s="20" t="s">
        <v>63</v>
      </c>
      <c r="B28" s="588" t="s">
        <v>64</v>
      </c>
      <c r="C28" s="594">
        <v>4000000</v>
      </c>
    </row>
    <row r="29" spans="1:3" s="19" customFormat="1" ht="12" customHeight="1">
      <c r="A29" s="23" t="s">
        <v>65</v>
      </c>
      <c r="B29" s="589" t="s">
        <v>66</v>
      </c>
      <c r="C29" s="547">
        <v>4000000</v>
      </c>
    </row>
    <row r="30" spans="1:3" s="19" customFormat="1" ht="12" customHeight="1">
      <c r="A30" s="23" t="s">
        <v>67</v>
      </c>
      <c r="B30" s="589" t="s">
        <v>68</v>
      </c>
      <c r="C30" s="547"/>
    </row>
    <row r="31" spans="1:3" s="19" customFormat="1" ht="12" customHeight="1">
      <c r="A31" s="23" t="s">
        <v>69</v>
      </c>
      <c r="B31" s="589" t="s">
        <v>70</v>
      </c>
      <c r="C31" s="547">
        <v>34400000</v>
      </c>
    </row>
    <row r="32" spans="1:3" s="19" customFormat="1" ht="12" customHeight="1">
      <c r="A32" s="23" t="s">
        <v>71</v>
      </c>
      <c r="B32" s="589" t="s">
        <v>72</v>
      </c>
      <c r="C32" s="547"/>
    </row>
    <row r="33" spans="1:3" s="19" customFormat="1" ht="12" customHeight="1" thickBot="1">
      <c r="A33" s="26" t="s">
        <v>73</v>
      </c>
      <c r="B33" s="590" t="s">
        <v>74</v>
      </c>
      <c r="C33" s="595">
        <v>212000</v>
      </c>
    </row>
    <row r="34" spans="1:3" s="19" customFormat="1" ht="12" customHeight="1" thickBot="1">
      <c r="A34" s="16" t="s">
        <v>75</v>
      </c>
      <c r="B34" s="222" t="s">
        <v>76</v>
      </c>
      <c r="C34" s="422">
        <f>SUM(C35:C44)</f>
        <v>14046811</v>
      </c>
    </row>
    <row r="35" spans="1:3" s="19" customFormat="1" ht="12" customHeight="1">
      <c r="A35" s="20" t="s">
        <v>77</v>
      </c>
      <c r="B35" s="588" t="s">
        <v>78</v>
      </c>
      <c r="C35" s="428">
        <v>300000</v>
      </c>
    </row>
    <row r="36" spans="1:3" s="19" customFormat="1" ht="12" customHeight="1">
      <c r="A36" s="23" t="s">
        <v>79</v>
      </c>
      <c r="B36" s="589" t="s">
        <v>80</v>
      </c>
      <c r="C36" s="427">
        <v>4070000</v>
      </c>
    </row>
    <row r="37" spans="1:3" s="19" customFormat="1" ht="12" customHeight="1">
      <c r="A37" s="23" t="s">
        <v>81</v>
      </c>
      <c r="B37" s="589" t="s">
        <v>82</v>
      </c>
      <c r="C37" s="427">
        <v>1778000</v>
      </c>
    </row>
    <row r="38" spans="1:3" s="19" customFormat="1" ht="12" customHeight="1">
      <c r="A38" s="23" t="s">
        <v>83</v>
      </c>
      <c r="B38" s="589" t="s">
        <v>84</v>
      </c>
      <c r="C38" s="427">
        <v>24000</v>
      </c>
    </row>
    <row r="39" spans="1:3" s="19" customFormat="1" ht="12" customHeight="1">
      <c r="A39" s="23" t="s">
        <v>85</v>
      </c>
      <c r="B39" s="589" t="s">
        <v>86</v>
      </c>
      <c r="C39" s="427">
        <v>6000000</v>
      </c>
    </row>
    <row r="40" spans="1:3" s="19" customFormat="1" ht="12" customHeight="1">
      <c r="A40" s="23" t="s">
        <v>87</v>
      </c>
      <c r="B40" s="589" t="s">
        <v>88</v>
      </c>
      <c r="C40" s="427">
        <v>1869000</v>
      </c>
    </row>
    <row r="41" spans="1:3" s="19" customFormat="1" ht="12" customHeight="1">
      <c r="A41" s="23" t="s">
        <v>89</v>
      </c>
      <c r="B41" s="589" t="s">
        <v>90</v>
      </c>
      <c r="C41" s="427"/>
    </row>
    <row r="42" spans="1:3" s="19" customFormat="1" ht="12" customHeight="1">
      <c r="A42" s="23" t="s">
        <v>91</v>
      </c>
      <c r="B42" s="589" t="s">
        <v>92</v>
      </c>
      <c r="C42" s="427">
        <v>5811</v>
      </c>
    </row>
    <row r="43" spans="1:3" s="19" customFormat="1" ht="12" customHeight="1">
      <c r="A43" s="23" t="s">
        <v>93</v>
      </c>
      <c r="B43" s="589" t="s">
        <v>94</v>
      </c>
      <c r="C43" s="427"/>
    </row>
    <row r="44" spans="1:3" s="19" customFormat="1" ht="12" customHeight="1" thickBot="1">
      <c r="A44" s="26" t="s">
        <v>95</v>
      </c>
      <c r="B44" s="590" t="s">
        <v>96</v>
      </c>
      <c r="C44" s="432"/>
    </row>
    <row r="45" spans="1:3" s="19" customFormat="1" ht="12" customHeight="1" thickBot="1">
      <c r="A45" s="16" t="s">
        <v>97</v>
      </c>
      <c r="B45" s="222" t="s">
        <v>98</v>
      </c>
      <c r="C45" s="422">
        <f>SUM(C46:C50)</f>
        <v>0</v>
      </c>
    </row>
    <row r="46" spans="1:3" s="19" customFormat="1" ht="12" customHeight="1">
      <c r="A46" s="20" t="s">
        <v>99</v>
      </c>
      <c r="B46" s="588" t="s">
        <v>100</v>
      </c>
      <c r="C46" s="428"/>
    </row>
    <row r="47" spans="1:3" s="19" customFormat="1" ht="12" customHeight="1">
      <c r="A47" s="23" t="s">
        <v>101</v>
      </c>
      <c r="B47" s="589" t="s">
        <v>102</v>
      </c>
      <c r="C47" s="427"/>
    </row>
    <row r="48" spans="1:3" s="19" customFormat="1" ht="12" customHeight="1">
      <c r="A48" s="23" t="s">
        <v>103</v>
      </c>
      <c r="B48" s="589" t="s">
        <v>104</v>
      </c>
      <c r="C48" s="427"/>
    </row>
    <row r="49" spans="1:3" s="19" customFormat="1" ht="12" customHeight="1">
      <c r="A49" s="23" t="s">
        <v>105</v>
      </c>
      <c r="B49" s="589" t="s">
        <v>106</v>
      </c>
      <c r="C49" s="427"/>
    </row>
    <row r="50" spans="1:3" s="19" customFormat="1" ht="12" customHeight="1" thickBot="1">
      <c r="A50" s="26" t="s">
        <v>107</v>
      </c>
      <c r="B50" s="590" t="s">
        <v>108</v>
      </c>
      <c r="C50" s="432"/>
    </row>
    <row r="51" spans="1:3" s="19" customFormat="1" ht="12" customHeight="1" thickBot="1">
      <c r="A51" s="16" t="s">
        <v>109</v>
      </c>
      <c r="B51" s="222" t="s">
        <v>110</v>
      </c>
      <c r="C51" s="422">
        <f>SUM(C52:C54)</f>
        <v>0</v>
      </c>
    </row>
    <row r="52" spans="1:3" s="19" customFormat="1" ht="12" customHeight="1">
      <c r="A52" s="20" t="s">
        <v>111</v>
      </c>
      <c r="B52" s="588" t="s">
        <v>112</v>
      </c>
      <c r="C52" s="428"/>
    </row>
    <row r="53" spans="1:3" s="19" customFormat="1" ht="12" customHeight="1">
      <c r="A53" s="23" t="s">
        <v>113</v>
      </c>
      <c r="B53" s="589" t="s">
        <v>114</v>
      </c>
      <c r="C53" s="427"/>
    </row>
    <row r="54" spans="1:3" s="19" customFormat="1" ht="12" customHeight="1">
      <c r="A54" s="23" t="s">
        <v>115</v>
      </c>
      <c r="B54" s="589" t="s">
        <v>116</v>
      </c>
      <c r="C54" s="427"/>
    </row>
    <row r="55" spans="1:3" s="19" customFormat="1" ht="12" customHeight="1" thickBot="1">
      <c r="A55" s="26" t="s">
        <v>117</v>
      </c>
      <c r="B55" s="590" t="s">
        <v>118</v>
      </c>
      <c r="C55" s="432"/>
    </row>
    <row r="56" spans="1:3" s="19" customFormat="1" ht="12" customHeight="1" thickBot="1">
      <c r="A56" s="16" t="s">
        <v>119</v>
      </c>
      <c r="B56" s="584" t="s">
        <v>120</v>
      </c>
      <c r="C56" s="422">
        <f>SUM(C57:C59)</f>
        <v>0</v>
      </c>
    </row>
    <row r="57" spans="1:3" s="19" customFormat="1" ht="12" customHeight="1">
      <c r="A57" s="20" t="s">
        <v>121</v>
      </c>
      <c r="B57" s="588" t="s">
        <v>122</v>
      </c>
      <c r="C57" s="428"/>
    </row>
    <row r="58" spans="1:3" s="19" customFormat="1" ht="12" customHeight="1">
      <c r="A58" s="23" t="s">
        <v>123</v>
      </c>
      <c r="B58" s="589" t="s">
        <v>124</v>
      </c>
      <c r="C58" s="427"/>
    </row>
    <row r="59" spans="1:3" s="19" customFormat="1" ht="12" customHeight="1">
      <c r="A59" s="23" t="s">
        <v>125</v>
      </c>
      <c r="B59" s="589" t="s">
        <v>126</v>
      </c>
      <c r="C59" s="427"/>
    </row>
    <row r="60" spans="1:3" s="19" customFormat="1" ht="12" customHeight="1" thickBot="1">
      <c r="A60" s="26" t="s">
        <v>127</v>
      </c>
      <c r="B60" s="590" t="s">
        <v>128</v>
      </c>
      <c r="C60" s="432"/>
    </row>
    <row r="61" spans="1:3" s="19" customFormat="1" ht="12" customHeight="1" thickBot="1">
      <c r="A61" s="16" t="s">
        <v>129</v>
      </c>
      <c r="B61" s="222" t="s">
        <v>130</v>
      </c>
      <c r="C61" s="422">
        <f>+C6+C13+C20+C27+C34+C45+C51+C56</f>
        <v>138594000</v>
      </c>
    </row>
    <row r="62" spans="1:3" s="19" customFormat="1" ht="12" customHeight="1" thickBot="1">
      <c r="A62" s="29" t="s">
        <v>131</v>
      </c>
      <c r="B62" s="584" t="s">
        <v>132</v>
      </c>
      <c r="C62" s="422">
        <f>SUM(C63:C65)</f>
        <v>0</v>
      </c>
    </row>
    <row r="63" spans="1:3" s="19" customFormat="1" ht="12" customHeight="1">
      <c r="A63" s="20" t="s">
        <v>133</v>
      </c>
      <c r="B63" s="588" t="s">
        <v>134</v>
      </c>
      <c r="C63" s="428"/>
    </row>
    <row r="64" spans="1:3" s="19" customFormat="1" ht="12" customHeight="1">
      <c r="A64" s="23" t="s">
        <v>135</v>
      </c>
      <c r="B64" s="589" t="s">
        <v>136</v>
      </c>
      <c r="C64" s="427"/>
    </row>
    <row r="65" spans="1:3" s="19" customFormat="1" ht="12" customHeight="1" thickBot="1">
      <c r="A65" s="26" t="s">
        <v>137</v>
      </c>
      <c r="B65" s="591" t="s">
        <v>138</v>
      </c>
      <c r="C65" s="432"/>
    </row>
    <row r="66" spans="1:3" s="19" customFormat="1" ht="12" customHeight="1" thickBot="1">
      <c r="A66" s="29" t="s">
        <v>139</v>
      </c>
      <c r="B66" s="584" t="s">
        <v>140</v>
      </c>
      <c r="C66" s="422">
        <f>SUM(C67:C70)</f>
        <v>0</v>
      </c>
    </row>
    <row r="67" spans="1:3" s="19" customFormat="1" ht="12" customHeight="1">
      <c r="A67" s="20" t="s">
        <v>141</v>
      </c>
      <c r="B67" s="588" t="s">
        <v>142</v>
      </c>
      <c r="C67" s="428"/>
    </row>
    <row r="68" spans="1:3" s="19" customFormat="1" ht="12" customHeight="1">
      <c r="A68" s="23" t="s">
        <v>143</v>
      </c>
      <c r="B68" s="589" t="s">
        <v>144</v>
      </c>
      <c r="C68" s="427"/>
    </row>
    <row r="69" spans="1:3" s="19" customFormat="1" ht="12" customHeight="1">
      <c r="A69" s="23" t="s">
        <v>145</v>
      </c>
      <c r="B69" s="589" t="s">
        <v>146</v>
      </c>
      <c r="C69" s="427"/>
    </row>
    <row r="70" spans="1:3" s="19" customFormat="1" ht="12" customHeight="1" thickBot="1">
      <c r="A70" s="26" t="s">
        <v>147</v>
      </c>
      <c r="B70" s="590" t="s">
        <v>148</v>
      </c>
      <c r="C70" s="432"/>
    </row>
    <row r="71" spans="1:3" s="19" customFormat="1" ht="12" customHeight="1" thickBot="1">
      <c r="A71" s="29" t="s">
        <v>149</v>
      </c>
      <c r="B71" s="584" t="s">
        <v>150</v>
      </c>
      <c r="C71" s="422">
        <f>SUM(C72:C73)</f>
        <v>185227000</v>
      </c>
    </row>
    <row r="72" spans="1:3" s="19" customFormat="1" ht="12" customHeight="1">
      <c r="A72" s="20" t="s">
        <v>151</v>
      </c>
      <c r="B72" s="588" t="s">
        <v>152</v>
      </c>
      <c r="C72" s="428">
        <v>185227000</v>
      </c>
    </row>
    <row r="73" spans="1:3" s="19" customFormat="1" ht="12" customHeight="1" thickBot="1">
      <c r="A73" s="26" t="s">
        <v>153</v>
      </c>
      <c r="B73" s="590" t="s">
        <v>154</v>
      </c>
      <c r="C73" s="432"/>
    </row>
    <row r="74" spans="1:3" s="19" customFormat="1" ht="12" customHeight="1" thickBot="1">
      <c r="A74" s="29" t="s">
        <v>155</v>
      </c>
      <c r="B74" s="584" t="s">
        <v>156</v>
      </c>
      <c r="C74" s="422">
        <f>SUM(C75:C77)</f>
        <v>0</v>
      </c>
    </row>
    <row r="75" spans="1:3" s="19" customFormat="1" ht="12" customHeight="1">
      <c r="A75" s="20" t="s">
        <v>157</v>
      </c>
      <c r="B75" s="588" t="s">
        <v>158</v>
      </c>
      <c r="C75" s="428"/>
    </row>
    <row r="76" spans="1:3" s="19" customFormat="1" ht="12" customHeight="1">
      <c r="A76" s="26" t="s">
        <v>159</v>
      </c>
      <c r="B76" s="590" t="s">
        <v>160</v>
      </c>
      <c r="C76" s="427"/>
    </row>
    <row r="77" spans="1:3" s="19" customFormat="1" ht="12" customHeight="1">
      <c r="A77" s="423" t="s">
        <v>161</v>
      </c>
      <c r="B77" s="592" t="s">
        <v>162</v>
      </c>
      <c r="C77" s="427"/>
    </row>
    <row r="78" spans="1:3" s="19" customFormat="1" ht="12" customHeight="1">
      <c r="A78" s="433" t="s">
        <v>163</v>
      </c>
      <c r="B78" s="593" t="s">
        <v>164</v>
      </c>
      <c r="C78" s="434">
        <f>SUM(C79:C82)</f>
        <v>0</v>
      </c>
    </row>
    <row r="79" spans="1:3" s="19" customFormat="1" ht="12" customHeight="1">
      <c r="A79" s="31" t="s">
        <v>165</v>
      </c>
      <c r="B79" s="588" t="s">
        <v>166</v>
      </c>
      <c r="C79" s="427"/>
    </row>
    <row r="80" spans="1:3" s="19" customFormat="1" ht="12" customHeight="1">
      <c r="A80" s="32" t="s">
        <v>167</v>
      </c>
      <c r="B80" s="589" t="s">
        <v>168</v>
      </c>
      <c r="C80" s="427"/>
    </row>
    <row r="81" spans="1:3" s="19" customFormat="1" ht="12" customHeight="1">
      <c r="A81" s="32" t="s">
        <v>169</v>
      </c>
      <c r="B81" s="589" t="s">
        <v>170</v>
      </c>
      <c r="C81" s="427"/>
    </row>
    <row r="82" spans="1:3" s="19" customFormat="1" ht="12" customHeight="1" thickBot="1">
      <c r="A82" s="33" t="s">
        <v>171</v>
      </c>
      <c r="B82" s="590" t="s">
        <v>172</v>
      </c>
      <c r="C82" s="432"/>
    </row>
    <row r="83" spans="1:3" s="19" customFormat="1" ht="13.5" customHeight="1" thickBot="1">
      <c r="A83" s="29" t="s">
        <v>173</v>
      </c>
      <c r="B83" s="584" t="s">
        <v>174</v>
      </c>
      <c r="C83" s="514"/>
    </row>
    <row r="84" spans="1:3" s="19" customFormat="1" ht="15.75" customHeight="1" thickBot="1">
      <c r="A84" s="29" t="s">
        <v>175</v>
      </c>
      <c r="B84" s="585" t="s">
        <v>176</v>
      </c>
      <c r="C84" s="422">
        <f>+C62+C66+C71+C74+C78+C83</f>
        <v>185227000</v>
      </c>
    </row>
    <row r="85" spans="1:3" s="19" customFormat="1" ht="16.5" customHeight="1" thickBot="1">
      <c r="A85" s="34" t="s">
        <v>177</v>
      </c>
      <c r="B85" s="586" t="s">
        <v>178</v>
      </c>
      <c r="C85" s="422">
        <f>+C61+C84</f>
        <v>323821000</v>
      </c>
    </row>
    <row r="86" spans="1:3" s="19" customFormat="1" ht="83.25" customHeight="1">
      <c r="A86" s="35"/>
      <c r="B86" s="36"/>
      <c r="C86" s="37"/>
    </row>
    <row r="87" spans="1:3" ht="16.5" customHeight="1">
      <c r="A87" s="792" t="s">
        <v>179</v>
      </c>
      <c r="B87" s="792"/>
      <c r="C87" s="792"/>
    </row>
    <row r="88" spans="1:3" s="39" customFormat="1" ht="16.5" customHeight="1" thickBot="1">
      <c r="A88" s="794" t="s">
        <v>180</v>
      </c>
      <c r="B88" s="794"/>
      <c r="C88" s="38" t="s">
        <v>552</v>
      </c>
    </row>
    <row r="89" spans="1:5" ht="37.5" customHeight="1" thickBot="1">
      <c r="A89" s="10" t="s">
        <v>17</v>
      </c>
      <c r="B89" s="417" t="s">
        <v>181</v>
      </c>
      <c r="C89" s="587" t="s">
        <v>563</v>
      </c>
      <c r="D89" s="40"/>
      <c r="E89" s="40"/>
    </row>
    <row r="90" spans="1:3" s="15" customFormat="1" ht="12" customHeight="1" thickBot="1">
      <c r="A90" s="41" t="s">
        <v>19</v>
      </c>
      <c r="B90" s="542" t="s">
        <v>20</v>
      </c>
      <c r="C90" s="583" t="s">
        <v>21</v>
      </c>
    </row>
    <row r="91" spans="1:4" ht="12" customHeight="1" thickBot="1">
      <c r="A91" s="43" t="s">
        <v>19</v>
      </c>
      <c r="B91" s="229" t="s">
        <v>182</v>
      </c>
      <c r="C91" s="422">
        <f>SUM(C92:C96)</f>
        <v>153203031</v>
      </c>
      <c r="D91" s="297">
        <f>SUM(D92:D96)</f>
        <v>0</v>
      </c>
    </row>
    <row r="92" spans="1:3" ht="12" customHeight="1">
      <c r="A92" s="44" t="s">
        <v>23</v>
      </c>
      <c r="B92" s="424" t="s">
        <v>183</v>
      </c>
      <c r="C92" s="428">
        <v>33778000</v>
      </c>
    </row>
    <row r="93" spans="1:3" ht="12" customHeight="1">
      <c r="A93" s="23" t="s">
        <v>25</v>
      </c>
      <c r="B93" s="425" t="s">
        <v>184</v>
      </c>
      <c r="C93" s="427">
        <v>6745000</v>
      </c>
    </row>
    <row r="94" spans="1:3" ht="12" customHeight="1">
      <c r="A94" s="23" t="s">
        <v>27</v>
      </c>
      <c r="B94" s="425" t="s">
        <v>185</v>
      </c>
      <c r="C94" s="427">
        <v>64205503</v>
      </c>
    </row>
    <row r="95" spans="1:3" ht="12" customHeight="1">
      <c r="A95" s="23" t="s">
        <v>29</v>
      </c>
      <c r="B95" s="426" t="s">
        <v>186</v>
      </c>
      <c r="C95" s="427">
        <v>4019000</v>
      </c>
    </row>
    <row r="96" spans="1:3" ht="12" customHeight="1">
      <c r="A96" s="23" t="s">
        <v>187</v>
      </c>
      <c r="B96" s="48" t="s">
        <v>188</v>
      </c>
      <c r="C96" s="427">
        <f>SUM(C97:C106)</f>
        <v>44455528</v>
      </c>
    </row>
    <row r="97" spans="1:3" ht="12" customHeight="1">
      <c r="A97" s="23" t="s">
        <v>33</v>
      </c>
      <c r="B97" s="425" t="s">
        <v>189</v>
      </c>
      <c r="C97" s="427"/>
    </row>
    <row r="98" spans="1:3" ht="12" customHeight="1">
      <c r="A98" s="23" t="s">
        <v>190</v>
      </c>
      <c r="B98" s="506" t="s">
        <v>191</v>
      </c>
      <c r="C98" s="427"/>
    </row>
    <row r="99" spans="1:3" ht="12" customHeight="1">
      <c r="A99" s="23" t="s">
        <v>192</v>
      </c>
      <c r="B99" s="507" t="s">
        <v>193</v>
      </c>
      <c r="C99" s="427"/>
    </row>
    <row r="100" spans="1:3" ht="12" customHeight="1">
      <c r="A100" s="23" t="s">
        <v>194</v>
      </c>
      <c r="B100" s="507" t="s">
        <v>195</v>
      </c>
      <c r="C100" s="427"/>
    </row>
    <row r="101" spans="1:4" ht="12" customHeight="1">
      <c r="A101" s="23" t="s">
        <v>196</v>
      </c>
      <c r="B101" s="506" t="s">
        <v>197</v>
      </c>
      <c r="C101" s="427">
        <v>41819528</v>
      </c>
      <c r="D101" s="15"/>
    </row>
    <row r="102" spans="1:4" ht="12" customHeight="1">
      <c r="A102" s="23" t="s">
        <v>198</v>
      </c>
      <c r="B102" s="506" t="s">
        <v>199</v>
      </c>
      <c r="C102" s="427"/>
      <c r="D102" s="15"/>
    </row>
    <row r="103" spans="1:4" ht="12" customHeight="1">
      <c r="A103" s="23" t="s">
        <v>200</v>
      </c>
      <c r="B103" s="507" t="s">
        <v>201</v>
      </c>
      <c r="C103" s="427"/>
      <c r="D103" s="788"/>
    </row>
    <row r="104" spans="1:3" ht="12" customHeight="1">
      <c r="A104" s="51" t="s">
        <v>202</v>
      </c>
      <c r="B104" s="508" t="s">
        <v>203</v>
      </c>
      <c r="C104" s="427"/>
    </row>
    <row r="105" spans="1:3" ht="12" customHeight="1">
      <c r="A105" s="23" t="s">
        <v>204</v>
      </c>
      <c r="B105" s="508" t="s">
        <v>205</v>
      </c>
      <c r="C105" s="427"/>
    </row>
    <row r="106" spans="1:3" ht="12" customHeight="1" thickBot="1">
      <c r="A106" s="53" t="s">
        <v>206</v>
      </c>
      <c r="B106" s="596" t="s">
        <v>207</v>
      </c>
      <c r="C106" s="432">
        <v>2636000</v>
      </c>
    </row>
    <row r="107" spans="1:3" ht="12" customHeight="1" thickBot="1">
      <c r="A107" s="16" t="s">
        <v>20</v>
      </c>
      <c r="B107" s="597" t="s">
        <v>208</v>
      </c>
      <c r="C107" s="422">
        <f>+C108+C110+C112</f>
        <v>167108763</v>
      </c>
    </row>
    <row r="108" spans="1:3" ht="12" customHeight="1">
      <c r="A108" s="20" t="s">
        <v>36</v>
      </c>
      <c r="B108" s="425" t="s">
        <v>209</v>
      </c>
      <c r="C108" s="428">
        <v>54231000</v>
      </c>
    </row>
    <row r="109" spans="1:3" ht="12" customHeight="1">
      <c r="A109" s="20" t="s">
        <v>38</v>
      </c>
      <c r="B109" s="598" t="s">
        <v>210</v>
      </c>
      <c r="C109" s="427"/>
    </row>
    <row r="110" spans="1:3" ht="12" customHeight="1">
      <c r="A110" s="20" t="s">
        <v>40</v>
      </c>
      <c r="B110" s="598" t="s">
        <v>211</v>
      </c>
      <c r="C110" s="427">
        <v>1000000</v>
      </c>
    </row>
    <row r="111" spans="1:3" ht="12" customHeight="1">
      <c r="A111" s="20" t="s">
        <v>42</v>
      </c>
      <c r="B111" s="598" t="s">
        <v>212</v>
      </c>
      <c r="C111" s="427"/>
    </row>
    <row r="112" spans="1:3" ht="12" customHeight="1">
      <c r="A112" s="20" t="s">
        <v>44</v>
      </c>
      <c r="B112" s="599" t="s">
        <v>213</v>
      </c>
      <c r="C112" s="427">
        <f>SUM(C113:C120)</f>
        <v>111877763</v>
      </c>
    </row>
    <row r="113" spans="1:3" ht="12" customHeight="1">
      <c r="A113" s="20" t="s">
        <v>46</v>
      </c>
      <c r="B113" s="600" t="s">
        <v>214</v>
      </c>
      <c r="C113" s="427"/>
    </row>
    <row r="114" spans="1:3" ht="12" customHeight="1">
      <c r="A114" s="20" t="s">
        <v>215</v>
      </c>
      <c r="B114" s="601" t="s">
        <v>216</v>
      </c>
      <c r="C114" s="427"/>
    </row>
    <row r="115" spans="1:3" ht="15.75">
      <c r="A115" s="20" t="s">
        <v>217</v>
      </c>
      <c r="B115" s="507" t="s">
        <v>195</v>
      </c>
      <c r="C115" s="427"/>
    </row>
    <row r="116" spans="1:3" ht="12" customHeight="1">
      <c r="A116" s="20" t="s">
        <v>218</v>
      </c>
      <c r="B116" s="507" t="s">
        <v>219</v>
      </c>
      <c r="C116" s="427"/>
    </row>
    <row r="117" spans="1:3" ht="12" customHeight="1">
      <c r="A117" s="20" t="s">
        <v>220</v>
      </c>
      <c r="B117" s="507" t="s">
        <v>221</v>
      </c>
      <c r="C117" s="427"/>
    </row>
    <row r="118" spans="1:3" ht="12" customHeight="1">
      <c r="A118" s="20" t="s">
        <v>222</v>
      </c>
      <c r="B118" s="507" t="s">
        <v>201</v>
      </c>
      <c r="C118" s="427"/>
    </row>
    <row r="119" spans="1:3" ht="12" customHeight="1">
      <c r="A119" s="20" t="s">
        <v>223</v>
      </c>
      <c r="B119" s="507" t="s">
        <v>224</v>
      </c>
      <c r="C119" s="427"/>
    </row>
    <row r="120" spans="1:3" ht="16.5" thickBot="1">
      <c r="A120" s="51" t="s">
        <v>225</v>
      </c>
      <c r="B120" s="507" t="s">
        <v>226</v>
      </c>
      <c r="C120" s="432">
        <v>111877763</v>
      </c>
    </row>
    <row r="121" spans="1:3" ht="12" customHeight="1" thickBot="1">
      <c r="A121" s="16" t="s">
        <v>21</v>
      </c>
      <c r="B121" s="222" t="s">
        <v>227</v>
      </c>
      <c r="C121" s="422">
        <f>+C122+C123</f>
        <v>1000000</v>
      </c>
    </row>
    <row r="122" spans="1:3" ht="12" customHeight="1">
      <c r="A122" s="20" t="s">
        <v>49</v>
      </c>
      <c r="B122" s="515" t="s">
        <v>228</v>
      </c>
      <c r="C122" s="428">
        <v>1000000</v>
      </c>
    </row>
    <row r="123" spans="1:3" ht="12" customHeight="1" thickBot="1">
      <c r="A123" s="26" t="s">
        <v>51</v>
      </c>
      <c r="B123" s="598" t="s">
        <v>229</v>
      </c>
      <c r="C123" s="432"/>
    </row>
    <row r="124" spans="1:3" ht="12" customHeight="1" thickBot="1">
      <c r="A124" s="16" t="s">
        <v>230</v>
      </c>
      <c r="B124" s="222" t="s">
        <v>231</v>
      </c>
      <c r="C124" s="422">
        <f>+C91+C107+C121</f>
        <v>321311794</v>
      </c>
    </row>
    <row r="125" spans="1:3" ht="12" customHeight="1" thickBot="1">
      <c r="A125" s="16" t="s">
        <v>75</v>
      </c>
      <c r="B125" s="222" t="s">
        <v>232</v>
      </c>
      <c r="C125" s="422">
        <f>+C126+C127+C128</f>
        <v>0</v>
      </c>
    </row>
    <row r="126" spans="1:3" ht="12" customHeight="1">
      <c r="A126" s="20" t="s">
        <v>77</v>
      </c>
      <c r="B126" s="515" t="s">
        <v>233</v>
      </c>
      <c r="C126" s="428"/>
    </row>
    <row r="127" spans="1:3" ht="12" customHeight="1">
      <c r="A127" s="20" t="s">
        <v>79</v>
      </c>
      <c r="B127" s="515" t="s">
        <v>234</v>
      </c>
      <c r="C127" s="427"/>
    </row>
    <row r="128" spans="1:3" ht="12" customHeight="1" thickBot="1">
      <c r="A128" s="51" t="s">
        <v>81</v>
      </c>
      <c r="B128" s="477" t="s">
        <v>235</v>
      </c>
      <c r="C128" s="432"/>
    </row>
    <row r="129" spans="1:3" ht="12" customHeight="1" thickBot="1">
      <c r="A129" s="16" t="s">
        <v>97</v>
      </c>
      <c r="B129" s="222" t="s">
        <v>236</v>
      </c>
      <c r="C129" s="422">
        <f>+C130+C131+C132+C133</f>
        <v>0</v>
      </c>
    </row>
    <row r="130" spans="1:3" ht="12" customHeight="1">
      <c r="A130" s="20" t="s">
        <v>99</v>
      </c>
      <c r="B130" s="515" t="s">
        <v>237</v>
      </c>
      <c r="C130" s="428"/>
    </row>
    <row r="131" spans="1:3" ht="12" customHeight="1">
      <c r="A131" s="20" t="s">
        <v>101</v>
      </c>
      <c r="B131" s="515" t="s">
        <v>238</v>
      </c>
      <c r="C131" s="427"/>
    </row>
    <row r="132" spans="1:3" ht="12" customHeight="1">
      <c r="A132" s="20" t="s">
        <v>103</v>
      </c>
      <c r="B132" s="515" t="s">
        <v>239</v>
      </c>
      <c r="C132" s="427"/>
    </row>
    <row r="133" spans="1:3" ht="12" customHeight="1" thickBot="1">
      <c r="A133" s="51" t="s">
        <v>105</v>
      </c>
      <c r="B133" s="477" t="s">
        <v>240</v>
      </c>
      <c r="C133" s="432"/>
    </row>
    <row r="134" spans="1:3" ht="12" customHeight="1" thickBot="1">
      <c r="A134" s="16" t="s">
        <v>241</v>
      </c>
      <c r="B134" s="222" t="s">
        <v>242</v>
      </c>
      <c r="C134" s="422">
        <f>+C135+C136+C137+C138</f>
        <v>2509206</v>
      </c>
    </row>
    <row r="135" spans="1:3" ht="12" customHeight="1">
      <c r="A135" s="20" t="s">
        <v>111</v>
      </c>
      <c r="B135" s="515" t="s">
        <v>243</v>
      </c>
      <c r="C135" s="428"/>
    </row>
    <row r="136" spans="1:3" ht="12" customHeight="1">
      <c r="A136" s="20" t="s">
        <v>113</v>
      </c>
      <c r="B136" s="515" t="s">
        <v>244</v>
      </c>
      <c r="C136" s="427">
        <v>2509206</v>
      </c>
    </row>
    <row r="137" spans="1:3" ht="12" customHeight="1">
      <c r="A137" s="20" t="s">
        <v>115</v>
      </c>
      <c r="B137" s="515" t="s">
        <v>245</v>
      </c>
      <c r="C137" s="427"/>
    </row>
    <row r="138" spans="1:3" ht="12" customHeight="1" thickBot="1">
      <c r="A138" s="51" t="s">
        <v>117</v>
      </c>
      <c r="B138" s="477" t="s">
        <v>246</v>
      </c>
      <c r="C138" s="432"/>
    </row>
    <row r="139" spans="1:3" ht="12" customHeight="1" thickBot="1">
      <c r="A139" s="16" t="s">
        <v>119</v>
      </c>
      <c r="B139" s="222" t="s">
        <v>247</v>
      </c>
      <c r="C139" s="500">
        <f>+C140+C141+C142+C143</f>
        <v>0</v>
      </c>
    </row>
    <row r="140" spans="1:3" ht="12" customHeight="1">
      <c r="A140" s="20" t="s">
        <v>121</v>
      </c>
      <c r="B140" s="515" t="s">
        <v>248</v>
      </c>
      <c r="C140" s="428"/>
    </row>
    <row r="141" spans="1:3" ht="12" customHeight="1">
      <c r="A141" s="20" t="s">
        <v>123</v>
      </c>
      <c r="B141" s="515" t="s">
        <v>249</v>
      </c>
      <c r="C141" s="427"/>
    </row>
    <row r="142" spans="1:3" ht="12" customHeight="1">
      <c r="A142" s="20" t="s">
        <v>125</v>
      </c>
      <c r="B142" s="515" t="s">
        <v>250</v>
      </c>
      <c r="C142" s="427"/>
    </row>
    <row r="143" spans="1:3" ht="12" customHeight="1" thickBot="1">
      <c r="A143" s="20" t="s">
        <v>127</v>
      </c>
      <c r="B143" s="515" t="s">
        <v>251</v>
      </c>
      <c r="C143" s="432"/>
    </row>
    <row r="144" spans="1:7" ht="15" customHeight="1" thickBot="1">
      <c r="A144" s="16" t="s">
        <v>129</v>
      </c>
      <c r="B144" s="222" t="s">
        <v>252</v>
      </c>
      <c r="C144" s="497">
        <f>+C125+C129+C134+C139</f>
        <v>2509206</v>
      </c>
      <c r="D144" s="64"/>
      <c r="E144" s="65"/>
      <c r="F144" s="65"/>
      <c r="G144" s="65"/>
    </row>
    <row r="145" spans="1:3" s="19" customFormat="1" ht="12.75" customHeight="1" thickBot="1">
      <c r="A145" s="66" t="s">
        <v>253</v>
      </c>
      <c r="B145" s="230" t="s">
        <v>254</v>
      </c>
      <c r="C145" s="497">
        <f>+C124+C144</f>
        <v>323821000</v>
      </c>
    </row>
    <row r="146" ht="7.5" customHeight="1"/>
    <row r="147" spans="1:3" ht="15.75">
      <c r="A147" s="795" t="s">
        <v>255</v>
      </c>
      <c r="B147" s="795"/>
      <c r="C147" s="795"/>
    </row>
    <row r="148" spans="1:3" ht="15" customHeight="1" thickBot="1">
      <c r="A148" s="796" t="s">
        <v>256</v>
      </c>
      <c r="B148" s="793"/>
      <c r="C148" s="9" t="s">
        <v>519</v>
      </c>
    </row>
    <row r="149" spans="1:3" ht="13.5" customHeight="1" thickBot="1">
      <c r="A149" s="431">
        <v>1</v>
      </c>
      <c r="B149" s="430" t="s">
        <v>257</v>
      </c>
      <c r="C149" s="429">
        <f>+C61-C124</f>
        <v>-182717794</v>
      </c>
    </row>
    <row r="150" spans="1:3" ht="27.75" customHeight="1" thickBot="1">
      <c r="A150" s="431" t="s">
        <v>20</v>
      </c>
      <c r="B150" s="430" t="s">
        <v>258</v>
      </c>
      <c r="C150" s="429">
        <f>+C84-C144</f>
        <v>182717794</v>
      </c>
    </row>
  </sheetData>
  <sheetProtection selectLockedCells="1" selectUnlockedCells="1"/>
  <mergeCells count="6">
    <mergeCell ref="A2:C2"/>
    <mergeCell ref="A3:B3"/>
    <mergeCell ref="A87:C87"/>
    <mergeCell ref="A88:B88"/>
    <mergeCell ref="A147:C147"/>
    <mergeCell ref="A148:B148"/>
  </mergeCells>
  <printOptions horizontalCentered="1"/>
  <pageMargins left="0.7875" right="0.7875" top="1.4430555555555555" bottom="0.8659722222222223" header="0.7875" footer="0.5118055555555555"/>
  <pageSetup horizontalDpi="600" verticalDpi="600" orientation="portrait" paperSize="9" scale="71" r:id="rId1"/>
  <headerFooter alignWithMargins="0">
    <oddHeader>&amp;C&amp;"Times New Roman CE,Félkövér"&amp;12Tényő Község Önkormányzat    
2019. ÉVI KÖLTSÉGVETÉSÉNEK ÖSSZEVONT MÉRLEGE&amp;R&amp;"Times New Roman CE,Félkövér dőlt"&amp;11 &amp;10 1.1. melléklet a 2/2019. (I.29.) önkormányzati rendelethez</oddHeader>
  </headerFooter>
  <rowBreaks count="1" manualBreakCount="1">
    <brk id="86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O28"/>
  <sheetViews>
    <sheetView view="pageLayout" workbookViewId="0" topLeftCell="A25">
      <selection activeCell="F25" sqref="F25"/>
    </sheetView>
  </sheetViews>
  <sheetFormatPr defaultColWidth="9.00390625" defaultRowHeight="12.75"/>
  <cols>
    <col min="1" max="1" width="4.00390625" style="378" customWidth="1"/>
    <col min="2" max="2" width="19.50390625" style="379" customWidth="1"/>
    <col min="3" max="3" width="10.00390625" style="379" customWidth="1"/>
    <col min="4" max="4" width="9.875" style="379" bestFit="1" customWidth="1"/>
    <col min="5" max="6" width="10.125" style="379" bestFit="1" customWidth="1"/>
    <col min="7" max="7" width="10.625" style="379" customWidth="1"/>
    <col min="8" max="14" width="10.125" style="379" bestFit="1" customWidth="1"/>
    <col min="15" max="15" width="12.625" style="378" customWidth="1"/>
    <col min="16" max="16384" width="9.375" style="379" customWidth="1"/>
  </cols>
  <sheetData>
    <row r="1" spans="1:15" ht="31.5" customHeight="1">
      <c r="A1" s="846" t="s">
        <v>580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846"/>
      <c r="M1" s="846"/>
      <c r="N1" s="846"/>
      <c r="O1" s="846"/>
    </row>
    <row r="2" ht="16.5" thickBot="1">
      <c r="O2" s="380" t="s">
        <v>520</v>
      </c>
    </row>
    <row r="3" spans="1:15" s="378" customFormat="1" ht="34.5" customHeight="1" thickBot="1">
      <c r="A3" s="381" t="s">
        <v>347</v>
      </c>
      <c r="B3" s="382" t="s">
        <v>262</v>
      </c>
      <c r="C3" s="382" t="s">
        <v>462</v>
      </c>
      <c r="D3" s="382" t="s">
        <v>463</v>
      </c>
      <c r="E3" s="382" t="s">
        <v>464</v>
      </c>
      <c r="F3" s="382" t="s">
        <v>465</v>
      </c>
      <c r="G3" s="382" t="s">
        <v>466</v>
      </c>
      <c r="H3" s="382" t="s">
        <v>467</v>
      </c>
      <c r="I3" s="382" t="s">
        <v>468</v>
      </c>
      <c r="J3" s="382" t="s">
        <v>469</v>
      </c>
      <c r="K3" s="382" t="s">
        <v>470</v>
      </c>
      <c r="L3" s="382" t="s">
        <v>471</v>
      </c>
      <c r="M3" s="382" t="s">
        <v>472</v>
      </c>
      <c r="N3" s="382" t="s">
        <v>473</v>
      </c>
      <c r="O3" s="383" t="s">
        <v>421</v>
      </c>
    </row>
    <row r="4" spans="1:15" s="385" customFormat="1" ht="15" customHeight="1" thickBot="1">
      <c r="A4" s="384" t="s">
        <v>19</v>
      </c>
      <c r="B4" s="847" t="s">
        <v>260</v>
      </c>
      <c r="C4" s="848"/>
      <c r="D4" s="848"/>
      <c r="E4" s="848"/>
      <c r="F4" s="848"/>
      <c r="G4" s="848"/>
      <c r="H4" s="848"/>
      <c r="I4" s="848"/>
      <c r="J4" s="848"/>
      <c r="K4" s="848"/>
      <c r="L4" s="848"/>
      <c r="M4" s="848"/>
      <c r="N4" s="848"/>
      <c r="O4" s="847"/>
    </row>
    <row r="5" spans="1:15" s="385" customFormat="1" ht="33.75">
      <c r="A5" s="386" t="s">
        <v>20</v>
      </c>
      <c r="B5" s="467" t="s">
        <v>263</v>
      </c>
      <c r="C5" s="468">
        <v>5531000</v>
      </c>
      <c r="D5" s="468">
        <v>2659000</v>
      </c>
      <c r="E5" s="468">
        <v>5760000</v>
      </c>
      <c r="F5" s="468">
        <v>5727000</v>
      </c>
      <c r="G5" s="468">
        <v>5816000</v>
      </c>
      <c r="H5" s="468">
        <v>5860000</v>
      </c>
      <c r="I5" s="468">
        <v>5830000</v>
      </c>
      <c r="J5" s="468">
        <v>6820000</v>
      </c>
      <c r="K5" s="468">
        <v>6710000</v>
      </c>
      <c r="L5" s="468">
        <v>6220000</v>
      </c>
      <c r="M5" s="468">
        <v>6375000</v>
      </c>
      <c r="N5" s="468">
        <v>10376189</v>
      </c>
      <c r="O5" s="469">
        <f aca="true" t="shared" si="0" ref="O5:O13">SUM(C5:N5)</f>
        <v>73684189</v>
      </c>
    </row>
    <row r="6" spans="1:15" s="389" customFormat="1" ht="33.75">
      <c r="A6" s="387" t="s">
        <v>21</v>
      </c>
      <c r="B6" s="470" t="s">
        <v>474</v>
      </c>
      <c r="C6" s="468">
        <v>871000</v>
      </c>
      <c r="D6" s="468">
        <v>1231100</v>
      </c>
      <c r="E6" s="468">
        <v>1171000</v>
      </c>
      <c r="F6" s="468">
        <v>1171000</v>
      </c>
      <c r="G6" s="468">
        <v>1171000</v>
      </c>
      <c r="H6" s="468">
        <v>1171000</v>
      </c>
      <c r="I6" s="468">
        <v>371000</v>
      </c>
      <c r="J6" s="468">
        <v>680000</v>
      </c>
      <c r="K6" s="468">
        <v>946400</v>
      </c>
      <c r="L6" s="468">
        <v>1171000</v>
      </c>
      <c r="M6" s="468">
        <v>1170000</v>
      </c>
      <c r="N6" s="468">
        <v>1126500</v>
      </c>
      <c r="O6" s="471">
        <f t="shared" si="0"/>
        <v>12251000</v>
      </c>
    </row>
    <row r="7" spans="1:15" s="389" customFormat="1" ht="33.75">
      <c r="A7" s="387" t="s">
        <v>230</v>
      </c>
      <c r="B7" s="390" t="s">
        <v>475</v>
      </c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3">
        <f>SUM(C7:N7)</f>
        <v>0</v>
      </c>
    </row>
    <row r="8" spans="1:15" s="389" customFormat="1" ht="13.5" customHeight="1">
      <c r="A8" s="387" t="s">
        <v>75</v>
      </c>
      <c r="B8" s="388" t="s">
        <v>268</v>
      </c>
      <c r="C8" s="468">
        <v>1100722</v>
      </c>
      <c r="D8" s="468">
        <v>1105000</v>
      </c>
      <c r="E8" s="468">
        <v>7700000</v>
      </c>
      <c r="F8" s="468">
        <v>5706278</v>
      </c>
      <c r="G8" s="468">
        <v>1950000</v>
      </c>
      <c r="H8" s="468">
        <v>1102000</v>
      </c>
      <c r="I8" s="468">
        <v>1800000</v>
      </c>
      <c r="J8" s="468">
        <v>1960000</v>
      </c>
      <c r="K8" s="468">
        <v>7500000</v>
      </c>
      <c r="L8" s="468">
        <v>4100000</v>
      </c>
      <c r="M8" s="468">
        <v>3400000</v>
      </c>
      <c r="N8" s="468">
        <v>1188000</v>
      </c>
      <c r="O8" s="471">
        <f t="shared" si="0"/>
        <v>38612000</v>
      </c>
    </row>
    <row r="9" spans="1:15" s="389" customFormat="1" ht="13.5" customHeight="1">
      <c r="A9" s="387" t="s">
        <v>97</v>
      </c>
      <c r="B9" s="388" t="s">
        <v>476</v>
      </c>
      <c r="C9" s="468">
        <v>1130000</v>
      </c>
      <c r="D9" s="468">
        <v>1160000</v>
      </c>
      <c r="E9" s="468">
        <v>1257311</v>
      </c>
      <c r="F9" s="468">
        <v>1106000</v>
      </c>
      <c r="G9" s="468">
        <v>1505000</v>
      </c>
      <c r="H9" s="468">
        <v>669600</v>
      </c>
      <c r="I9" s="468">
        <v>990000</v>
      </c>
      <c r="J9" s="468">
        <v>1150000</v>
      </c>
      <c r="K9" s="468">
        <v>1532000</v>
      </c>
      <c r="L9" s="468">
        <v>1999000</v>
      </c>
      <c r="M9" s="468">
        <v>1089000</v>
      </c>
      <c r="N9" s="468">
        <v>458900</v>
      </c>
      <c r="O9" s="471">
        <f t="shared" si="0"/>
        <v>14046811</v>
      </c>
    </row>
    <row r="10" spans="1:15" s="389" customFormat="1" ht="13.5" customHeight="1">
      <c r="A10" s="387" t="s">
        <v>241</v>
      </c>
      <c r="B10" s="388" t="s">
        <v>316</v>
      </c>
      <c r="C10" s="468"/>
      <c r="D10" s="468"/>
      <c r="E10" s="468"/>
      <c r="F10" s="468"/>
      <c r="G10" s="468"/>
      <c r="H10" s="468"/>
      <c r="I10" s="468"/>
      <c r="J10" s="468"/>
      <c r="K10" s="468"/>
      <c r="L10" s="468"/>
      <c r="M10" s="468"/>
      <c r="N10" s="468"/>
      <c r="O10" s="471">
        <f t="shared" si="0"/>
        <v>0</v>
      </c>
    </row>
    <row r="11" spans="1:15" s="389" customFormat="1" ht="13.5" customHeight="1">
      <c r="A11" s="387" t="s">
        <v>119</v>
      </c>
      <c r="B11" s="388" t="s">
        <v>269</v>
      </c>
      <c r="C11" s="468"/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71">
        <f t="shared" si="0"/>
        <v>0</v>
      </c>
    </row>
    <row r="12" spans="1:15" s="389" customFormat="1" ht="15.75">
      <c r="A12" s="387" t="s">
        <v>129</v>
      </c>
      <c r="B12" s="388" t="s">
        <v>477</v>
      </c>
      <c r="C12" s="468"/>
      <c r="D12" s="468"/>
      <c r="E12" s="468"/>
      <c r="F12" s="468"/>
      <c r="G12" s="468"/>
      <c r="H12" s="468"/>
      <c r="I12" s="468"/>
      <c r="J12" s="468"/>
      <c r="K12" s="468"/>
      <c r="L12" s="468"/>
      <c r="M12" s="468"/>
      <c r="N12" s="468"/>
      <c r="O12" s="471"/>
    </row>
    <row r="13" spans="1:15" s="389" customFormat="1" ht="18.75" customHeight="1" thickBot="1">
      <c r="A13" s="387" t="s">
        <v>253</v>
      </c>
      <c r="B13" s="388" t="s">
        <v>478</v>
      </c>
      <c r="C13" s="468"/>
      <c r="D13" s="468"/>
      <c r="E13" s="468">
        <v>185227000</v>
      </c>
      <c r="F13" s="468"/>
      <c r="G13" s="468"/>
      <c r="H13" s="468"/>
      <c r="I13" s="468"/>
      <c r="J13" s="468"/>
      <c r="K13" s="468"/>
      <c r="L13" s="468"/>
      <c r="M13" s="468"/>
      <c r="N13" s="468"/>
      <c r="O13" s="471">
        <f t="shared" si="0"/>
        <v>185227000</v>
      </c>
    </row>
    <row r="14" spans="1:15" s="385" customFormat="1" ht="15.75" customHeight="1" thickBot="1">
      <c r="A14" s="384" t="s">
        <v>272</v>
      </c>
      <c r="B14" s="391" t="s">
        <v>479</v>
      </c>
      <c r="C14" s="474">
        <f aca="true" t="shared" si="1" ref="C14:N14">SUM(C5:C13)</f>
        <v>8632722</v>
      </c>
      <c r="D14" s="474">
        <f t="shared" si="1"/>
        <v>6155100</v>
      </c>
      <c r="E14" s="474">
        <f t="shared" si="1"/>
        <v>201115311</v>
      </c>
      <c r="F14" s="474">
        <f t="shared" si="1"/>
        <v>13710278</v>
      </c>
      <c r="G14" s="474">
        <f t="shared" si="1"/>
        <v>10442000</v>
      </c>
      <c r="H14" s="474">
        <f t="shared" si="1"/>
        <v>8802600</v>
      </c>
      <c r="I14" s="474">
        <f t="shared" si="1"/>
        <v>8991000</v>
      </c>
      <c r="J14" s="474">
        <f t="shared" si="1"/>
        <v>10610000</v>
      </c>
      <c r="K14" s="474">
        <f t="shared" si="1"/>
        <v>16688400</v>
      </c>
      <c r="L14" s="474">
        <f t="shared" si="1"/>
        <v>13490000</v>
      </c>
      <c r="M14" s="474">
        <f t="shared" si="1"/>
        <v>12034000</v>
      </c>
      <c r="N14" s="474">
        <f t="shared" si="1"/>
        <v>13149589</v>
      </c>
      <c r="O14" s="475">
        <f>SUM(C14:N14)</f>
        <v>323821000</v>
      </c>
    </row>
    <row r="15" spans="1:15" s="385" customFormat="1" ht="15" customHeight="1" thickBot="1">
      <c r="A15" s="384" t="s">
        <v>273</v>
      </c>
      <c r="B15" s="847" t="s">
        <v>261</v>
      </c>
      <c r="C15" s="847"/>
      <c r="D15" s="847"/>
      <c r="E15" s="847"/>
      <c r="F15" s="847"/>
      <c r="G15" s="847"/>
      <c r="H15" s="847"/>
      <c r="I15" s="847"/>
      <c r="J15" s="847"/>
      <c r="K15" s="847"/>
      <c r="L15" s="847"/>
      <c r="M15" s="847"/>
      <c r="N15" s="847"/>
      <c r="O15" s="847"/>
    </row>
    <row r="16" spans="1:15" s="389" customFormat="1" ht="13.5" customHeight="1">
      <c r="A16" s="392" t="s">
        <v>274</v>
      </c>
      <c r="B16" s="390" t="s">
        <v>264</v>
      </c>
      <c r="C16" s="472">
        <v>2842000</v>
      </c>
      <c r="D16" s="472">
        <v>2667000</v>
      </c>
      <c r="E16" s="472">
        <v>2834000</v>
      </c>
      <c r="F16" s="472">
        <v>2762000</v>
      </c>
      <c r="G16" s="472">
        <v>2879000</v>
      </c>
      <c r="H16" s="472">
        <v>2825000</v>
      </c>
      <c r="I16" s="472">
        <v>2825000</v>
      </c>
      <c r="J16" s="472">
        <v>2908000</v>
      </c>
      <c r="K16" s="472">
        <v>2578000</v>
      </c>
      <c r="L16" s="472">
        <v>2864000</v>
      </c>
      <c r="M16" s="472">
        <v>2873000</v>
      </c>
      <c r="N16" s="472">
        <v>2921000</v>
      </c>
      <c r="O16" s="473">
        <f aca="true" t="shared" si="2" ref="O16:O24">SUM(C16:N16)</f>
        <v>33778000</v>
      </c>
    </row>
    <row r="17" spans="1:15" s="389" customFormat="1" ht="36" customHeight="1">
      <c r="A17" s="387" t="s">
        <v>277</v>
      </c>
      <c r="B17" s="388" t="s">
        <v>184</v>
      </c>
      <c r="C17" s="468">
        <f>(C16*0.2)</f>
        <v>568400</v>
      </c>
      <c r="D17" s="468">
        <f aca="true" t="shared" si="3" ref="D17:M17">(D16*0.2)</f>
        <v>533400</v>
      </c>
      <c r="E17" s="468">
        <f t="shared" si="3"/>
        <v>566800</v>
      </c>
      <c r="F17" s="468">
        <f t="shared" si="3"/>
        <v>552400</v>
      </c>
      <c r="G17" s="468">
        <f t="shared" si="3"/>
        <v>575800</v>
      </c>
      <c r="H17" s="468">
        <f t="shared" si="3"/>
        <v>565000</v>
      </c>
      <c r="I17" s="468">
        <f t="shared" si="3"/>
        <v>565000</v>
      </c>
      <c r="J17" s="468">
        <f t="shared" si="3"/>
        <v>581600</v>
      </c>
      <c r="K17" s="468">
        <f t="shared" si="3"/>
        <v>515600</v>
      </c>
      <c r="L17" s="468">
        <f t="shared" si="3"/>
        <v>572800</v>
      </c>
      <c r="M17" s="468">
        <f t="shared" si="3"/>
        <v>574600</v>
      </c>
      <c r="N17" s="468">
        <v>573600</v>
      </c>
      <c r="O17" s="471">
        <f t="shared" si="2"/>
        <v>6745000</v>
      </c>
    </row>
    <row r="18" spans="1:15" s="389" customFormat="1" ht="13.5" customHeight="1">
      <c r="A18" s="387" t="s">
        <v>280</v>
      </c>
      <c r="B18" s="388" t="s">
        <v>185</v>
      </c>
      <c r="C18" s="468">
        <v>5726000</v>
      </c>
      <c r="D18" s="468">
        <v>5526000</v>
      </c>
      <c r="E18" s="468">
        <v>5465000</v>
      </c>
      <c r="F18" s="468">
        <v>5576000</v>
      </c>
      <c r="G18" s="468">
        <v>5771000</v>
      </c>
      <c r="H18" s="468">
        <v>5471000</v>
      </c>
      <c r="I18" s="468">
        <v>4375503</v>
      </c>
      <c r="J18" s="468">
        <v>5439000</v>
      </c>
      <c r="K18" s="468">
        <v>5645000</v>
      </c>
      <c r="L18" s="468">
        <v>5398000</v>
      </c>
      <c r="M18" s="468">
        <v>5918000</v>
      </c>
      <c r="N18" s="468">
        <v>3895000</v>
      </c>
      <c r="O18" s="471">
        <f t="shared" si="2"/>
        <v>64205503</v>
      </c>
    </row>
    <row r="19" spans="1:15" s="389" customFormat="1" ht="19.5" customHeight="1">
      <c r="A19" s="387" t="s">
        <v>283</v>
      </c>
      <c r="B19" s="388" t="s">
        <v>186</v>
      </c>
      <c r="C19" s="468">
        <v>83000</v>
      </c>
      <c r="D19" s="468">
        <v>297000</v>
      </c>
      <c r="E19" s="468">
        <v>287000</v>
      </c>
      <c r="F19" s="468">
        <v>278000</v>
      </c>
      <c r="G19" s="468">
        <v>445000</v>
      </c>
      <c r="H19" s="468">
        <v>475000</v>
      </c>
      <c r="I19" s="468">
        <v>425000</v>
      </c>
      <c r="J19" s="468">
        <v>416000</v>
      </c>
      <c r="K19" s="468">
        <v>411500</v>
      </c>
      <c r="L19" s="468">
        <v>412000</v>
      </c>
      <c r="M19" s="468">
        <v>298000</v>
      </c>
      <c r="N19" s="468">
        <v>191500</v>
      </c>
      <c r="O19" s="471">
        <f t="shared" si="2"/>
        <v>4019000</v>
      </c>
    </row>
    <row r="20" spans="1:15" s="389" customFormat="1" ht="18" customHeight="1">
      <c r="A20" s="387" t="s">
        <v>286</v>
      </c>
      <c r="B20" s="388" t="s">
        <v>480</v>
      </c>
      <c r="C20" s="468">
        <v>3185000</v>
      </c>
      <c r="D20" s="468">
        <v>3455000</v>
      </c>
      <c r="E20" s="468">
        <v>4005000</v>
      </c>
      <c r="F20" s="468">
        <v>3545000</v>
      </c>
      <c r="G20" s="468">
        <v>4010000</v>
      </c>
      <c r="H20" s="468">
        <v>4025000</v>
      </c>
      <c r="I20" s="468">
        <v>4060000</v>
      </c>
      <c r="J20" s="468">
        <v>4004000</v>
      </c>
      <c r="K20" s="468">
        <v>3516000</v>
      </c>
      <c r="L20" s="468">
        <v>3232000</v>
      </c>
      <c r="M20" s="468">
        <v>3547000</v>
      </c>
      <c r="N20" s="468">
        <v>3871528</v>
      </c>
      <c r="O20" s="471">
        <f t="shared" si="2"/>
        <v>44455528</v>
      </c>
    </row>
    <row r="21" spans="1:15" s="389" customFormat="1" ht="13.5" customHeight="1">
      <c r="A21" s="387" t="s">
        <v>289</v>
      </c>
      <c r="B21" s="388" t="s">
        <v>209</v>
      </c>
      <c r="C21" s="468"/>
      <c r="D21" s="468"/>
      <c r="E21" s="468">
        <v>2500000</v>
      </c>
      <c r="F21" s="468">
        <v>12000000</v>
      </c>
      <c r="G21" s="468">
        <v>8554000</v>
      </c>
      <c r="H21" s="468"/>
      <c r="I21" s="468">
        <v>5000000</v>
      </c>
      <c r="J21" s="468"/>
      <c r="K21" s="468">
        <v>16000000</v>
      </c>
      <c r="L21" s="468"/>
      <c r="M21" s="468">
        <v>10177000</v>
      </c>
      <c r="N21" s="468"/>
      <c r="O21" s="471">
        <f t="shared" si="2"/>
        <v>54231000</v>
      </c>
    </row>
    <row r="22" spans="1:15" s="389" customFormat="1" ht="15.75">
      <c r="A22" s="387" t="s">
        <v>292</v>
      </c>
      <c r="B22" s="388" t="s">
        <v>211</v>
      </c>
      <c r="C22" s="468"/>
      <c r="D22" s="468"/>
      <c r="E22" s="468">
        <v>1000000</v>
      </c>
      <c r="F22" s="468"/>
      <c r="G22" s="468"/>
      <c r="H22" s="468"/>
      <c r="I22" s="468"/>
      <c r="J22" s="468"/>
      <c r="K22" s="468"/>
      <c r="L22" s="468"/>
      <c r="M22" s="468"/>
      <c r="N22" s="468"/>
      <c r="O22" s="471">
        <f t="shared" si="2"/>
        <v>1000000</v>
      </c>
    </row>
    <row r="23" spans="1:15" s="389" customFormat="1" ht="19.5" customHeight="1">
      <c r="A23" s="387" t="s">
        <v>295</v>
      </c>
      <c r="B23" s="388" t="s">
        <v>213</v>
      </c>
      <c r="C23" s="468"/>
      <c r="D23" s="468"/>
      <c r="E23" s="468"/>
      <c r="F23" s="468"/>
      <c r="G23" s="468"/>
      <c r="H23" s="468">
        <v>111877763</v>
      </c>
      <c r="I23" s="468"/>
      <c r="J23" s="468"/>
      <c r="K23" s="468"/>
      <c r="L23" s="468"/>
      <c r="M23" s="468"/>
      <c r="N23" s="468"/>
      <c r="O23" s="471">
        <f t="shared" si="2"/>
        <v>111877763</v>
      </c>
    </row>
    <row r="24" spans="1:15" s="389" customFormat="1" ht="17.25" customHeight="1" thickBot="1">
      <c r="A24" s="387" t="s">
        <v>298</v>
      </c>
      <c r="B24" s="388" t="s">
        <v>481</v>
      </c>
      <c r="C24" s="468"/>
      <c r="D24" s="468">
        <v>2509206</v>
      </c>
      <c r="E24" s="468"/>
      <c r="F24" s="468">
        <v>1000000</v>
      </c>
      <c r="G24" s="468"/>
      <c r="H24" s="468"/>
      <c r="I24" s="468"/>
      <c r="J24" s="468"/>
      <c r="K24" s="468"/>
      <c r="L24" s="468"/>
      <c r="M24" s="468"/>
      <c r="N24" s="468"/>
      <c r="O24" s="471">
        <f t="shared" si="2"/>
        <v>3509206</v>
      </c>
    </row>
    <row r="25" spans="1:15" s="385" customFormat="1" ht="15.75" customHeight="1" thickBot="1">
      <c r="A25" s="699" t="s">
        <v>300</v>
      </c>
      <c r="B25" s="703" t="s">
        <v>482</v>
      </c>
      <c r="C25" s="704">
        <f aca="true" t="shared" si="4" ref="C25:N25">SUM(C16:C24)</f>
        <v>12404400</v>
      </c>
      <c r="D25" s="704">
        <f t="shared" si="4"/>
        <v>14987606</v>
      </c>
      <c r="E25" s="704">
        <f>SUM(E16:E24)</f>
        <v>16657800</v>
      </c>
      <c r="F25" s="704">
        <f t="shared" si="4"/>
        <v>25713400</v>
      </c>
      <c r="G25" s="704">
        <f t="shared" si="4"/>
        <v>22234800</v>
      </c>
      <c r="H25" s="704">
        <f t="shared" si="4"/>
        <v>125238763</v>
      </c>
      <c r="I25" s="704">
        <f t="shared" si="4"/>
        <v>17250503</v>
      </c>
      <c r="J25" s="704">
        <f t="shared" si="4"/>
        <v>13348600</v>
      </c>
      <c r="K25" s="704">
        <f t="shared" si="4"/>
        <v>28666100</v>
      </c>
      <c r="L25" s="704">
        <f t="shared" si="4"/>
        <v>12478800</v>
      </c>
      <c r="M25" s="704">
        <f t="shared" si="4"/>
        <v>23387600</v>
      </c>
      <c r="N25" s="704">
        <f t="shared" si="4"/>
        <v>11452628</v>
      </c>
      <c r="O25" s="709">
        <f>SUM(C25:N25)</f>
        <v>323821000</v>
      </c>
    </row>
    <row r="26" spans="1:15" ht="16.5" thickBot="1">
      <c r="A26" s="705" t="s">
        <v>303</v>
      </c>
      <c r="B26" s="706" t="s">
        <v>483</v>
      </c>
      <c r="C26" s="707">
        <f>C14-C25</f>
        <v>-3771678</v>
      </c>
      <c r="D26" s="707">
        <f aca="true" t="shared" si="5" ref="D26:O26">D14-D25</f>
        <v>-8832506</v>
      </c>
      <c r="E26" s="707">
        <f t="shared" si="5"/>
        <v>184457511</v>
      </c>
      <c r="F26" s="707">
        <f t="shared" si="5"/>
        <v>-12003122</v>
      </c>
      <c r="G26" s="707">
        <f t="shared" si="5"/>
        <v>-11792800</v>
      </c>
      <c r="H26" s="707">
        <f t="shared" si="5"/>
        <v>-116436163</v>
      </c>
      <c r="I26" s="707">
        <f t="shared" si="5"/>
        <v>-8259503</v>
      </c>
      <c r="J26" s="707">
        <f t="shared" si="5"/>
        <v>-2738600</v>
      </c>
      <c r="K26" s="707">
        <f t="shared" si="5"/>
        <v>-11977700</v>
      </c>
      <c r="L26" s="707">
        <f t="shared" si="5"/>
        <v>1011200</v>
      </c>
      <c r="M26" s="707">
        <f t="shared" si="5"/>
        <v>-11353600</v>
      </c>
      <c r="N26" s="708">
        <f t="shared" si="5"/>
        <v>1696961</v>
      </c>
      <c r="O26" s="710">
        <f t="shared" si="5"/>
        <v>0</v>
      </c>
    </row>
    <row r="27" spans="1:15" ht="15.75">
      <c r="A27" s="700"/>
      <c r="B27" s="701"/>
      <c r="C27" s="701"/>
      <c r="D27" s="701"/>
      <c r="E27" s="701"/>
      <c r="F27" s="701"/>
      <c r="G27" s="701"/>
      <c r="H27" s="701"/>
      <c r="I27" s="701"/>
      <c r="J27" s="701"/>
      <c r="K27" s="701"/>
      <c r="L27" s="701"/>
      <c r="M27" s="701"/>
      <c r="N27" s="701"/>
      <c r="O27" s="702"/>
    </row>
    <row r="28" spans="1:15" ht="15.75">
      <c r="A28" s="849"/>
      <c r="B28" s="849"/>
      <c r="C28" s="849"/>
      <c r="D28" s="849"/>
      <c r="E28" s="849"/>
      <c r="F28" s="849"/>
      <c r="G28" s="849"/>
      <c r="H28" s="849"/>
      <c r="I28" s="849"/>
      <c r="J28" s="849"/>
      <c r="K28" s="849"/>
      <c r="L28" s="849"/>
      <c r="M28" s="849"/>
      <c r="N28" s="849"/>
      <c r="O28" s="849"/>
    </row>
  </sheetData>
  <sheetProtection selectLockedCells="1" selectUnlockedCells="1"/>
  <mergeCells count="4">
    <mergeCell ref="A1:O1"/>
    <mergeCell ref="B4:O4"/>
    <mergeCell ref="B15:O15"/>
    <mergeCell ref="A28:O28"/>
  </mergeCells>
  <printOptions horizontalCentered="1"/>
  <pageMargins left="0.7875" right="0.7875" top="1.06875" bottom="0.9840277777777777" header="0.7875" footer="0.5118055555555555"/>
  <pageSetup horizontalDpi="300" verticalDpi="3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D26"/>
  <sheetViews>
    <sheetView view="pageLayout" workbookViewId="0" topLeftCell="A28">
      <selection activeCell="A1" sqref="A1:B1"/>
    </sheetView>
  </sheetViews>
  <sheetFormatPr defaultColWidth="9.00390625" defaultRowHeight="12.75"/>
  <cols>
    <col min="1" max="1" width="88.625" style="253" customWidth="1"/>
    <col min="2" max="2" width="27.875" style="253" customWidth="1"/>
    <col min="3" max="3" width="9.375" style="253" customWidth="1"/>
    <col min="4" max="4" width="10.125" style="253" customWidth="1"/>
    <col min="5" max="16384" width="9.375" style="253" customWidth="1"/>
  </cols>
  <sheetData>
    <row r="1" spans="1:2" ht="47.25" customHeight="1">
      <c r="A1" s="850" t="s">
        <v>578</v>
      </c>
      <c r="B1" s="850"/>
    </row>
    <row r="2" spans="1:2" ht="22.5" customHeight="1">
      <c r="A2" s="393"/>
      <c r="B2" s="394" t="s">
        <v>484</v>
      </c>
    </row>
    <row r="3" spans="1:2" s="396" customFormat="1" ht="24" customHeight="1">
      <c r="A3" s="395" t="s">
        <v>485</v>
      </c>
      <c r="B3" s="630" t="s">
        <v>577</v>
      </c>
    </row>
    <row r="4" spans="1:2" s="399" customFormat="1" ht="12.75">
      <c r="A4" s="397">
        <v>1</v>
      </c>
      <c r="B4" s="398">
        <v>2</v>
      </c>
    </row>
    <row r="5" spans="1:2" ht="12.75">
      <c r="A5" s="748" t="s">
        <v>486</v>
      </c>
      <c r="B5" s="750">
        <v>5992010</v>
      </c>
    </row>
    <row r="6" spans="1:2" ht="12.75" customHeight="1">
      <c r="A6" s="749" t="s">
        <v>487</v>
      </c>
      <c r="B6" s="751">
        <v>6112000</v>
      </c>
    </row>
    <row r="7" spans="1:2" ht="12.75">
      <c r="A7" s="749" t="s">
        <v>488</v>
      </c>
      <c r="B7" s="751"/>
    </row>
    <row r="8" spans="1:2" ht="12.75">
      <c r="A8" s="749" t="s">
        <v>489</v>
      </c>
      <c r="B8" s="751">
        <v>5808930</v>
      </c>
    </row>
    <row r="9" spans="1:2" ht="12.75">
      <c r="A9" s="749" t="s">
        <v>490</v>
      </c>
      <c r="B9" s="751">
        <v>6000000</v>
      </c>
    </row>
    <row r="10" spans="1:2" ht="12.75">
      <c r="A10" s="749" t="s">
        <v>510</v>
      </c>
      <c r="B10" s="751">
        <v>71400</v>
      </c>
    </row>
    <row r="11" spans="1:2" ht="12.75">
      <c r="A11" s="749" t="s">
        <v>556</v>
      </c>
      <c r="B11" s="751"/>
    </row>
    <row r="12" spans="1:2" ht="12.75">
      <c r="A12" s="749" t="s">
        <v>557</v>
      </c>
      <c r="B12" s="751">
        <v>261900</v>
      </c>
    </row>
    <row r="13" spans="1:4" ht="12.75">
      <c r="A13" s="749" t="s">
        <v>491</v>
      </c>
      <c r="B13" s="751">
        <v>21420350</v>
      </c>
      <c r="D13" s="402"/>
    </row>
    <row r="14" spans="1:2" ht="12.75">
      <c r="A14" s="749" t="s">
        <v>492</v>
      </c>
      <c r="B14" s="751">
        <v>4410000</v>
      </c>
    </row>
    <row r="15" spans="1:2" ht="12.75">
      <c r="A15" s="749" t="s">
        <v>493</v>
      </c>
      <c r="B15" s="751">
        <v>4772600</v>
      </c>
    </row>
    <row r="16" spans="1:2" ht="12.75">
      <c r="A16" s="749" t="s">
        <v>494</v>
      </c>
      <c r="B16" s="751">
        <v>396700</v>
      </c>
    </row>
    <row r="17" spans="1:2" ht="12.75">
      <c r="A17" s="749" t="s">
        <v>495</v>
      </c>
      <c r="B17" s="751">
        <v>6120267</v>
      </c>
    </row>
    <row r="18" spans="1:2" ht="12.75">
      <c r="A18" s="749" t="s">
        <v>558</v>
      </c>
      <c r="B18" s="751">
        <v>885760</v>
      </c>
    </row>
    <row r="19" spans="1:2" ht="12.75">
      <c r="A19" s="749" t="s">
        <v>30</v>
      </c>
      <c r="B19" s="751">
        <v>9407942</v>
      </c>
    </row>
    <row r="20" spans="1:2" ht="12.75">
      <c r="A20" s="401"/>
      <c r="B20" s="751">
        <v>2024330</v>
      </c>
    </row>
    <row r="21" spans="1:2" ht="12.75">
      <c r="A21" s="401"/>
      <c r="B21" s="400"/>
    </row>
    <row r="22" spans="1:2" ht="12.75">
      <c r="A22" s="401"/>
      <c r="B22" s="400"/>
    </row>
    <row r="23" spans="1:2" ht="12.75">
      <c r="A23" s="401"/>
      <c r="B23" s="400"/>
    </row>
    <row r="24" spans="1:2" ht="12.75">
      <c r="A24" s="401"/>
      <c r="B24" s="400"/>
    </row>
    <row r="25" spans="1:2" ht="12.75">
      <c r="A25" s="403"/>
      <c r="B25" s="400"/>
    </row>
    <row r="26" spans="1:2" s="406" customFormat="1" ht="19.5" customHeight="1">
      <c r="A26" s="404" t="s">
        <v>421</v>
      </c>
      <c r="B26" s="405">
        <f>SUM(B5:B25)</f>
        <v>73684189</v>
      </c>
    </row>
  </sheetData>
  <sheetProtection selectLockedCells="1" selectUnlockedCells="1"/>
  <mergeCells count="1">
    <mergeCell ref="A1:B1"/>
  </mergeCells>
  <printOptions horizontalCentered="1"/>
  <pageMargins left="0.7875" right="0.7875" top="0.9840277777777777" bottom="0.9840277777777777" header="0.7875" footer="0.5118055555555555"/>
  <pageSetup fitToHeight="1" fitToWidth="1" horizontalDpi="300" verticalDpi="300" orientation="landscape" paperSize="9" r:id="rId1"/>
  <headerFooter alignWithMargins="0">
    <oddHeader>&amp;R&amp;"Times New Roman CE,Félkövér dőlt"&amp;11 5. számú tájékoztató tábla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E38"/>
  <sheetViews>
    <sheetView view="pageLayout" workbookViewId="0" topLeftCell="A1">
      <selection activeCell="B7" sqref="B7"/>
    </sheetView>
  </sheetViews>
  <sheetFormatPr defaultColWidth="9.00390625" defaultRowHeight="12.75"/>
  <cols>
    <col min="1" max="1" width="6.625" style="0" customWidth="1"/>
    <col min="2" max="2" width="34.875" style="0" customWidth="1"/>
    <col min="3" max="3" width="27.125" style="0" customWidth="1"/>
    <col min="4" max="4" width="11.375" style="407" customWidth="1"/>
    <col min="5" max="5" width="11.875" style="0" customWidth="1"/>
  </cols>
  <sheetData>
    <row r="1" spans="1:4" ht="45" customHeight="1">
      <c r="A1" s="851" t="s">
        <v>576</v>
      </c>
      <c r="B1" s="851"/>
      <c r="C1" s="851"/>
      <c r="D1" s="851"/>
    </row>
    <row r="2" spans="1:4" ht="17.25" customHeight="1">
      <c r="A2" s="408"/>
      <c r="B2" s="408"/>
      <c r="C2" s="408"/>
      <c r="D2" s="409"/>
    </row>
    <row r="3" spans="1:5" ht="13.5" thickBot="1">
      <c r="A3" s="854" t="s">
        <v>553</v>
      </c>
      <c r="B3" s="854"/>
      <c r="C3" s="854"/>
      <c r="D3" s="854"/>
      <c r="E3" s="854"/>
    </row>
    <row r="4" spans="1:5" ht="42.75" customHeight="1" thickBot="1">
      <c r="A4" s="575" t="s">
        <v>17</v>
      </c>
      <c r="B4" s="578" t="s">
        <v>496</v>
      </c>
      <c r="C4" s="576" t="s">
        <v>497</v>
      </c>
      <c r="D4" s="574" t="s">
        <v>498</v>
      </c>
      <c r="E4" s="572" t="s">
        <v>504</v>
      </c>
    </row>
    <row r="5" spans="1:5" ht="15.75" customHeight="1">
      <c r="A5" s="410" t="s">
        <v>19</v>
      </c>
      <c r="B5" s="577" t="s">
        <v>511</v>
      </c>
      <c r="C5" s="411" t="s">
        <v>512</v>
      </c>
      <c r="D5" s="573">
        <v>500000</v>
      </c>
      <c r="E5" s="571"/>
    </row>
    <row r="6" spans="1:5" ht="15.75" customHeight="1">
      <c r="A6" s="412" t="s">
        <v>20</v>
      </c>
      <c r="B6" s="413" t="s">
        <v>513</v>
      </c>
      <c r="C6" s="413" t="s">
        <v>514</v>
      </c>
      <c r="D6" s="516">
        <v>400000</v>
      </c>
      <c r="E6" s="521"/>
    </row>
    <row r="7" spans="1:5" ht="15.75" customHeight="1">
      <c r="A7" s="412" t="s">
        <v>21</v>
      </c>
      <c r="B7" s="413"/>
      <c r="C7" s="413"/>
      <c r="D7" s="516"/>
      <c r="E7" s="520"/>
    </row>
    <row r="8" spans="1:5" ht="15.75" customHeight="1">
      <c r="A8" s="412" t="s">
        <v>230</v>
      </c>
      <c r="B8" s="413"/>
      <c r="C8" s="413"/>
      <c r="D8" s="516"/>
      <c r="E8" s="520"/>
    </row>
    <row r="9" spans="1:5" ht="15.75" customHeight="1">
      <c r="A9" s="412" t="s">
        <v>75</v>
      </c>
      <c r="B9" s="413"/>
      <c r="C9" s="413"/>
      <c r="D9" s="516"/>
      <c r="E9" s="520"/>
    </row>
    <row r="10" spans="1:5" ht="15.75" customHeight="1">
      <c r="A10" s="412" t="s">
        <v>97</v>
      </c>
      <c r="B10" s="413"/>
      <c r="C10" s="413"/>
      <c r="D10" s="516"/>
      <c r="E10" s="520"/>
    </row>
    <row r="11" spans="1:5" ht="15.75" customHeight="1">
      <c r="A11" s="412" t="s">
        <v>241</v>
      </c>
      <c r="B11" s="413"/>
      <c r="C11" s="413"/>
      <c r="D11" s="516"/>
      <c r="E11" s="520"/>
    </row>
    <row r="12" spans="1:5" ht="15.75" customHeight="1">
      <c r="A12" s="412" t="s">
        <v>119</v>
      </c>
      <c r="B12" s="413"/>
      <c r="C12" s="413"/>
      <c r="D12" s="516"/>
      <c r="E12" s="520"/>
    </row>
    <row r="13" spans="1:5" ht="15.75" customHeight="1">
      <c r="A13" s="412" t="s">
        <v>129</v>
      </c>
      <c r="B13" s="413"/>
      <c r="C13" s="413"/>
      <c r="D13" s="516"/>
      <c r="E13" s="520"/>
    </row>
    <row r="14" spans="1:5" ht="15.75" customHeight="1">
      <c r="A14" s="412" t="s">
        <v>253</v>
      </c>
      <c r="B14" s="413"/>
      <c r="C14" s="413"/>
      <c r="D14" s="516"/>
      <c r="E14" s="520"/>
    </row>
    <row r="15" spans="1:5" ht="15.75" customHeight="1">
      <c r="A15" s="412" t="s">
        <v>272</v>
      </c>
      <c r="B15" s="413"/>
      <c r="C15" s="413"/>
      <c r="D15" s="516"/>
      <c r="E15" s="520"/>
    </row>
    <row r="16" spans="1:5" ht="15.75" customHeight="1">
      <c r="A16" s="412" t="s">
        <v>273</v>
      </c>
      <c r="B16" s="413"/>
      <c r="C16" s="413"/>
      <c r="D16" s="516"/>
      <c r="E16" s="520"/>
    </row>
    <row r="17" spans="1:5" ht="15.75" customHeight="1">
      <c r="A17" s="412" t="s">
        <v>274</v>
      </c>
      <c r="B17" s="413"/>
      <c r="C17" s="413"/>
      <c r="D17" s="516"/>
      <c r="E17" s="520"/>
    </row>
    <row r="18" spans="1:5" ht="15.75" customHeight="1">
      <c r="A18" s="412" t="s">
        <v>277</v>
      </c>
      <c r="B18" s="413"/>
      <c r="C18" s="413"/>
      <c r="D18" s="516"/>
      <c r="E18" s="520"/>
    </row>
    <row r="19" spans="1:5" ht="15.75" customHeight="1">
      <c r="A19" s="412" t="s">
        <v>280</v>
      </c>
      <c r="B19" s="413"/>
      <c r="C19" s="413"/>
      <c r="D19" s="516"/>
      <c r="E19" s="520"/>
    </row>
    <row r="20" spans="1:5" ht="15.75" customHeight="1">
      <c r="A20" s="412" t="s">
        <v>283</v>
      </c>
      <c r="B20" s="413"/>
      <c r="C20" s="413"/>
      <c r="D20" s="516"/>
      <c r="E20" s="520"/>
    </row>
    <row r="21" spans="1:5" ht="15.75" customHeight="1">
      <c r="A21" s="412" t="s">
        <v>286</v>
      </c>
      <c r="B21" s="413"/>
      <c r="C21" s="413"/>
      <c r="D21" s="516"/>
      <c r="E21" s="520"/>
    </row>
    <row r="22" spans="1:5" ht="15.75" customHeight="1">
      <c r="A22" s="412" t="s">
        <v>289</v>
      </c>
      <c r="B22" s="413"/>
      <c r="C22" s="413"/>
      <c r="D22" s="516"/>
      <c r="E22" s="520"/>
    </row>
    <row r="23" spans="1:5" ht="15.75" customHeight="1">
      <c r="A23" s="412" t="s">
        <v>292</v>
      </c>
      <c r="B23" s="413"/>
      <c r="C23" s="413"/>
      <c r="D23" s="516"/>
      <c r="E23" s="520"/>
    </row>
    <row r="24" spans="1:5" ht="15.75" customHeight="1">
      <c r="A24" s="412" t="s">
        <v>295</v>
      </c>
      <c r="B24" s="413"/>
      <c r="C24" s="413"/>
      <c r="D24" s="516"/>
      <c r="E24" s="520"/>
    </row>
    <row r="25" spans="1:5" ht="15.75" customHeight="1">
      <c r="A25" s="412" t="s">
        <v>298</v>
      </c>
      <c r="B25" s="413"/>
      <c r="C25" s="413"/>
      <c r="D25" s="516"/>
      <c r="E25" s="520"/>
    </row>
    <row r="26" spans="1:5" ht="15.75" customHeight="1">
      <c r="A26" s="412" t="s">
        <v>300</v>
      </c>
      <c r="B26" s="413"/>
      <c r="C26" s="413"/>
      <c r="D26" s="516"/>
      <c r="E26" s="520"/>
    </row>
    <row r="27" spans="1:5" ht="15.75" customHeight="1">
      <c r="A27" s="412" t="s">
        <v>303</v>
      </c>
      <c r="B27" s="413"/>
      <c r="C27" s="413"/>
      <c r="D27" s="516"/>
      <c r="E27" s="520"/>
    </row>
    <row r="28" spans="1:5" ht="15.75" customHeight="1">
      <c r="A28" s="412" t="s">
        <v>306</v>
      </c>
      <c r="B28" s="413"/>
      <c r="C28" s="413"/>
      <c r="D28" s="516"/>
      <c r="E28" s="520"/>
    </row>
    <row r="29" spans="1:5" ht="15.75" customHeight="1">
      <c r="A29" s="412" t="s">
        <v>309</v>
      </c>
      <c r="B29" s="413"/>
      <c r="C29" s="413"/>
      <c r="D29" s="516"/>
      <c r="E29" s="520"/>
    </row>
    <row r="30" spans="1:5" ht="15.75" customHeight="1">
      <c r="A30" s="412" t="s">
        <v>340</v>
      </c>
      <c r="B30" s="413"/>
      <c r="C30" s="413"/>
      <c r="D30" s="516"/>
      <c r="E30" s="520"/>
    </row>
    <row r="31" spans="1:5" ht="15.75" customHeight="1">
      <c r="A31" s="412" t="s">
        <v>343</v>
      </c>
      <c r="B31" s="413"/>
      <c r="C31" s="413"/>
      <c r="D31" s="516"/>
      <c r="E31" s="520"/>
    </row>
    <row r="32" spans="1:5" ht="15.75" customHeight="1">
      <c r="A32" s="412" t="s">
        <v>344</v>
      </c>
      <c r="B32" s="413"/>
      <c r="C32" s="413"/>
      <c r="D32" s="516"/>
      <c r="E32" s="520"/>
    </row>
    <row r="33" spans="1:5" ht="15.75" customHeight="1">
      <c r="A33" s="412" t="s">
        <v>499</v>
      </c>
      <c r="B33" s="413"/>
      <c r="C33" s="413"/>
      <c r="D33" s="516"/>
      <c r="E33" s="520"/>
    </row>
    <row r="34" spans="1:5" ht="15.75" customHeight="1">
      <c r="A34" s="412" t="s">
        <v>500</v>
      </c>
      <c r="B34" s="413"/>
      <c r="C34" s="413"/>
      <c r="D34" s="517"/>
      <c r="E34" s="520"/>
    </row>
    <row r="35" spans="1:5" ht="15.75" customHeight="1">
      <c r="A35" s="412" t="s">
        <v>501</v>
      </c>
      <c r="B35" s="413"/>
      <c r="C35" s="413"/>
      <c r="D35" s="517"/>
      <c r="E35" s="520"/>
    </row>
    <row r="36" spans="1:5" ht="15.75" customHeight="1">
      <c r="A36" s="412" t="s">
        <v>502</v>
      </c>
      <c r="B36" s="413"/>
      <c r="C36" s="413"/>
      <c r="D36" s="517"/>
      <c r="E36" s="520"/>
    </row>
    <row r="37" spans="1:5" ht="15.75" customHeight="1" thickBot="1">
      <c r="A37" s="414" t="s">
        <v>503</v>
      </c>
      <c r="B37" s="415"/>
      <c r="C37" s="415"/>
      <c r="D37" s="518"/>
      <c r="E37" s="522"/>
    </row>
    <row r="38" spans="1:5" ht="15.75" customHeight="1" thickBot="1">
      <c r="A38" s="852" t="s">
        <v>421</v>
      </c>
      <c r="B38" s="853"/>
      <c r="C38" s="416"/>
      <c r="D38" s="519">
        <f>SUM(D5:D37)</f>
        <v>900000</v>
      </c>
      <c r="E38" s="523">
        <f>SUM(E5:E37)</f>
        <v>0</v>
      </c>
    </row>
  </sheetData>
  <sheetProtection selectLockedCells="1" selectUnlockedCells="1"/>
  <mergeCells count="3">
    <mergeCell ref="A1:D1"/>
    <mergeCell ref="A38:B38"/>
    <mergeCell ref="A3:E3"/>
  </mergeCells>
  <conditionalFormatting sqref="D38:E38">
    <cfRule type="cellIs" priority="1" dxfId="3" operator="equal" stopIfTrue="1">
      <formula>0</formula>
    </cfRule>
  </conditionalFormatting>
  <printOptions horizontalCentered="1"/>
  <pageMargins left="0.7875" right="0.7875" top="1.0604166666666666" bottom="0.9840277777777777" header="0.7875" footer="0.5118055555555555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E35"/>
  <sheetViews>
    <sheetView zoomScalePageLayoutView="0" workbookViewId="0" topLeftCell="A1">
      <selection activeCell="E31" sqref="E31"/>
    </sheetView>
  </sheetViews>
  <sheetFormatPr defaultColWidth="9.00390625" defaultRowHeight="12.75"/>
  <cols>
    <col min="1" max="1" width="15.125" style="0" customWidth="1"/>
    <col min="2" max="2" width="50.125" style="0" customWidth="1"/>
    <col min="3" max="3" width="21.125" style="0" customWidth="1"/>
    <col min="4" max="4" width="21.00390625" style="0" customWidth="1"/>
    <col min="5" max="5" width="20.375" style="0" customWidth="1"/>
  </cols>
  <sheetData>
    <row r="2" spans="1:5" ht="15.75">
      <c r="A2" s="792" t="s">
        <v>15</v>
      </c>
      <c r="B2" s="792"/>
      <c r="C2" s="792"/>
      <c r="D2" s="792"/>
      <c r="E2" s="792"/>
    </row>
    <row r="3" spans="1:5" ht="16.5" thickBot="1">
      <c r="A3" s="855" t="s">
        <v>551</v>
      </c>
      <c r="B3" s="855"/>
      <c r="C3" s="655"/>
      <c r="D3" s="654"/>
      <c r="E3" s="656" t="s">
        <v>549</v>
      </c>
    </row>
    <row r="4" spans="1:5" ht="24.75" thickBot="1">
      <c r="A4" s="657" t="s">
        <v>17</v>
      </c>
      <c r="B4" s="658" t="s">
        <v>18</v>
      </c>
      <c r="C4" s="658" t="s">
        <v>548</v>
      </c>
      <c r="D4" s="659" t="s">
        <v>562</v>
      </c>
      <c r="E4" s="660" t="s">
        <v>579</v>
      </c>
    </row>
    <row r="5" spans="1:5" ht="13.5" thickBot="1">
      <c r="A5" s="661" t="s">
        <v>525</v>
      </c>
      <c r="B5" s="662" t="s">
        <v>526</v>
      </c>
      <c r="C5" s="662" t="s">
        <v>527</v>
      </c>
      <c r="D5" s="662" t="s">
        <v>528</v>
      </c>
      <c r="E5" s="663" t="s">
        <v>529</v>
      </c>
    </row>
    <row r="6" spans="1:5" ht="13.5" thickBot="1">
      <c r="A6" s="664" t="s">
        <v>19</v>
      </c>
      <c r="B6" s="665" t="s">
        <v>530</v>
      </c>
      <c r="C6" s="666">
        <v>78200000</v>
      </c>
      <c r="D6" s="666">
        <v>78900000</v>
      </c>
      <c r="E6" s="666">
        <v>79250000</v>
      </c>
    </row>
    <row r="7" spans="1:5" ht="21.75" thickBot="1">
      <c r="A7" s="664" t="s">
        <v>20</v>
      </c>
      <c r="B7" s="668" t="s">
        <v>265</v>
      </c>
      <c r="C7" s="666">
        <v>15000552</v>
      </c>
      <c r="D7" s="666">
        <v>15120556</v>
      </c>
      <c r="E7" s="666">
        <v>15150706</v>
      </c>
    </row>
    <row r="8" spans="1:5" ht="21.75" thickBot="1">
      <c r="A8" s="664" t="s">
        <v>21</v>
      </c>
      <c r="B8" s="665" t="s">
        <v>313</v>
      </c>
      <c r="C8" s="666"/>
      <c r="D8" s="666"/>
      <c r="E8" s="667"/>
    </row>
    <row r="9" spans="1:5" ht="13.5" thickBot="1">
      <c r="A9" s="664" t="s">
        <v>61</v>
      </c>
      <c r="B9" s="665" t="s">
        <v>62</v>
      </c>
      <c r="C9" s="669">
        <f>SUM(C10:C16)</f>
        <v>40029031</v>
      </c>
      <c r="D9" s="669">
        <f>SUM(D10:D16)</f>
        <v>39897077</v>
      </c>
      <c r="E9" s="670">
        <f>SUM(E10:E16)</f>
        <v>40216253</v>
      </c>
    </row>
    <row r="10" spans="1:5" ht="12.75">
      <c r="A10" s="671" t="s">
        <v>63</v>
      </c>
      <c r="B10" s="672" t="s">
        <v>531</v>
      </c>
      <c r="C10" s="636"/>
      <c r="D10" s="636">
        <f>+D11+D12+D13</f>
        <v>0</v>
      </c>
      <c r="E10" s="673">
        <f>+E11+E12+E13</f>
        <v>0</v>
      </c>
    </row>
    <row r="11" spans="1:5" ht="12.75">
      <c r="A11" s="674" t="s">
        <v>69</v>
      </c>
      <c r="B11" s="643" t="s">
        <v>532</v>
      </c>
      <c r="C11" s="634"/>
      <c r="D11" s="634"/>
      <c r="E11" s="675"/>
    </row>
    <row r="12" spans="1:5" ht="12.75">
      <c r="A12" s="674" t="s">
        <v>71</v>
      </c>
      <c r="B12" s="643" t="s">
        <v>533</v>
      </c>
      <c r="C12" s="634"/>
      <c r="D12" s="634"/>
      <c r="E12" s="675"/>
    </row>
    <row r="13" spans="1:5" ht="12.75">
      <c r="A13" s="674" t="s">
        <v>73</v>
      </c>
      <c r="B13" s="643" t="s">
        <v>534</v>
      </c>
      <c r="C13" s="634"/>
      <c r="D13" s="634"/>
      <c r="E13" s="675"/>
    </row>
    <row r="14" spans="1:5" ht="12.75">
      <c r="A14" s="674" t="s">
        <v>535</v>
      </c>
      <c r="B14" s="643" t="s">
        <v>70</v>
      </c>
      <c r="C14" s="634">
        <v>35280000</v>
      </c>
      <c r="D14" s="634">
        <v>35112000</v>
      </c>
      <c r="E14" s="675">
        <v>35392896</v>
      </c>
    </row>
    <row r="15" spans="1:5" ht="12.75">
      <c r="A15" s="674" t="s">
        <v>536</v>
      </c>
      <c r="B15" s="643" t="s">
        <v>72</v>
      </c>
      <c r="C15" s="634"/>
      <c r="D15" s="634"/>
      <c r="E15" s="675"/>
    </row>
    <row r="16" spans="1:5" ht="13.5" thickBot="1">
      <c r="A16" s="676" t="s">
        <v>537</v>
      </c>
      <c r="B16" s="677" t="s">
        <v>74</v>
      </c>
      <c r="C16" s="638">
        <v>4749031</v>
      </c>
      <c r="D16" s="638">
        <v>4785077</v>
      </c>
      <c r="E16" s="638">
        <v>4823357</v>
      </c>
    </row>
    <row r="17" spans="1:5" ht="13.5" thickBot="1">
      <c r="A17" s="664" t="s">
        <v>75</v>
      </c>
      <c r="B17" s="665" t="s">
        <v>538</v>
      </c>
      <c r="C17" s="666">
        <v>14176195</v>
      </c>
      <c r="D17" s="666">
        <v>14283794</v>
      </c>
      <c r="E17" s="666">
        <v>14283794</v>
      </c>
    </row>
    <row r="18" spans="1:5" ht="13.5" thickBot="1">
      <c r="A18" s="664" t="s">
        <v>97</v>
      </c>
      <c r="B18" s="665" t="s">
        <v>316</v>
      </c>
      <c r="C18" s="666"/>
      <c r="D18" s="666"/>
      <c r="E18" s="667"/>
    </row>
    <row r="19" spans="1:5" ht="13.5" thickBot="1">
      <c r="A19" s="664" t="s">
        <v>109</v>
      </c>
      <c r="B19" s="665" t="s">
        <v>539</v>
      </c>
      <c r="C19" s="666"/>
      <c r="D19" s="666"/>
      <c r="E19" s="667"/>
    </row>
    <row r="20" spans="1:5" ht="13.5" thickBot="1">
      <c r="A20" s="664" t="s">
        <v>119</v>
      </c>
      <c r="B20" s="668" t="s">
        <v>540</v>
      </c>
      <c r="C20" s="666"/>
      <c r="D20" s="666"/>
      <c r="E20" s="667"/>
    </row>
    <row r="21" spans="1:5" ht="13.5" thickBot="1">
      <c r="A21" s="664" t="s">
        <v>129</v>
      </c>
      <c r="B21" s="665" t="s">
        <v>130</v>
      </c>
      <c r="C21" s="669">
        <f>+C6+C7+C8+C9+C17+C18+C19+C20</f>
        <v>147405778</v>
      </c>
      <c r="D21" s="669">
        <f>+D6+D7+D8+D9+D17+D18+D19+D20</f>
        <v>148201427</v>
      </c>
      <c r="E21" s="669">
        <f>+E6+E7+E8+E9+E17+E18+E19+E20</f>
        <v>148900753</v>
      </c>
    </row>
    <row r="22" spans="1:5" ht="13.5" thickBot="1">
      <c r="A22" s="664" t="s">
        <v>253</v>
      </c>
      <c r="B22" s="665" t="s">
        <v>541</v>
      </c>
      <c r="C22" s="678">
        <f>(C35-C21)</f>
        <v>11940526</v>
      </c>
      <c r="D22" s="678">
        <f>(D35-D21)</f>
        <v>14214401</v>
      </c>
      <c r="E22" s="678">
        <f>(E35-E21)</f>
        <v>931878</v>
      </c>
    </row>
    <row r="23" spans="1:5" ht="21.75" thickBot="1">
      <c r="A23" s="664" t="s">
        <v>272</v>
      </c>
      <c r="B23" s="665" t="s">
        <v>542</v>
      </c>
      <c r="C23" s="669">
        <f>+C21+C22</f>
        <v>159346304</v>
      </c>
      <c r="D23" s="669">
        <f>+D21+D22</f>
        <v>162415828</v>
      </c>
      <c r="E23" s="670">
        <f>+E21+E22</f>
        <v>149832631</v>
      </c>
    </row>
    <row r="24" spans="1:5" ht="15.75">
      <c r="A24" s="792" t="s">
        <v>179</v>
      </c>
      <c r="B24" s="792"/>
      <c r="C24" s="792"/>
      <c r="D24" s="792"/>
      <c r="E24" s="792"/>
    </row>
    <row r="25" spans="1:5" ht="16.5" thickBot="1">
      <c r="A25" s="856" t="s">
        <v>550</v>
      </c>
      <c r="B25" s="856"/>
      <c r="C25" s="655"/>
      <c r="D25" s="654"/>
      <c r="E25" s="656" t="str">
        <f>E3</f>
        <v>Forintban!</v>
      </c>
    </row>
    <row r="26" spans="1:5" ht="13.5" thickBot="1">
      <c r="A26" s="657" t="s">
        <v>347</v>
      </c>
      <c r="B26" s="658" t="s">
        <v>181</v>
      </c>
      <c r="C26" s="658" t="s">
        <v>548</v>
      </c>
      <c r="D26" s="658" t="s">
        <v>562</v>
      </c>
      <c r="E26" s="660" t="s">
        <v>579</v>
      </c>
    </row>
    <row r="27" spans="1:5" ht="13.5" thickBot="1">
      <c r="A27" s="679" t="s">
        <v>525</v>
      </c>
      <c r="B27" s="680" t="s">
        <v>526</v>
      </c>
      <c r="C27" s="680" t="s">
        <v>527</v>
      </c>
      <c r="D27" s="680" t="s">
        <v>528</v>
      </c>
      <c r="E27" s="681" t="s">
        <v>529</v>
      </c>
    </row>
    <row r="28" spans="1:5" ht="13.5" thickBot="1">
      <c r="A28" s="664" t="s">
        <v>19</v>
      </c>
      <c r="B28" s="682" t="s">
        <v>543</v>
      </c>
      <c r="C28" s="666">
        <v>134669304</v>
      </c>
      <c r="D28" s="666">
        <v>135746658</v>
      </c>
      <c r="E28" s="666">
        <v>136832631</v>
      </c>
    </row>
    <row r="29" spans="1:5" ht="13.5" thickBot="1">
      <c r="A29" s="683" t="s">
        <v>20</v>
      </c>
      <c r="B29" s="684" t="s">
        <v>544</v>
      </c>
      <c r="C29" s="685">
        <f>+C30+C31+C32</f>
        <v>24677000</v>
      </c>
      <c r="D29" s="685">
        <f>+D30+D31+D32</f>
        <v>26669170</v>
      </c>
      <c r="E29" s="686">
        <f>+E30+E31+E32</f>
        <v>13000000</v>
      </c>
    </row>
    <row r="30" spans="1:5" ht="12.75">
      <c r="A30" s="671" t="s">
        <v>36</v>
      </c>
      <c r="B30" s="687" t="s">
        <v>209</v>
      </c>
      <c r="C30" s="636">
        <v>22077000</v>
      </c>
      <c r="D30" s="636">
        <v>24069170</v>
      </c>
      <c r="E30" s="636">
        <v>11000000</v>
      </c>
    </row>
    <row r="31" spans="1:5" ht="12.75">
      <c r="A31" s="671" t="s">
        <v>38</v>
      </c>
      <c r="B31" s="688" t="s">
        <v>211</v>
      </c>
      <c r="C31" s="634">
        <v>2600000</v>
      </c>
      <c r="D31" s="634">
        <v>2600000</v>
      </c>
      <c r="E31" s="634">
        <v>2000000</v>
      </c>
    </row>
    <row r="32" spans="1:5" ht="13.5" thickBot="1">
      <c r="A32" s="671" t="s">
        <v>40</v>
      </c>
      <c r="B32" s="689" t="s">
        <v>213</v>
      </c>
      <c r="C32" s="634"/>
      <c r="D32" s="634"/>
      <c r="E32" s="675"/>
    </row>
    <row r="33" spans="1:5" ht="13.5" thickBot="1">
      <c r="A33" s="664" t="s">
        <v>21</v>
      </c>
      <c r="B33" s="690" t="s">
        <v>545</v>
      </c>
      <c r="C33" s="691">
        <f>+C28+C29</f>
        <v>159346304</v>
      </c>
      <c r="D33" s="691">
        <f>+D28+D29</f>
        <v>162415828</v>
      </c>
      <c r="E33" s="692">
        <f>+E28+E29</f>
        <v>149832631</v>
      </c>
    </row>
    <row r="34" spans="1:5" ht="13.5" thickBot="1">
      <c r="A34" s="664" t="s">
        <v>230</v>
      </c>
      <c r="B34" s="690" t="s">
        <v>546</v>
      </c>
      <c r="C34" s="693"/>
      <c r="D34" s="693"/>
      <c r="E34" s="694"/>
    </row>
    <row r="35" spans="1:5" ht="13.5" thickBot="1">
      <c r="A35" s="695" t="s">
        <v>75</v>
      </c>
      <c r="B35" s="696" t="s">
        <v>547</v>
      </c>
      <c r="C35" s="697">
        <f>+C33+C34</f>
        <v>159346304</v>
      </c>
      <c r="D35" s="697">
        <f>+D33+D34</f>
        <v>162415828</v>
      </c>
      <c r="E35" s="698">
        <f>+E33+E34</f>
        <v>149832631</v>
      </c>
    </row>
  </sheetData>
  <sheetProtection selectLockedCells="1" selectUnlockedCells="1"/>
  <mergeCells count="4">
    <mergeCell ref="A2:E2"/>
    <mergeCell ref="A3:B3"/>
    <mergeCell ref="A24:E24"/>
    <mergeCell ref="A25:B25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F31"/>
  <sheetViews>
    <sheetView zoomScale="115" zoomScaleNormal="115" zoomScaleSheetLayoutView="100" zoomScalePageLayoutView="0" workbookViewId="0" topLeftCell="A1">
      <selection activeCell="E15" sqref="E15"/>
    </sheetView>
  </sheetViews>
  <sheetFormatPr defaultColWidth="9.00390625" defaultRowHeight="12.75"/>
  <cols>
    <col min="1" max="1" width="6.875" style="69" customWidth="1"/>
    <col min="2" max="2" width="48.625" style="70" customWidth="1"/>
    <col min="3" max="3" width="15.375" style="69" customWidth="1"/>
    <col min="4" max="4" width="47.625" style="69" customWidth="1"/>
    <col min="5" max="5" width="15.375" style="69" customWidth="1"/>
    <col min="6" max="6" width="4.875" style="69" customWidth="1"/>
    <col min="7" max="16384" width="9.375" style="69" customWidth="1"/>
  </cols>
  <sheetData>
    <row r="1" spans="2:6" ht="39.75" customHeight="1">
      <c r="B1" s="797" t="s">
        <v>259</v>
      </c>
      <c r="C1" s="797"/>
      <c r="D1" s="797"/>
      <c r="E1" s="797"/>
      <c r="F1" s="798" t="s">
        <v>582</v>
      </c>
    </row>
    <row r="2" spans="5:6" ht="14.25" thickBot="1">
      <c r="E2" s="435" t="s">
        <v>520</v>
      </c>
      <c r="F2" s="798"/>
    </row>
    <row r="3" spans="1:6" ht="18" customHeight="1" thickBot="1">
      <c r="A3" s="799" t="s">
        <v>17</v>
      </c>
      <c r="B3" s="801" t="s">
        <v>260</v>
      </c>
      <c r="C3" s="801"/>
      <c r="D3" s="802" t="s">
        <v>261</v>
      </c>
      <c r="E3" s="803"/>
      <c r="F3" s="798"/>
    </row>
    <row r="4" spans="1:6" s="75" customFormat="1" ht="35.25" customHeight="1" thickBot="1">
      <c r="A4" s="800"/>
      <c r="B4" s="459" t="s">
        <v>262</v>
      </c>
      <c r="C4" s="442" t="s">
        <v>563</v>
      </c>
      <c r="D4" s="459" t="s">
        <v>262</v>
      </c>
      <c r="E4" s="442" t="s">
        <v>563</v>
      </c>
      <c r="F4" s="798"/>
    </row>
    <row r="5" spans="1:6" s="79" customFormat="1" ht="12" customHeight="1" thickBot="1">
      <c r="A5" s="76">
        <v>1</v>
      </c>
      <c r="B5" s="158">
        <v>2</v>
      </c>
      <c r="C5" s="159" t="s">
        <v>21</v>
      </c>
      <c r="D5" s="607" t="s">
        <v>230</v>
      </c>
      <c r="E5" s="438" t="s">
        <v>75</v>
      </c>
      <c r="F5" s="798"/>
    </row>
    <row r="6" spans="1:6" ht="12.75" customHeight="1">
      <c r="A6" s="80" t="s">
        <v>19</v>
      </c>
      <c r="B6" s="81" t="s">
        <v>263</v>
      </c>
      <c r="C6" s="82">
        <f>SUM('1.1.sz.mell.'!C7:C12)</f>
        <v>73684189</v>
      </c>
      <c r="D6" s="605" t="s">
        <v>264</v>
      </c>
      <c r="E6" s="437">
        <f>SUM('1.1.sz.mell.'!C92)</f>
        <v>33778000</v>
      </c>
      <c r="F6" s="798"/>
    </row>
    <row r="7" spans="1:6" ht="12.75" customHeight="1">
      <c r="A7" s="83" t="s">
        <v>20</v>
      </c>
      <c r="B7" s="84" t="s">
        <v>265</v>
      </c>
      <c r="C7" s="85"/>
      <c r="D7" s="443" t="s">
        <v>184</v>
      </c>
      <c r="E7" s="436">
        <f>SUM('1.1.sz.mell.'!C93)</f>
        <v>6745000</v>
      </c>
      <c r="F7" s="798"/>
    </row>
    <row r="8" spans="1:6" ht="12.75" customHeight="1">
      <c r="A8" s="83" t="s">
        <v>21</v>
      </c>
      <c r="B8" s="84" t="s">
        <v>266</v>
      </c>
      <c r="C8" s="85"/>
      <c r="D8" s="443" t="s">
        <v>267</v>
      </c>
      <c r="E8" s="436">
        <f>SUM('1.1.sz.mell.'!C94)</f>
        <v>64205503</v>
      </c>
      <c r="F8" s="798"/>
    </row>
    <row r="9" spans="1:6" ht="12.75" customHeight="1">
      <c r="A9" s="83" t="s">
        <v>230</v>
      </c>
      <c r="B9" s="84" t="s">
        <v>268</v>
      </c>
      <c r="C9" s="85">
        <f>SUM('1.1.sz.mell.'!C28+'1.1.sz.mell.'!C31+'1.1.sz.mell.'!C32+'1.1.sz.mell.'!C33)</f>
        <v>38612000</v>
      </c>
      <c r="D9" s="443" t="s">
        <v>186</v>
      </c>
      <c r="E9" s="436">
        <f>SUM('1.1.sz.mell.'!C95)</f>
        <v>4019000</v>
      </c>
      <c r="F9" s="798"/>
    </row>
    <row r="10" spans="1:6" ht="12.75" customHeight="1">
      <c r="A10" s="83" t="s">
        <v>75</v>
      </c>
      <c r="B10" s="87" t="s">
        <v>269</v>
      </c>
      <c r="C10" s="85">
        <f>SUM('1.1.sz.mell.'!C14:C18)</f>
        <v>12251000</v>
      </c>
      <c r="D10" s="443" t="s">
        <v>188</v>
      </c>
      <c r="E10" s="436">
        <f>SUM('1.1.sz.mell.'!C96)</f>
        <v>44455528</v>
      </c>
      <c r="F10" s="798"/>
    </row>
    <row r="11" spans="1:6" ht="12.75" customHeight="1">
      <c r="A11" s="83" t="s">
        <v>97</v>
      </c>
      <c r="B11" s="84" t="s">
        <v>270</v>
      </c>
      <c r="C11" s="88"/>
      <c r="D11" s="443" t="s">
        <v>271</v>
      </c>
      <c r="E11" s="436">
        <f>SUM('1.1.sz.mell.'!C121)</f>
        <v>1000000</v>
      </c>
      <c r="F11" s="798"/>
    </row>
    <row r="12" spans="1:6" ht="12.75" customHeight="1">
      <c r="A12" s="83" t="s">
        <v>241</v>
      </c>
      <c r="B12" s="84" t="s">
        <v>96</v>
      </c>
      <c r="C12" s="85">
        <f>SUM('1.1.sz.mell.'!C35:C44)</f>
        <v>14046811</v>
      </c>
      <c r="D12" s="445"/>
      <c r="E12" s="436"/>
      <c r="F12" s="798"/>
    </row>
    <row r="13" spans="1:6" ht="12.75" customHeight="1">
      <c r="A13" s="83" t="s">
        <v>119</v>
      </c>
      <c r="B13" s="89"/>
      <c r="C13" s="85"/>
      <c r="D13" s="445"/>
      <c r="E13" s="436"/>
      <c r="F13" s="798"/>
    </row>
    <row r="14" spans="1:6" ht="12.75" customHeight="1">
      <c r="A14" s="83" t="s">
        <v>129</v>
      </c>
      <c r="B14" s="90"/>
      <c r="C14" s="88"/>
      <c r="D14" s="445"/>
      <c r="E14" s="436"/>
      <c r="F14" s="798"/>
    </row>
    <row r="15" spans="1:6" ht="12.75" customHeight="1">
      <c r="A15" s="83" t="s">
        <v>253</v>
      </c>
      <c r="B15" s="89"/>
      <c r="C15" s="85"/>
      <c r="D15" s="445"/>
      <c r="E15" s="436"/>
      <c r="F15" s="798"/>
    </row>
    <row r="16" spans="1:6" ht="12.75" customHeight="1">
      <c r="A16" s="83" t="s">
        <v>272</v>
      </c>
      <c r="B16" s="89"/>
      <c r="C16" s="85"/>
      <c r="D16" s="445"/>
      <c r="E16" s="436"/>
      <c r="F16" s="798"/>
    </row>
    <row r="17" spans="1:6" ht="12.75" customHeight="1" thickBot="1">
      <c r="A17" s="83" t="s">
        <v>273</v>
      </c>
      <c r="B17" s="91"/>
      <c r="C17" s="92"/>
      <c r="D17" s="445"/>
      <c r="E17" s="439"/>
      <c r="F17" s="798"/>
    </row>
    <row r="18" spans="1:6" ht="15.75" customHeight="1" thickBot="1">
      <c r="A18" s="94" t="s">
        <v>274</v>
      </c>
      <c r="B18" s="95" t="s">
        <v>275</v>
      </c>
      <c r="C18" s="96">
        <f>+C6+C7+C9+C10+C12+C13+C14+C15+C16+C17</f>
        <v>138594000</v>
      </c>
      <c r="D18" s="447" t="s">
        <v>276</v>
      </c>
      <c r="E18" s="440">
        <f>SUM(E6:E17)</f>
        <v>154203031</v>
      </c>
      <c r="F18" s="798"/>
    </row>
    <row r="19" spans="1:6" ht="12.75" customHeight="1">
      <c r="A19" s="97" t="s">
        <v>277</v>
      </c>
      <c r="B19" s="98" t="s">
        <v>278</v>
      </c>
      <c r="C19" s="99"/>
      <c r="D19" s="443" t="s">
        <v>279</v>
      </c>
      <c r="E19" s="437"/>
      <c r="F19" s="798"/>
    </row>
    <row r="20" spans="1:6" ht="12.75" customHeight="1">
      <c r="A20" s="83" t="s">
        <v>280</v>
      </c>
      <c r="B20" s="84" t="s">
        <v>281</v>
      </c>
      <c r="C20" s="85">
        <v>18118237</v>
      </c>
      <c r="D20" s="443" t="s">
        <v>282</v>
      </c>
      <c r="E20" s="436"/>
      <c r="F20" s="798"/>
    </row>
    <row r="21" spans="1:6" ht="12.75" customHeight="1">
      <c r="A21" s="83" t="s">
        <v>283</v>
      </c>
      <c r="B21" s="84" t="s">
        <v>284</v>
      </c>
      <c r="C21" s="85"/>
      <c r="D21" s="443" t="s">
        <v>285</v>
      </c>
      <c r="E21" s="436"/>
      <c r="F21" s="798"/>
    </row>
    <row r="22" spans="1:6" ht="12.75" customHeight="1">
      <c r="A22" s="83" t="s">
        <v>286</v>
      </c>
      <c r="B22" s="84" t="s">
        <v>287</v>
      </c>
      <c r="C22" s="85"/>
      <c r="D22" s="443" t="s">
        <v>288</v>
      </c>
      <c r="E22" s="436"/>
      <c r="F22" s="798"/>
    </row>
    <row r="23" spans="1:6" ht="12.75" customHeight="1">
      <c r="A23" s="83" t="s">
        <v>289</v>
      </c>
      <c r="B23" s="84" t="s">
        <v>290</v>
      </c>
      <c r="C23" s="85"/>
      <c r="D23" s="87" t="s">
        <v>291</v>
      </c>
      <c r="E23" s="436"/>
      <c r="F23" s="798"/>
    </row>
    <row r="24" spans="1:6" ht="12.75" customHeight="1">
      <c r="A24" s="83" t="s">
        <v>292</v>
      </c>
      <c r="B24" s="84" t="s">
        <v>293</v>
      </c>
      <c r="C24" s="101">
        <f>+C25+C26</f>
        <v>0</v>
      </c>
      <c r="D24" s="443" t="s">
        <v>294</v>
      </c>
      <c r="E24" s="436"/>
      <c r="F24" s="798"/>
    </row>
    <row r="25" spans="1:6" ht="12.75" customHeight="1">
      <c r="A25" s="97" t="s">
        <v>295</v>
      </c>
      <c r="B25" s="98" t="s">
        <v>296</v>
      </c>
      <c r="C25" s="102"/>
      <c r="D25" s="605" t="s">
        <v>297</v>
      </c>
      <c r="E25" s="436"/>
      <c r="F25" s="798"/>
    </row>
    <row r="26" spans="1:6" ht="12.75" customHeight="1" thickBot="1">
      <c r="A26" s="83" t="s">
        <v>298</v>
      </c>
      <c r="B26" s="548" t="s">
        <v>299</v>
      </c>
      <c r="C26" s="92"/>
      <c r="D26" s="606" t="s">
        <v>244</v>
      </c>
      <c r="E26" s="439">
        <f>SUM('1.1.sz.mell.'!C134)</f>
        <v>2509206</v>
      </c>
      <c r="F26" s="798"/>
    </row>
    <row r="27" spans="1:6" ht="24.75" customHeight="1" thickBot="1">
      <c r="A27" s="453" t="s">
        <v>300</v>
      </c>
      <c r="B27" s="549" t="s">
        <v>301</v>
      </c>
      <c r="C27" s="440">
        <f>SUM(C19:C26)</f>
        <v>18118237</v>
      </c>
      <c r="D27" s="549" t="s">
        <v>302</v>
      </c>
      <c r="E27" s="440">
        <f>SUM(E19:E26)</f>
        <v>2509206</v>
      </c>
      <c r="F27" s="798"/>
    </row>
    <row r="28" spans="1:6" ht="13.5" thickBot="1">
      <c r="A28" s="453" t="s">
        <v>303</v>
      </c>
      <c r="B28" s="550" t="s">
        <v>304</v>
      </c>
      <c r="C28" s="454">
        <f>+C18+C27</f>
        <v>156712237</v>
      </c>
      <c r="D28" s="550" t="s">
        <v>305</v>
      </c>
      <c r="E28" s="602">
        <f>+E18+E27</f>
        <v>156712237</v>
      </c>
      <c r="F28" s="798"/>
    </row>
    <row r="29" spans="1:6" ht="13.5" thickBot="1">
      <c r="A29" s="453" t="s">
        <v>306</v>
      </c>
      <c r="B29" s="550" t="s">
        <v>307</v>
      </c>
      <c r="C29" s="103"/>
      <c r="D29" s="550" t="s">
        <v>308</v>
      </c>
      <c r="E29" s="603"/>
      <c r="F29" s="798"/>
    </row>
    <row r="30" spans="1:6" ht="13.5" thickBot="1">
      <c r="A30" s="453" t="s">
        <v>309</v>
      </c>
      <c r="B30" s="550" t="s">
        <v>310</v>
      </c>
      <c r="C30" s="103"/>
      <c r="D30" s="550" t="s">
        <v>311</v>
      </c>
      <c r="E30" s="604" t="str">
        <f>IF(C18+C19-E28&gt;0,C18+C19-E28,"-")</f>
        <v>-</v>
      </c>
      <c r="F30" s="798"/>
    </row>
    <row r="31" spans="2:4" ht="18.75">
      <c r="B31" s="804"/>
      <c r="C31" s="805"/>
      <c r="D31" s="804"/>
    </row>
  </sheetData>
  <sheetProtection selectLockedCells="1" selectUnlockedCells="1"/>
  <mergeCells count="6">
    <mergeCell ref="B1:E1"/>
    <mergeCell ref="F1:F30"/>
    <mergeCell ref="A3:A4"/>
    <mergeCell ref="B3:C3"/>
    <mergeCell ref="D3:E3"/>
    <mergeCell ref="B31:D31"/>
  </mergeCells>
  <printOptions horizontalCentered="1"/>
  <pageMargins left="0.3298611111111111" right="0.4798611111111111" top="0.9055555555555554" bottom="0.5" header="0.6694444444444444" footer="0.5118055555555555"/>
  <pageSetup horizontalDpi="600" verticalDpi="600" orientation="landscape" paperSize="9" scale="9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F33"/>
  <sheetViews>
    <sheetView zoomScaleSheetLayoutView="115" zoomScalePageLayoutView="0" workbookViewId="0" topLeftCell="A1">
      <selection activeCell="D14" sqref="D14"/>
    </sheetView>
  </sheetViews>
  <sheetFormatPr defaultColWidth="9.00390625" defaultRowHeight="12.75"/>
  <cols>
    <col min="1" max="1" width="6.875" style="69" customWidth="1"/>
    <col min="2" max="2" width="49.50390625" style="70" customWidth="1"/>
    <col min="3" max="3" width="16.50390625" style="69" customWidth="1"/>
    <col min="4" max="4" width="50.625" style="69" customWidth="1"/>
    <col min="5" max="5" width="14.875" style="69" customWidth="1"/>
    <col min="6" max="6" width="4.875" style="69" customWidth="1"/>
    <col min="7" max="16384" width="9.375" style="69" customWidth="1"/>
  </cols>
  <sheetData>
    <row r="1" spans="2:6" ht="31.5" customHeight="1">
      <c r="B1" s="797" t="s">
        <v>312</v>
      </c>
      <c r="C1" s="797"/>
      <c r="D1" s="797"/>
      <c r="E1" s="797"/>
      <c r="F1" s="798" t="s">
        <v>583</v>
      </c>
    </row>
    <row r="2" spans="5:6" ht="14.25" thickBot="1">
      <c r="E2" s="435" t="s">
        <v>553</v>
      </c>
      <c r="F2" s="798"/>
    </row>
    <row r="3" spans="1:6" ht="13.5" customHeight="1" thickBot="1">
      <c r="A3" s="799" t="s">
        <v>17</v>
      </c>
      <c r="B3" s="800" t="s">
        <v>260</v>
      </c>
      <c r="C3" s="806"/>
      <c r="D3" s="807" t="s">
        <v>261</v>
      </c>
      <c r="E3" s="808"/>
      <c r="F3" s="798"/>
    </row>
    <row r="4" spans="1:6" s="75" customFormat="1" ht="24.75" thickBot="1">
      <c r="A4" s="799"/>
      <c r="B4" s="72" t="s">
        <v>262</v>
      </c>
      <c r="C4" s="608" t="s">
        <v>563</v>
      </c>
      <c r="D4" s="452" t="s">
        <v>262</v>
      </c>
      <c r="E4" s="442" t="s">
        <v>563</v>
      </c>
      <c r="F4" s="798"/>
    </row>
    <row r="5" spans="1:6" s="75" customFormat="1" ht="13.5" thickBot="1">
      <c r="A5" s="76">
        <v>1</v>
      </c>
      <c r="B5" s="325" t="s">
        <v>20</v>
      </c>
      <c r="C5" s="438" t="s">
        <v>21</v>
      </c>
      <c r="D5" s="610" t="s">
        <v>230</v>
      </c>
      <c r="E5" s="438" t="s">
        <v>75</v>
      </c>
      <c r="F5" s="798"/>
    </row>
    <row r="6" spans="1:6" ht="12.75" customHeight="1">
      <c r="A6" s="80" t="s">
        <v>19</v>
      </c>
      <c r="B6" s="605" t="s">
        <v>313</v>
      </c>
      <c r="C6" s="437">
        <f>SUM('1.1.sz.mell.'!C21:C25)</f>
        <v>0</v>
      </c>
      <c r="D6" s="611" t="s">
        <v>209</v>
      </c>
      <c r="E6" s="437">
        <f>SUM('1.1.sz.mell.'!C108)</f>
        <v>54231000</v>
      </c>
      <c r="F6" s="798"/>
    </row>
    <row r="7" spans="1:6" ht="12.75">
      <c r="A7" s="83" t="s">
        <v>20</v>
      </c>
      <c r="B7" s="443" t="s">
        <v>314</v>
      </c>
      <c r="C7" s="436"/>
      <c r="D7" s="612" t="s">
        <v>315</v>
      </c>
      <c r="E7" s="436"/>
      <c r="F7" s="798"/>
    </row>
    <row r="8" spans="1:6" ht="12.75" customHeight="1">
      <c r="A8" s="83" t="s">
        <v>21</v>
      </c>
      <c r="B8" s="443" t="s">
        <v>316</v>
      </c>
      <c r="C8" s="436"/>
      <c r="D8" s="612" t="s">
        <v>211</v>
      </c>
      <c r="E8" s="436">
        <f>SUM('1.1.sz.mell.'!C110)</f>
        <v>1000000</v>
      </c>
      <c r="F8" s="798"/>
    </row>
    <row r="9" spans="1:6" ht="12.75" customHeight="1">
      <c r="A9" s="83" t="s">
        <v>230</v>
      </c>
      <c r="B9" s="443" t="s">
        <v>317</v>
      </c>
      <c r="C9" s="436"/>
      <c r="D9" s="612" t="s">
        <v>318</v>
      </c>
      <c r="E9" s="436">
        <f>SUM('1.1.sz.mell.'!C111)</f>
        <v>0</v>
      </c>
      <c r="F9" s="798"/>
    </row>
    <row r="10" spans="1:6" ht="12.75" customHeight="1">
      <c r="A10" s="83" t="s">
        <v>75</v>
      </c>
      <c r="B10" s="443" t="s">
        <v>319</v>
      </c>
      <c r="C10" s="436"/>
      <c r="D10" s="612" t="s">
        <v>213</v>
      </c>
      <c r="E10" s="436">
        <f>SUM('1.1.sz.mell.'!C112)</f>
        <v>111877763</v>
      </c>
      <c r="F10" s="798"/>
    </row>
    <row r="11" spans="1:6" ht="12.75" customHeight="1">
      <c r="A11" s="83" t="s">
        <v>97</v>
      </c>
      <c r="B11" s="443" t="s">
        <v>320</v>
      </c>
      <c r="C11" s="436"/>
      <c r="D11" s="613"/>
      <c r="E11" s="436"/>
      <c r="F11" s="798"/>
    </row>
    <row r="12" spans="1:6" ht="12.75" customHeight="1">
      <c r="A12" s="83" t="s">
        <v>241</v>
      </c>
      <c r="B12" s="445"/>
      <c r="C12" s="436"/>
      <c r="D12" s="613"/>
      <c r="E12" s="436"/>
      <c r="F12" s="798"/>
    </row>
    <row r="13" spans="1:6" ht="12.75" customHeight="1">
      <c r="A13" s="83" t="s">
        <v>119</v>
      </c>
      <c r="B13" s="445"/>
      <c r="C13" s="436"/>
      <c r="D13" s="613"/>
      <c r="E13" s="436"/>
      <c r="F13" s="798"/>
    </row>
    <row r="14" spans="1:6" ht="12.75" customHeight="1">
      <c r="A14" s="83" t="s">
        <v>129</v>
      </c>
      <c r="B14" s="445"/>
      <c r="C14" s="436"/>
      <c r="D14" s="613"/>
      <c r="E14" s="436"/>
      <c r="F14" s="798"/>
    </row>
    <row r="15" spans="1:6" ht="12.75">
      <c r="A15" s="83" t="s">
        <v>253</v>
      </c>
      <c r="B15" s="445"/>
      <c r="C15" s="436"/>
      <c r="D15" s="613"/>
      <c r="E15" s="444"/>
      <c r="F15" s="798"/>
    </row>
    <row r="16" spans="1:6" ht="12.75" customHeight="1" thickBot="1">
      <c r="A16" s="97" t="s">
        <v>272</v>
      </c>
      <c r="B16" s="446"/>
      <c r="C16" s="439"/>
      <c r="D16" s="614" t="s">
        <v>271</v>
      </c>
      <c r="E16" s="448"/>
      <c r="F16" s="798"/>
    </row>
    <row r="17" spans="1:6" ht="15.75" customHeight="1" thickBot="1">
      <c r="A17" s="94" t="s">
        <v>273</v>
      </c>
      <c r="B17" s="447" t="s">
        <v>321</v>
      </c>
      <c r="C17" s="440">
        <f>+C6+C8+C9+C11+C12+C13+C14+C15+C16</f>
        <v>0</v>
      </c>
      <c r="D17" s="609" t="s">
        <v>322</v>
      </c>
      <c r="E17" s="440">
        <f>+E6+E8+E10+E11+E12+E13+E14+E15+E16</f>
        <v>167108763</v>
      </c>
      <c r="F17" s="798"/>
    </row>
    <row r="18" spans="1:6" ht="12.75" customHeight="1">
      <c r="A18" s="80" t="s">
        <v>274</v>
      </c>
      <c r="B18" s="551" t="s">
        <v>323</v>
      </c>
      <c r="C18" s="552">
        <f>+C19+C20+C21+C22+C23</f>
        <v>167108763</v>
      </c>
      <c r="D18" s="443" t="s">
        <v>279</v>
      </c>
      <c r="E18" s="450"/>
      <c r="F18" s="798"/>
    </row>
    <row r="19" spans="1:6" ht="12.75" customHeight="1">
      <c r="A19" s="83" t="s">
        <v>277</v>
      </c>
      <c r="B19" s="107" t="s">
        <v>324</v>
      </c>
      <c r="C19" s="85">
        <v>167108763</v>
      </c>
      <c r="D19" s="443" t="s">
        <v>325</v>
      </c>
      <c r="E19" s="444"/>
      <c r="F19" s="798"/>
    </row>
    <row r="20" spans="1:6" ht="12.75" customHeight="1">
      <c r="A20" s="80" t="s">
        <v>280</v>
      </c>
      <c r="B20" s="107" t="s">
        <v>326</v>
      </c>
      <c r="C20" s="85"/>
      <c r="D20" s="443" t="s">
        <v>285</v>
      </c>
      <c r="E20" s="444"/>
      <c r="F20" s="798"/>
    </row>
    <row r="21" spans="1:6" ht="12.75" customHeight="1">
      <c r="A21" s="83" t="s">
        <v>283</v>
      </c>
      <c r="B21" s="107" t="s">
        <v>327</v>
      </c>
      <c r="C21" s="85"/>
      <c r="D21" s="443" t="s">
        <v>288</v>
      </c>
      <c r="E21" s="444"/>
      <c r="F21" s="798"/>
    </row>
    <row r="22" spans="1:6" ht="12.75" customHeight="1">
      <c r="A22" s="80" t="s">
        <v>286</v>
      </c>
      <c r="B22" s="107" t="s">
        <v>328</v>
      </c>
      <c r="C22" s="85"/>
      <c r="D22" s="87" t="s">
        <v>291</v>
      </c>
      <c r="E22" s="444"/>
      <c r="F22" s="798"/>
    </row>
    <row r="23" spans="1:6" ht="12.75" customHeight="1">
      <c r="A23" s="83" t="s">
        <v>289</v>
      </c>
      <c r="B23" s="108" t="s">
        <v>329</v>
      </c>
      <c r="C23" s="85"/>
      <c r="D23" s="443" t="s">
        <v>330</v>
      </c>
      <c r="E23" s="444"/>
      <c r="F23" s="798"/>
    </row>
    <row r="24" spans="1:6" ht="12.75" customHeight="1">
      <c r="A24" s="80" t="s">
        <v>292</v>
      </c>
      <c r="B24" s="553" t="s">
        <v>331</v>
      </c>
      <c r="C24" s="101">
        <f>+C25+C26+C27+C28+C29</f>
        <v>0</v>
      </c>
      <c r="D24" s="605" t="s">
        <v>297</v>
      </c>
      <c r="E24" s="444"/>
      <c r="F24" s="798"/>
    </row>
    <row r="25" spans="1:6" ht="12.75" customHeight="1">
      <c r="A25" s="83" t="s">
        <v>295</v>
      </c>
      <c r="B25" s="108" t="s">
        <v>332</v>
      </c>
      <c r="C25" s="85"/>
      <c r="D25" s="605" t="s">
        <v>333</v>
      </c>
      <c r="E25" s="444"/>
      <c r="F25" s="798"/>
    </row>
    <row r="26" spans="1:6" ht="12.75" customHeight="1">
      <c r="A26" s="80" t="s">
        <v>298</v>
      </c>
      <c r="B26" s="108" t="s">
        <v>334</v>
      </c>
      <c r="C26" s="85"/>
      <c r="D26" s="615"/>
      <c r="E26" s="444"/>
      <c r="F26" s="798"/>
    </row>
    <row r="27" spans="1:6" ht="12.75" customHeight="1">
      <c r="A27" s="83" t="s">
        <v>300</v>
      </c>
      <c r="B27" s="107" t="s">
        <v>335</v>
      </c>
      <c r="C27" s="85"/>
      <c r="D27" s="615"/>
      <c r="E27" s="444"/>
      <c r="F27" s="798"/>
    </row>
    <row r="28" spans="1:6" ht="12.75" customHeight="1">
      <c r="A28" s="80" t="s">
        <v>303</v>
      </c>
      <c r="B28" s="109" t="s">
        <v>336</v>
      </c>
      <c r="C28" s="85"/>
      <c r="D28" s="445"/>
      <c r="E28" s="444"/>
      <c r="F28" s="798"/>
    </row>
    <row r="29" spans="1:6" ht="12.75" customHeight="1" thickBot="1">
      <c r="A29" s="83" t="s">
        <v>306</v>
      </c>
      <c r="B29" s="110" t="s">
        <v>337</v>
      </c>
      <c r="C29" s="92"/>
      <c r="D29" s="615"/>
      <c r="E29" s="448"/>
      <c r="F29" s="798"/>
    </row>
    <row r="30" spans="1:6" ht="21.75" customHeight="1" thickBot="1">
      <c r="A30" s="94" t="s">
        <v>309</v>
      </c>
      <c r="B30" s="554" t="s">
        <v>338</v>
      </c>
      <c r="C30" s="440">
        <f>+C18+C24</f>
        <v>167108763</v>
      </c>
      <c r="D30" s="609" t="s">
        <v>339</v>
      </c>
      <c r="E30" s="449">
        <f>SUM(E18:E29)</f>
        <v>0</v>
      </c>
      <c r="F30" s="798"/>
    </row>
    <row r="31" spans="1:6" ht="13.5" thickBot="1">
      <c r="A31" s="453" t="s">
        <v>340</v>
      </c>
      <c r="B31" s="550" t="s">
        <v>341</v>
      </c>
      <c r="C31" s="454">
        <f>+C17+C30</f>
        <v>167108763</v>
      </c>
      <c r="D31" s="555" t="s">
        <v>342</v>
      </c>
      <c r="E31" s="441">
        <f>+E17+E30</f>
        <v>167108763</v>
      </c>
      <c r="F31" s="798"/>
    </row>
    <row r="32" spans="1:6" ht="13.5" thickBot="1">
      <c r="A32" s="453" t="s">
        <v>343</v>
      </c>
      <c r="B32" s="550" t="s">
        <v>307</v>
      </c>
      <c r="C32" s="103"/>
      <c r="D32" s="550" t="s">
        <v>308</v>
      </c>
      <c r="E32" s="451" t="str">
        <f>IF(C17-E17&gt;0,C17-E17,"-")</f>
        <v>-</v>
      </c>
      <c r="F32" s="798"/>
    </row>
    <row r="33" spans="1:6" ht="13.5" thickBot="1">
      <c r="A33" s="453" t="s">
        <v>344</v>
      </c>
      <c r="B33" s="550" t="s">
        <v>310</v>
      </c>
      <c r="C33" s="103" t="str">
        <f>IF(C17+C18-E31&lt;0,E31-(C17+C18),"-")</f>
        <v>-</v>
      </c>
      <c r="D33" s="550" t="s">
        <v>311</v>
      </c>
      <c r="E33" s="441" t="str">
        <f>IF(C17+C18-E31&gt;0,C17+C18-E31,"-")</f>
        <v>-</v>
      </c>
      <c r="F33" s="798"/>
    </row>
  </sheetData>
  <sheetProtection selectLockedCells="1" selectUnlockedCells="1"/>
  <mergeCells count="5">
    <mergeCell ref="B1:E1"/>
    <mergeCell ref="F1:F33"/>
    <mergeCell ref="A3:A4"/>
    <mergeCell ref="B3:C3"/>
    <mergeCell ref="D3:E3"/>
  </mergeCells>
  <printOptions horizontalCentered="1"/>
  <pageMargins left="0.7875" right="0.7875" top="0.49027777777777776" bottom="0.7902777777777777" header="0.5118055555555555" footer="0.511805555555555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5"/>
  <sheetViews>
    <sheetView zoomScalePageLayoutView="0" workbookViewId="0" topLeftCell="A1">
      <selection activeCell="C36" sqref="C36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11" t="s">
        <v>0</v>
      </c>
      <c r="E1" s="112" t="s">
        <v>345</v>
      </c>
    </row>
    <row r="3" spans="1:5" ht="12.75">
      <c r="A3" s="1"/>
      <c r="B3" s="113"/>
      <c r="C3" s="1"/>
      <c r="D3" s="114"/>
      <c r="E3" s="113"/>
    </row>
    <row r="4" spans="1:5" ht="15.75">
      <c r="A4" s="2" t="s">
        <v>1</v>
      </c>
      <c r="B4" s="115"/>
      <c r="C4" s="3"/>
      <c r="D4" s="114"/>
      <c r="E4" s="113"/>
    </row>
    <row r="5" spans="1:5" ht="12.75">
      <c r="A5" s="1"/>
      <c r="B5" s="113"/>
      <c r="C5" s="1"/>
      <c r="D5" s="114"/>
      <c r="E5" s="113"/>
    </row>
    <row r="6" spans="1:5" ht="12.75">
      <c r="A6" s="1" t="s">
        <v>2</v>
      </c>
      <c r="B6" s="113">
        <f>+'1.1.sz.mell.'!C61</f>
        <v>138594000</v>
      </c>
      <c r="C6" s="1" t="s">
        <v>3</v>
      </c>
      <c r="D6" s="114">
        <f>+'2.1.sz.mell  '!C18+'2.2.sz.mell  '!C17</f>
        <v>138594000</v>
      </c>
      <c r="E6" s="113">
        <f aca="true" t="shared" si="0" ref="E6:E15">+B6-D6</f>
        <v>0</v>
      </c>
    </row>
    <row r="7" spans="1:5" ht="12.75">
      <c r="A7" s="1" t="s">
        <v>4</v>
      </c>
      <c r="B7" s="113">
        <f>+'1.1.sz.mell.'!C84</f>
        <v>185227000</v>
      </c>
      <c r="C7" s="1" t="s">
        <v>5</v>
      </c>
      <c r="D7" s="114">
        <f>+'2.1.sz.mell  '!C27+'2.2.sz.mell  '!C30</f>
        <v>185227000</v>
      </c>
      <c r="E7" s="113">
        <f t="shared" si="0"/>
        <v>0</v>
      </c>
    </row>
    <row r="8" spans="1:5" ht="12.75">
      <c r="A8" s="1" t="s">
        <v>6</v>
      </c>
      <c r="B8" s="113">
        <f>+'1.1.sz.mell.'!C85</f>
        <v>323821000</v>
      </c>
      <c r="C8" s="1" t="s">
        <v>7</v>
      </c>
      <c r="D8" s="114">
        <f>+'2.1.sz.mell  '!C28+'2.2.sz.mell  '!C31</f>
        <v>323821000</v>
      </c>
      <c r="E8" s="113">
        <f t="shared" si="0"/>
        <v>0</v>
      </c>
    </row>
    <row r="9" spans="1:5" ht="12.75">
      <c r="A9" s="1"/>
      <c r="B9" s="113"/>
      <c r="C9" s="1"/>
      <c r="D9" s="114"/>
      <c r="E9" s="113"/>
    </row>
    <row r="10" spans="1:5" ht="12.75">
      <c r="A10" s="1"/>
      <c r="B10" s="113"/>
      <c r="C10" s="1"/>
      <c r="D10" s="114"/>
      <c r="E10" s="113"/>
    </row>
    <row r="11" spans="1:5" ht="15.75">
      <c r="A11" s="2" t="s">
        <v>8</v>
      </c>
      <c r="B11" s="115"/>
      <c r="C11" s="3"/>
      <c r="D11" s="114"/>
      <c r="E11" s="113"/>
    </row>
    <row r="12" spans="1:5" ht="12.75">
      <c r="A12" s="1"/>
      <c r="B12" s="113"/>
      <c r="C12" s="1"/>
      <c r="D12" s="114"/>
      <c r="E12" s="113"/>
    </row>
    <row r="13" spans="1:5" ht="12.75">
      <c r="A13" s="1" t="s">
        <v>9</v>
      </c>
      <c r="B13" s="113">
        <f>+'1.1.sz.mell.'!C124</f>
        <v>321311794</v>
      </c>
      <c r="C13" s="1" t="s">
        <v>346</v>
      </c>
      <c r="D13" s="114">
        <f>SUM('2.1.sz.mell  '!E18+'2.2.sz.mell  '!E17)</f>
        <v>321311794</v>
      </c>
      <c r="E13" s="113">
        <f t="shared" si="0"/>
        <v>0</v>
      </c>
    </row>
    <row r="14" spans="1:5" ht="12.75">
      <c r="A14" s="1" t="s">
        <v>11</v>
      </c>
      <c r="B14" s="113">
        <f>+'1.1.sz.mell.'!C144</f>
        <v>2509206</v>
      </c>
      <c r="C14" s="1" t="s">
        <v>12</v>
      </c>
      <c r="D14" s="114">
        <f>+'2.1.sz.mell  '!E27+'2.2.sz.mell  '!E30</f>
        <v>2509206</v>
      </c>
      <c r="E14" s="113">
        <f t="shared" si="0"/>
        <v>0</v>
      </c>
    </row>
    <row r="15" spans="1:5" ht="12.75">
      <c r="A15" s="1" t="s">
        <v>13</v>
      </c>
      <c r="B15" s="113">
        <f>+'1.1.sz.mell.'!C145</f>
        <v>323821000</v>
      </c>
      <c r="C15" s="1" t="s">
        <v>14</v>
      </c>
      <c r="D15" s="114">
        <f>+'2.1.sz.mell  '!E28+'2.2.sz.mell  '!E31</f>
        <v>323821000</v>
      </c>
      <c r="E15" s="113">
        <f t="shared" si="0"/>
        <v>0</v>
      </c>
    </row>
  </sheetData>
  <sheetProtection selectLockedCells="1" selectUnlockedCells="1"/>
  <conditionalFormatting sqref="E3:E15">
    <cfRule type="cellIs" priority="1" dxfId="2" operator="notEqual" stopIfTrue="1">
      <formula>0</formula>
    </cfRule>
  </conditionalFormatting>
  <printOptions/>
  <pageMargins left="0.7902777777777777" right="0.5701388888888889" top="0.8798611111111111" bottom="0.6597222222222222" header="0.5118055555555555" footer="0.5118055555555555"/>
  <pageSetup fitToHeight="1" fitToWidth="1" horizontalDpi="300" verticalDpi="3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G11"/>
  <sheetViews>
    <sheetView view="pageLayout" zoomScaleNormal="120" workbookViewId="0" topLeftCell="A1">
      <selection activeCell="D13" sqref="D13"/>
    </sheetView>
  </sheetViews>
  <sheetFormatPr defaultColWidth="9.00390625" defaultRowHeight="12.75"/>
  <cols>
    <col min="1" max="1" width="5.625" style="116" customWidth="1"/>
    <col min="2" max="2" width="35.625" style="116" customWidth="1"/>
    <col min="3" max="6" width="14.00390625" style="116" customWidth="1"/>
    <col min="7" max="16384" width="9.375" style="116" customWidth="1"/>
  </cols>
  <sheetData>
    <row r="1" spans="1:6" ht="33" customHeight="1">
      <c r="A1" s="809" t="s">
        <v>505</v>
      </c>
      <c r="B1" s="809"/>
      <c r="C1" s="809"/>
      <c r="D1" s="809"/>
      <c r="E1" s="809"/>
      <c r="F1" s="809"/>
    </row>
    <row r="2" spans="1:7" ht="15.75" customHeight="1" thickBot="1">
      <c r="A2" s="117"/>
      <c r="B2" s="117"/>
      <c r="C2" s="810"/>
      <c r="D2" s="810"/>
      <c r="E2" s="811" t="s">
        <v>520</v>
      </c>
      <c r="F2" s="811"/>
      <c r="G2" s="118"/>
    </row>
    <row r="3" spans="1:6" ht="63" customHeight="1" thickBot="1">
      <c r="A3" s="812" t="s">
        <v>347</v>
      </c>
      <c r="B3" s="814" t="s">
        <v>348</v>
      </c>
      <c r="C3" s="815" t="s">
        <v>349</v>
      </c>
      <c r="D3" s="816"/>
      <c r="E3" s="817"/>
      <c r="F3" s="818" t="s">
        <v>350</v>
      </c>
    </row>
    <row r="4" spans="1:6" ht="15.75" thickBot="1">
      <c r="A4" s="813"/>
      <c r="B4" s="814"/>
      <c r="C4" s="558" t="s">
        <v>521</v>
      </c>
      <c r="D4" s="557" t="s">
        <v>559</v>
      </c>
      <c r="E4" s="556" t="s">
        <v>564</v>
      </c>
      <c r="F4" s="819"/>
    </row>
    <row r="5" spans="1:6" ht="15.75" thickBot="1">
      <c r="A5" s="559" t="s">
        <v>19</v>
      </c>
      <c r="B5" s="560" t="s">
        <v>20</v>
      </c>
      <c r="C5" s="561" t="s">
        <v>21</v>
      </c>
      <c r="D5" s="562" t="s">
        <v>230</v>
      </c>
      <c r="E5" s="562" t="s">
        <v>75</v>
      </c>
      <c r="F5" s="563" t="s">
        <v>97</v>
      </c>
    </row>
    <row r="6" spans="1:6" ht="15">
      <c r="A6" s="119" t="s">
        <v>19</v>
      </c>
      <c r="B6" s="120"/>
      <c r="C6" s="121"/>
      <c r="D6" s="121"/>
      <c r="E6" s="121"/>
      <c r="F6" s="122">
        <f>SUM(C6:E6)</f>
        <v>0</v>
      </c>
    </row>
    <row r="7" spans="1:6" ht="15">
      <c r="A7" s="123" t="s">
        <v>20</v>
      </c>
      <c r="B7" s="124"/>
      <c r="C7" s="125"/>
      <c r="D7" s="125"/>
      <c r="E7" s="125"/>
      <c r="F7" s="126">
        <f>SUM(C7:E7)</f>
        <v>0</v>
      </c>
    </row>
    <row r="8" spans="1:6" ht="15">
      <c r="A8" s="123" t="s">
        <v>21</v>
      </c>
      <c r="B8" s="124"/>
      <c r="C8" s="125"/>
      <c r="D8" s="125"/>
      <c r="E8" s="125"/>
      <c r="F8" s="126">
        <f>SUM(C8:E8)</f>
        <v>0</v>
      </c>
    </row>
    <row r="9" spans="1:6" ht="15">
      <c r="A9" s="123" t="s">
        <v>230</v>
      </c>
      <c r="B9" s="124"/>
      <c r="C9" s="125"/>
      <c r="D9" s="125"/>
      <c r="E9" s="125"/>
      <c r="F9" s="126">
        <f>SUM(C9:E9)</f>
        <v>0</v>
      </c>
    </row>
    <row r="10" spans="1:6" ht="15">
      <c r="A10" s="127" t="s">
        <v>75</v>
      </c>
      <c r="B10" s="128"/>
      <c r="C10" s="129"/>
      <c r="D10" s="129"/>
      <c r="E10" s="129"/>
      <c r="F10" s="126">
        <f>SUM(C10:E10)</f>
        <v>0</v>
      </c>
    </row>
    <row r="11" spans="1:6" s="134" customFormat="1" ht="14.25">
      <c r="A11" s="130" t="s">
        <v>97</v>
      </c>
      <c r="B11" s="131" t="s">
        <v>351</v>
      </c>
      <c r="C11" s="132">
        <f>SUM(C6:C10)</f>
        <v>0</v>
      </c>
      <c r="D11" s="132">
        <f>SUM(D6:D10)</f>
        <v>0</v>
      </c>
      <c r="E11" s="132">
        <f>SUM(E6:E10)</f>
        <v>0</v>
      </c>
      <c r="F11" s="133">
        <f>SUM(F6:F10)</f>
        <v>0</v>
      </c>
    </row>
  </sheetData>
  <sheetProtection selectLockedCells="1" selectUnlockedCells="1"/>
  <mergeCells count="7">
    <mergeCell ref="A1:F1"/>
    <mergeCell ref="C2:D2"/>
    <mergeCell ref="E2:F2"/>
    <mergeCell ref="A3:A4"/>
    <mergeCell ref="B3:B4"/>
    <mergeCell ref="C3:E3"/>
    <mergeCell ref="F3:F4"/>
  </mergeCells>
  <printOptions horizontalCentered="1"/>
  <pageMargins left="0.7875" right="0.7875" top="1.3777777777777778" bottom="0.9840277777777777" header="0.7875" footer="0.5118055555555555"/>
  <pageSetup horizontalDpi="600" verticalDpi="600" orientation="portrait" paperSize="9" scale="95" r:id="rId1"/>
  <headerFooter alignWithMargins="0">
    <oddHeader>&amp;R&amp;"Times New Roman CE,Félkövér dőlt"&amp;11 3. melléklet a 2/2019. (I.29.)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C12"/>
  <sheetViews>
    <sheetView view="pageLayout" zoomScaleNormal="120" workbookViewId="0" topLeftCell="A1">
      <selection activeCell="D1" sqref="D1"/>
    </sheetView>
  </sheetViews>
  <sheetFormatPr defaultColWidth="9.00390625" defaultRowHeight="12.75"/>
  <cols>
    <col min="1" max="1" width="5.625" style="116" customWidth="1"/>
    <col min="2" max="2" width="61.125" style="116" customWidth="1"/>
    <col min="3" max="3" width="18.875" style="116" customWidth="1"/>
    <col min="4" max="16384" width="9.375" style="116" customWidth="1"/>
  </cols>
  <sheetData>
    <row r="1" spans="1:3" ht="33" customHeight="1">
      <c r="A1" s="809" t="s">
        <v>506</v>
      </c>
      <c r="B1" s="809"/>
      <c r="C1" s="809"/>
    </row>
    <row r="2" spans="1:3" ht="15.75" customHeight="1" thickBot="1">
      <c r="A2" s="117"/>
      <c r="B2" s="117"/>
      <c r="C2" s="141" t="s">
        <v>520</v>
      </c>
    </row>
    <row r="3" spans="1:3" ht="36.75" customHeight="1" thickBot="1">
      <c r="A3" s="135" t="s">
        <v>347</v>
      </c>
      <c r="B3" s="455" t="s">
        <v>352</v>
      </c>
      <c r="C3" s="583" t="s">
        <v>563</v>
      </c>
    </row>
    <row r="4" spans="1:3" ht="15.75" thickBot="1">
      <c r="A4" s="137" t="s">
        <v>19</v>
      </c>
      <c r="B4" s="456" t="s">
        <v>20</v>
      </c>
      <c r="C4" s="620" t="s">
        <v>21</v>
      </c>
    </row>
    <row r="5" spans="1:3" ht="15">
      <c r="A5" s="138" t="s">
        <v>19</v>
      </c>
      <c r="B5" s="616" t="s">
        <v>353</v>
      </c>
      <c r="C5" s="457">
        <f>SUM('1.1.sz.mell.'!C28)</f>
        <v>4000000</v>
      </c>
    </row>
    <row r="6" spans="1:3" ht="24.75">
      <c r="A6" s="139" t="s">
        <v>20</v>
      </c>
      <c r="B6" s="617" t="s">
        <v>354</v>
      </c>
      <c r="C6" s="458"/>
    </row>
    <row r="7" spans="1:3" ht="15">
      <c r="A7" s="139" t="s">
        <v>21</v>
      </c>
      <c r="B7" s="618" t="s">
        <v>355</v>
      </c>
      <c r="C7" s="458"/>
    </row>
    <row r="8" spans="1:3" ht="24.75">
      <c r="A8" s="139" t="s">
        <v>230</v>
      </c>
      <c r="B8" s="618" t="s">
        <v>356</v>
      </c>
      <c r="C8" s="458"/>
    </row>
    <row r="9" spans="1:3" ht="15">
      <c r="A9" s="140" t="s">
        <v>75</v>
      </c>
      <c r="B9" s="618" t="s">
        <v>357</v>
      </c>
      <c r="C9" s="458">
        <f>SUM('1.1.sz.mell.'!C33)</f>
        <v>212000</v>
      </c>
    </row>
    <row r="10" spans="1:3" ht="15.75" thickBot="1">
      <c r="A10" s="139" t="s">
        <v>97</v>
      </c>
      <c r="B10" s="619" t="s">
        <v>358</v>
      </c>
      <c r="C10" s="621"/>
    </row>
    <row r="11" spans="1:3" ht="15.75" thickBot="1">
      <c r="A11" s="820" t="s">
        <v>359</v>
      </c>
      <c r="B11" s="821"/>
      <c r="C11" s="622">
        <f>SUM(C5:C10)</f>
        <v>4212000</v>
      </c>
    </row>
    <row r="12" spans="1:3" ht="23.25" customHeight="1">
      <c r="A12" s="822" t="s">
        <v>360</v>
      </c>
      <c r="B12" s="822"/>
      <c r="C12" s="823"/>
    </row>
  </sheetData>
  <sheetProtection selectLockedCells="1" selectUnlockedCells="1"/>
  <mergeCells count="3">
    <mergeCell ref="A11:B11"/>
    <mergeCell ref="A12:C12"/>
    <mergeCell ref="A1:C1"/>
  </mergeCells>
  <printOptions horizontalCentered="1"/>
  <pageMargins left="0.7875" right="0.25729166666666664" top="1.3777777777777778" bottom="0.9840277777777777" header="0.7875" footer="0.5118055555555555"/>
  <pageSetup horizontalDpi="600" verticalDpi="600" orientation="portrait" paperSize="9" scale="95" r:id="rId1"/>
  <headerFooter alignWithMargins="0">
    <oddHeader>&amp;R&amp;"Times New Roman CE,Félkövér dőlt"&amp;11 4. melléklet a 2/2019. (I.29.)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D8"/>
  <sheetViews>
    <sheetView view="pageLayout" zoomScaleNormal="120" workbookViewId="0" topLeftCell="A1">
      <selection activeCell="B5" sqref="B5"/>
    </sheetView>
  </sheetViews>
  <sheetFormatPr defaultColWidth="9.00390625" defaultRowHeight="12.75"/>
  <cols>
    <col min="1" max="1" width="5.625" style="116" customWidth="1"/>
    <col min="2" max="2" width="66.875" style="116" customWidth="1"/>
    <col min="3" max="3" width="27.00390625" style="116" customWidth="1"/>
    <col min="4" max="16384" width="9.375" style="116" customWidth="1"/>
  </cols>
  <sheetData>
    <row r="1" spans="1:3" ht="33" customHeight="1">
      <c r="A1" s="809" t="s">
        <v>565</v>
      </c>
      <c r="B1" s="809"/>
      <c r="C1" s="809"/>
    </row>
    <row r="2" spans="1:4" ht="15.75" customHeight="1">
      <c r="A2" s="117"/>
      <c r="B2" s="117"/>
      <c r="C2" s="141" t="s">
        <v>553</v>
      </c>
      <c r="D2" s="118"/>
    </row>
    <row r="3" spans="1:3" ht="26.25" customHeight="1">
      <c r="A3" s="135" t="s">
        <v>347</v>
      </c>
      <c r="B3" s="136" t="s">
        <v>361</v>
      </c>
      <c r="C3" s="142" t="s">
        <v>362</v>
      </c>
    </row>
    <row r="4" spans="1:3" ht="15">
      <c r="A4" s="143">
        <v>1</v>
      </c>
      <c r="B4" s="144">
        <v>2</v>
      </c>
      <c r="C4" s="145">
        <v>3</v>
      </c>
    </row>
    <row r="5" spans="1:3" ht="15">
      <c r="A5" s="138" t="s">
        <v>19</v>
      </c>
      <c r="B5" s="146"/>
      <c r="C5" s="147"/>
    </row>
    <row r="6" spans="1:3" ht="15">
      <c r="A6" s="139" t="s">
        <v>20</v>
      </c>
      <c r="B6" s="148"/>
      <c r="C6" s="149"/>
    </row>
    <row r="7" spans="1:3" ht="15">
      <c r="A7" s="140" t="s">
        <v>21</v>
      </c>
      <c r="B7" s="150"/>
      <c r="C7" s="151"/>
    </row>
    <row r="8" spans="1:3" s="134" customFormat="1" ht="17.25" customHeight="1">
      <c r="A8" s="137" t="s">
        <v>230</v>
      </c>
      <c r="B8" s="152" t="s">
        <v>363</v>
      </c>
      <c r="C8" s="153">
        <f>SUM(C5:C7)</f>
        <v>0</v>
      </c>
    </row>
  </sheetData>
  <sheetProtection selectLockedCells="1" selectUnlockedCells="1"/>
  <mergeCells count="1">
    <mergeCell ref="A1:C1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 r:id="rId1"/>
  <headerFooter alignWithMargins="0">
    <oddHeader>&amp;R&amp;"Times New Roman CE,Félkövér dőlt"&amp;11 5. melléklet a2/2019. (I.29.)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G19"/>
  <sheetViews>
    <sheetView tabSelected="1" view="pageLayout" workbookViewId="0" topLeftCell="A1">
      <selection activeCell="F3" sqref="F3"/>
    </sheetView>
  </sheetViews>
  <sheetFormatPr defaultColWidth="9.00390625" defaultRowHeight="12.75"/>
  <cols>
    <col min="1" max="1" width="34.375" style="154" customWidth="1"/>
    <col min="2" max="2" width="15.625" style="155" customWidth="1"/>
    <col min="3" max="3" width="16.375" style="155" customWidth="1"/>
    <col min="4" max="4" width="18.00390625" style="155" customWidth="1"/>
    <col min="5" max="6" width="16.625" style="155" customWidth="1"/>
    <col min="7" max="7" width="18.875" style="155" customWidth="1"/>
    <col min="8" max="9" width="12.875" style="155" customWidth="1"/>
    <col min="10" max="10" width="13.875" style="155" customWidth="1"/>
    <col min="11" max="16384" width="9.375" style="155" customWidth="1"/>
  </cols>
  <sheetData>
    <row r="1" spans="1:7" ht="24.75" customHeight="1">
      <c r="A1" s="824" t="s">
        <v>507</v>
      </c>
      <c r="B1" s="824"/>
      <c r="C1" s="824"/>
      <c r="D1" s="824"/>
      <c r="E1" s="824"/>
      <c r="F1" s="824"/>
      <c r="G1" s="824"/>
    </row>
    <row r="2" spans="1:7" ht="23.25" customHeight="1">
      <c r="A2" s="70"/>
      <c r="B2" s="69"/>
      <c r="C2" s="69"/>
      <c r="D2" s="69"/>
      <c r="E2" s="69"/>
      <c r="F2" s="69"/>
      <c r="G2" s="156" t="s">
        <v>522</v>
      </c>
    </row>
    <row r="3" spans="1:7" s="157" customFormat="1" ht="48.75" customHeight="1">
      <c r="A3" s="72" t="s">
        <v>508</v>
      </c>
      <c r="B3" s="73" t="s">
        <v>365</v>
      </c>
      <c r="C3" s="73" t="s">
        <v>366</v>
      </c>
      <c r="D3" s="73" t="s">
        <v>566</v>
      </c>
      <c r="E3" s="73" t="s">
        <v>563</v>
      </c>
      <c r="F3" s="71" t="s">
        <v>567</v>
      </c>
      <c r="G3" s="74" t="s">
        <v>568</v>
      </c>
    </row>
    <row r="4" spans="1:7" s="69" customFormat="1" ht="15" customHeight="1">
      <c r="A4" s="158" t="s">
        <v>19</v>
      </c>
      <c r="B4" s="159" t="s">
        <v>20</v>
      </c>
      <c r="C4" s="159" t="s">
        <v>21</v>
      </c>
      <c r="D4" s="159" t="s">
        <v>230</v>
      </c>
      <c r="E4" s="159" t="s">
        <v>75</v>
      </c>
      <c r="F4" s="160" t="s">
        <v>97</v>
      </c>
      <c r="G4" s="161" t="s">
        <v>241</v>
      </c>
    </row>
    <row r="5" spans="1:7" ht="15.75" customHeight="1">
      <c r="A5" s="162" t="s">
        <v>554</v>
      </c>
      <c r="B5" s="163">
        <v>21337000</v>
      </c>
      <c r="C5" s="164" t="s">
        <v>570</v>
      </c>
      <c r="D5" s="163"/>
      <c r="E5" s="163">
        <v>21337000</v>
      </c>
      <c r="F5" s="163"/>
      <c r="G5" s="165">
        <f aca="true" t="shared" si="0" ref="G5:G18">B5-D5-E5</f>
        <v>0</v>
      </c>
    </row>
    <row r="6" spans="1:7" ht="15.75" customHeight="1">
      <c r="A6" s="162" t="s">
        <v>555</v>
      </c>
      <c r="B6" s="163">
        <v>25540000</v>
      </c>
      <c r="C6" s="164" t="s">
        <v>570</v>
      </c>
      <c r="D6" s="163"/>
      <c r="E6" s="163">
        <v>25540000</v>
      </c>
      <c r="F6" s="163"/>
      <c r="G6" s="165">
        <f t="shared" si="0"/>
        <v>0</v>
      </c>
    </row>
    <row r="7" spans="1:7" ht="15.75" customHeight="1">
      <c r="A7" s="162" t="s">
        <v>524</v>
      </c>
      <c r="B7" s="163">
        <v>2500000</v>
      </c>
      <c r="C7" s="164" t="s">
        <v>570</v>
      </c>
      <c r="D7" s="163"/>
      <c r="E7" s="163">
        <v>2500000</v>
      </c>
      <c r="F7" s="163"/>
      <c r="G7" s="165">
        <f t="shared" si="0"/>
        <v>0</v>
      </c>
    </row>
    <row r="8" spans="1:7" ht="15.75" customHeight="1">
      <c r="A8" s="162" t="s">
        <v>509</v>
      </c>
      <c r="B8" s="163">
        <v>554000</v>
      </c>
      <c r="C8" s="164" t="s">
        <v>570</v>
      </c>
      <c r="D8" s="163"/>
      <c r="E8" s="163">
        <v>554000</v>
      </c>
      <c r="F8" s="163"/>
      <c r="G8" s="166">
        <f t="shared" si="0"/>
        <v>0</v>
      </c>
    </row>
    <row r="9" spans="1:7" ht="15.75" customHeight="1">
      <c r="A9" s="167" t="s">
        <v>569</v>
      </c>
      <c r="B9" s="163">
        <v>4300000</v>
      </c>
      <c r="C9" s="164" t="s">
        <v>570</v>
      </c>
      <c r="D9" s="163"/>
      <c r="E9" s="163">
        <v>4300000</v>
      </c>
      <c r="F9" s="168"/>
      <c r="G9" s="166">
        <f t="shared" si="0"/>
        <v>0</v>
      </c>
    </row>
    <row r="10" spans="1:7" ht="15.75" customHeight="1">
      <c r="A10" s="167"/>
      <c r="B10" s="163"/>
      <c r="C10" s="164"/>
      <c r="D10" s="163"/>
      <c r="E10" s="163"/>
      <c r="F10" s="168"/>
      <c r="G10" s="166"/>
    </row>
    <row r="11" spans="1:7" ht="15.75" customHeight="1">
      <c r="A11" s="169"/>
      <c r="B11" s="163"/>
      <c r="C11" s="164"/>
      <c r="D11" s="163"/>
      <c r="E11" s="163"/>
      <c r="F11" s="168"/>
      <c r="G11" s="166">
        <f>B11-D11-E11</f>
        <v>0</v>
      </c>
    </row>
    <row r="12" spans="1:7" ht="15.75" customHeight="1">
      <c r="A12" s="169"/>
      <c r="B12" s="163"/>
      <c r="C12" s="164"/>
      <c r="D12" s="163"/>
      <c r="E12" s="163"/>
      <c r="F12" s="168"/>
      <c r="G12" s="166">
        <f t="shared" si="0"/>
        <v>0</v>
      </c>
    </row>
    <row r="13" spans="1:7" ht="15.75" customHeight="1">
      <c r="A13" s="169"/>
      <c r="B13" s="163"/>
      <c r="C13" s="164"/>
      <c r="D13" s="163"/>
      <c r="E13" s="163"/>
      <c r="F13" s="168"/>
      <c r="G13" s="166">
        <f t="shared" si="0"/>
        <v>0</v>
      </c>
    </row>
    <row r="14" spans="1:7" ht="15.75" customHeight="1">
      <c r="A14" s="169"/>
      <c r="B14" s="163"/>
      <c r="C14" s="164"/>
      <c r="D14" s="163"/>
      <c r="E14" s="163"/>
      <c r="F14" s="168"/>
      <c r="G14" s="166">
        <f t="shared" si="0"/>
        <v>0</v>
      </c>
    </row>
    <row r="15" spans="1:7" ht="15.75" customHeight="1">
      <c r="A15" s="169"/>
      <c r="B15" s="163"/>
      <c r="C15" s="164"/>
      <c r="D15" s="163"/>
      <c r="E15" s="163"/>
      <c r="F15" s="168"/>
      <c r="G15" s="166">
        <f t="shared" si="0"/>
        <v>0</v>
      </c>
    </row>
    <row r="16" spans="1:7" ht="15.75" customHeight="1">
      <c r="A16" s="169"/>
      <c r="B16" s="163"/>
      <c r="C16" s="164"/>
      <c r="D16" s="163"/>
      <c r="E16" s="163"/>
      <c r="F16" s="168"/>
      <c r="G16" s="166">
        <f t="shared" si="0"/>
        <v>0</v>
      </c>
    </row>
    <row r="17" spans="1:7" ht="15.75" customHeight="1">
      <c r="A17" s="169"/>
      <c r="B17" s="163"/>
      <c r="C17" s="164"/>
      <c r="D17" s="163"/>
      <c r="E17" s="163"/>
      <c r="F17" s="168"/>
      <c r="G17" s="166">
        <f t="shared" si="0"/>
        <v>0</v>
      </c>
    </row>
    <row r="18" spans="1:7" ht="15.75" customHeight="1">
      <c r="A18" s="170"/>
      <c r="B18" s="171"/>
      <c r="C18" s="172"/>
      <c r="D18" s="171"/>
      <c r="E18" s="171"/>
      <c r="F18" s="173"/>
      <c r="G18" s="174">
        <f t="shared" si="0"/>
        <v>0</v>
      </c>
    </row>
    <row r="19" spans="1:7" s="179" customFormat="1" ht="18" customHeight="1">
      <c r="A19" s="175" t="s">
        <v>367</v>
      </c>
      <c r="B19" s="176">
        <f>SUM(B5:B18)</f>
        <v>54231000</v>
      </c>
      <c r="C19" s="177"/>
      <c r="D19" s="176">
        <f>SUM(D5:D18)</f>
        <v>0</v>
      </c>
      <c r="E19" s="176">
        <f>SUM(E5:E18)</f>
        <v>54231000</v>
      </c>
      <c r="F19" s="176">
        <f>SUM(F5:F18)</f>
        <v>0</v>
      </c>
      <c r="G19" s="178">
        <f>SUM(G5:G18)</f>
        <v>0</v>
      </c>
    </row>
  </sheetData>
  <sheetProtection selectLockedCells="1" selectUnlockedCells="1"/>
  <mergeCells count="1">
    <mergeCell ref="A1:G1"/>
  </mergeCells>
  <printOptions horizontalCentered="1"/>
  <pageMargins left="0.7875" right="0.7875" top="1.020138888888889" bottom="0.9840277777777777" header="0.7875" footer="0.5118055555555555"/>
  <pageSetup horizontalDpi="600" verticalDpi="600" orientation="landscape" paperSize="9" scale="105" r:id="rId1"/>
  <headerFooter alignWithMargins="0">
    <oddHeader>&amp;R&amp;"Times New Roman CE,Félkövér dőlt"&amp;11 6. melléklet a 2/2019. (I.29.)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konyvelo</dc:creator>
  <cp:keywords/>
  <dc:description/>
  <cp:lastModifiedBy>Ottonari.Eszter</cp:lastModifiedBy>
  <cp:lastPrinted>2019-02-18T09:33:22Z</cp:lastPrinted>
  <dcterms:created xsi:type="dcterms:W3CDTF">2015-01-23T11:34:49Z</dcterms:created>
  <dcterms:modified xsi:type="dcterms:W3CDTF">2019-02-18T09:43:03Z</dcterms:modified>
  <cp:category/>
  <cp:version/>
  <cp:contentType/>
  <cp:contentStatus/>
</cp:coreProperties>
</file>