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75" windowWidth="11895" windowHeight="3345" tabRatio="577" activeTab="0"/>
  </bookViews>
  <sheets>
    <sheet name="1.sz.mell." sheetId="1" r:id="rId1"/>
    <sheet name="2.sz.mell." sheetId="2" r:id="rId2"/>
    <sheet name="3.sz.mell." sheetId="3" r:id="rId3"/>
    <sheet name="4.sz.mell." sheetId="4" r:id="rId4"/>
    <sheet name="5.sz.mell." sheetId="5" r:id="rId5"/>
    <sheet name="5a.sz.mell." sheetId="6" r:id="rId6"/>
    <sheet name="5b.sz.mell." sheetId="7" r:id="rId7"/>
    <sheet name="5c.sz.mell." sheetId="8" r:id="rId8"/>
    <sheet name="6.1.sz.mell." sheetId="9" r:id="rId9"/>
    <sheet name="6.1.1.sz.mell." sheetId="10" r:id="rId10"/>
    <sheet name="6.2.sz.mell." sheetId="11" r:id="rId11"/>
    <sheet name="7.sz.mell." sheetId="12" r:id="rId12"/>
    <sheet name="7.1.sz.mell." sheetId="13" r:id="rId13"/>
    <sheet name="7.2.sz.mell." sheetId="14" r:id="rId14"/>
    <sheet name="8.sz.mell." sheetId="15" r:id="rId15"/>
    <sheet name="9.sz.mell." sheetId="16" r:id="rId16"/>
    <sheet name="10.sz.mell." sheetId="17" r:id="rId17"/>
    <sheet name="11.sz.mell." sheetId="18" r:id="rId18"/>
    <sheet name="12.sz.mell." sheetId="19" r:id="rId19"/>
    <sheet name="13.sz.mell." sheetId="20" r:id="rId20"/>
  </sheets>
  <definedNames>
    <definedName name="_xlnm.Print_Titles" localSheetId="3">'4.sz.mell.'!$1:$4</definedName>
    <definedName name="_xlnm.Print_Titles" localSheetId="4">'5.sz.mell.'!$A:$A</definedName>
    <definedName name="_xlnm.Print_Titles" localSheetId="8">'6.1.sz.mell.'!$1:$4</definedName>
    <definedName name="_xlnm.Print_Titles" localSheetId="10">'6.2.sz.mell.'!$1:$4</definedName>
    <definedName name="_xlnm.Print_Titles" localSheetId="12">'7.1.sz.mell.'!$1:$6</definedName>
    <definedName name="_xlnm.Print_Titles" localSheetId="13">'7.2.sz.mell.'!$1:$3</definedName>
    <definedName name="_xlnm.Print_Titles" localSheetId="11">'7.sz.mell.'!$1:$6</definedName>
  </definedNames>
  <calcPr fullCalcOnLoad="1"/>
</workbook>
</file>

<file path=xl/sharedStrings.xml><?xml version="1.0" encoding="utf-8"?>
<sst xmlns="http://schemas.openxmlformats.org/spreadsheetml/2006/main" count="2636" uniqueCount="1184">
  <si>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</si>
  <si>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</si>
  <si>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</si>
  <si>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</si>
  <si>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</si>
  <si>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</si>
  <si>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a/ Működési célú költségvetési támogatás</t>
  </si>
  <si>
    <t>OEP teljesítmény-finanszírozás</t>
  </si>
  <si>
    <t>Működési bevételek</t>
  </si>
  <si>
    <t>Tagi kölcsön visszafizetés Habilitas Kft.</t>
  </si>
  <si>
    <t>Bírság és pótlék bevétel</t>
  </si>
  <si>
    <t>Talajterhelési díj</t>
  </si>
  <si>
    <t>Engedélyezett létszám</t>
  </si>
  <si>
    <t>Intézmény megnevezése</t>
  </si>
  <si>
    <t>Önkormányzat működési bevételei</t>
  </si>
  <si>
    <t>a/ nem lakás célú ingatlanértékesítés</t>
  </si>
  <si>
    <t>Közhatalmi bevételek</t>
  </si>
  <si>
    <t>GESZ</t>
  </si>
  <si>
    <t>Városgondnokság</t>
  </si>
  <si>
    <t>,</t>
  </si>
  <si>
    <t>Önkormányzat</t>
  </si>
  <si>
    <t>Összesen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</si>
  <si>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</si>
  <si>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</si>
  <si>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</si>
  <si>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</si>
  <si>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</si>
  <si>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</si>
  <si>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</si>
  <si>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</si>
  <si>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</si>
  <si>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Előző évi pénzmaradvány</t>
  </si>
  <si>
    <t xml:space="preserve">         fejlesztési pénzmaradvány (intézmények nélkül)</t>
  </si>
  <si>
    <t>Ebből működési pénzmaradvány (intézmények nélkül)</t>
  </si>
  <si>
    <t>Ebből intézményi működési pénzmaradvány</t>
  </si>
  <si>
    <t xml:space="preserve">         intézményi fejlesztési pénzmaradvány</t>
  </si>
  <si>
    <t>Áh-n belülről összesen:</t>
  </si>
  <si>
    <t>ÁH-n kívülről összesen:</t>
  </si>
  <si>
    <t>Vis maior</t>
  </si>
  <si>
    <t xml:space="preserve">b/ Felhalmozási célú támogatás </t>
  </si>
  <si>
    <t>Önkormányzati egészségügyi feladatok OEP teljesítményfinanszírozása</t>
  </si>
  <si>
    <t>Intézményi működési bevételek hivatal nélkül</t>
  </si>
  <si>
    <t>Hivatal működési bevételei</t>
  </si>
  <si>
    <t>Eredeti</t>
  </si>
  <si>
    <t>Egyéb működési célú kiadások</t>
  </si>
  <si>
    <t>Egyéb felhalmozási kiadások</t>
  </si>
  <si>
    <t>Ellátottak pénzbeli juttatásai</t>
  </si>
  <si>
    <t>Működési célú kölcsön nyújtása</t>
  </si>
  <si>
    <t>Tartalékok</t>
  </si>
  <si>
    <t>Felújítások</t>
  </si>
  <si>
    <t>Felhalm. célú kölcsön nyújtása</t>
  </si>
  <si>
    <t>Felhalm. célú tám. áh-n kívülre</t>
  </si>
  <si>
    <t>Hitel-, kölcsön-törlesztés áh-n kívülre</t>
  </si>
  <si>
    <t>Tárgyévi kiadások</t>
  </si>
  <si>
    <t>K.V.Óvoda</t>
  </si>
  <si>
    <t>Könyvtár</t>
  </si>
  <si>
    <t>KH, Színház</t>
  </si>
  <si>
    <t>Intézmények összesen</t>
  </si>
  <si>
    <t xml:space="preserve"> </t>
  </si>
  <si>
    <t>Hivatal</t>
  </si>
  <si>
    <t>Beruházások</t>
  </si>
  <si>
    <t>Elvonások és befizetések</t>
  </si>
  <si>
    <t>Költségvetési kiadások</t>
  </si>
  <si>
    <t>Finanszírozási kiadások</t>
  </si>
  <si>
    <t>Közfoglalkoztatottak létszáma</t>
  </si>
  <si>
    <t>Komló Város Önkormányzat és intézményei</t>
  </si>
  <si>
    <t xml:space="preserve">Komló Város Önkormányzat és intézményei 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</si>
  <si>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</si>
  <si>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</si>
  <si>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</si>
  <si>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</si>
  <si>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</si>
  <si>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</si>
  <si>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</si>
  <si>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</si>
  <si>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</si>
  <si>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</si>
  <si>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</si>
  <si>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</si>
  <si>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</si>
  <si>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K911</t>
  </si>
  <si>
    <t>K912</t>
  </si>
  <si>
    <t>K9</t>
  </si>
  <si>
    <t>K</t>
  </si>
  <si>
    <t>B4</t>
  </si>
  <si>
    <t>Szabálysértési bírságok</t>
  </si>
  <si>
    <t>Helyi önkormányzatok működésének általános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</si>
  <si>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</si>
  <si>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</si>
  <si>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</si>
  <si>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Önkormányzat összesen: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</si>
  <si>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</si>
  <si>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</si>
  <si>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</si>
  <si>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</si>
  <si>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</si>
  <si>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</si>
  <si>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</si>
  <si>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</si>
  <si>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</si>
  <si>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</si>
  <si>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</si>
  <si>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</si>
  <si>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</si>
  <si>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</si>
  <si>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</si>
  <si>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</si>
  <si>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</si>
  <si>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</si>
  <si>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</si>
  <si>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</si>
  <si>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</si>
  <si>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</si>
  <si>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</si>
  <si>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</si>
  <si>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</si>
  <si>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</si>
  <si>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</si>
  <si>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</si>
  <si>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</si>
  <si>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</si>
  <si>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</si>
  <si>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</si>
  <si>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</si>
  <si>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</si>
  <si>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</si>
  <si>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</si>
  <si>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</si>
  <si>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</si>
  <si>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</si>
  <si>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</si>
  <si>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</si>
  <si>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</si>
  <si>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</si>
  <si>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</si>
  <si>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</si>
  <si>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</si>
  <si>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</si>
  <si>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</si>
  <si>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</si>
  <si>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</si>
  <si>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</si>
  <si>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</si>
  <si>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</si>
  <si>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</si>
  <si>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</si>
  <si>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</si>
  <si>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</si>
  <si>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</si>
  <si>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</si>
  <si>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</si>
  <si>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</si>
  <si>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</si>
  <si>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</si>
  <si>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</si>
  <si>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</si>
  <si>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</si>
  <si>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</si>
  <si>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</si>
  <si>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</si>
  <si>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</si>
  <si>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</si>
  <si>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</si>
  <si>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</si>
  <si>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</si>
  <si>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</si>
  <si>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</si>
  <si>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</si>
  <si>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</si>
  <si>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</si>
  <si>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</si>
  <si>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</si>
  <si>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</si>
  <si>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</si>
  <si>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</si>
  <si>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</si>
  <si>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</si>
  <si>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</si>
  <si>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</si>
  <si>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</si>
  <si>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</si>
  <si>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</si>
  <si>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</si>
  <si>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</si>
  <si>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</si>
  <si>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</si>
  <si>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</si>
  <si>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</si>
  <si>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</si>
  <si>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</si>
  <si>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</si>
  <si>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</si>
  <si>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</si>
  <si>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</si>
  <si>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</si>
  <si>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</si>
  <si>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</si>
  <si>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</si>
  <si>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</si>
  <si>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</si>
  <si>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</si>
  <si>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</si>
  <si>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</si>
  <si>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</si>
  <si>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</si>
  <si>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</si>
  <si>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</si>
  <si>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</si>
  <si>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</si>
  <si>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</si>
  <si>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</si>
  <si>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</si>
  <si>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</si>
  <si>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</si>
  <si>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</si>
  <si>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</si>
  <si>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</si>
  <si>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</si>
  <si>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</si>
  <si>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</si>
  <si>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</si>
  <si>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</si>
  <si>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</si>
  <si>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</si>
  <si>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</si>
  <si>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</si>
  <si>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</si>
  <si>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</si>
  <si>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</si>
  <si>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</si>
  <si>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</si>
  <si>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</si>
  <si>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</si>
  <si>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</si>
  <si>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</si>
  <si>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</si>
  <si>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</si>
  <si>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</si>
  <si>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</si>
  <si>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</si>
  <si>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</si>
  <si>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</si>
  <si>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</si>
  <si>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</si>
  <si>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</si>
  <si>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</si>
  <si>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</si>
  <si>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</si>
  <si>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</si>
  <si>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</si>
  <si>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</si>
  <si>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</si>
  <si>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</si>
  <si>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</si>
  <si>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</si>
  <si>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</si>
  <si>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</si>
  <si>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55</t>
  </si>
  <si>
    <t>Nemzetközi kötelezettségek</t>
  </si>
  <si>
    <t>K501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</si>
  <si>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</si>
  <si>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</si>
  <si>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</si>
  <si>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</si>
  <si>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</si>
  <si>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</si>
  <si>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</si>
  <si>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</si>
  <si>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</si>
  <si>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</si>
  <si>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</si>
  <si>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</si>
  <si>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</si>
  <si>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</si>
  <si>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</si>
  <si>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</si>
  <si>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</si>
  <si>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</si>
  <si>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</si>
  <si>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K512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</si>
  <si>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</si>
  <si>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</si>
  <si>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</si>
  <si>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</si>
  <si>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</si>
  <si>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</si>
  <si>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</si>
  <si>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</si>
  <si>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</si>
  <si>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</si>
  <si>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</si>
  <si>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</si>
  <si>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</si>
  <si>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</si>
  <si>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</si>
  <si>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</si>
  <si>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</si>
  <si>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</si>
  <si>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</si>
  <si>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</si>
  <si>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</si>
  <si>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</si>
  <si>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</si>
  <si>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</si>
  <si>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</si>
  <si>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</si>
  <si>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</si>
  <si>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</si>
  <si>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</si>
  <si>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</si>
  <si>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</si>
  <si>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</si>
  <si>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</si>
  <si>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</si>
  <si>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</si>
  <si>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</si>
  <si>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</si>
  <si>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</si>
  <si>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</si>
  <si>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K9111</t>
  </si>
  <si>
    <t>Likviditási célú hitelek, kölcsönök törlesztése pénzügyi vállalkozásnak</t>
  </si>
  <si>
    <t>K9112</t>
  </si>
  <si>
    <t>K9113</t>
  </si>
  <si>
    <t>Hitel-, kölcsöntörlesztés államháztartáson kívülre (=01+02+03)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</si>
  <si>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</si>
  <si>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</si>
  <si>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</si>
  <si>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</si>
  <si>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</si>
  <si>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</si>
  <si>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Államháztartáson belüli megelőlegezések folyósítása</t>
  </si>
  <si>
    <t>K913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</si>
  <si>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</si>
  <si>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</si>
  <si>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</si>
  <si>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</si>
  <si>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</si>
  <si>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</si>
  <si>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</si>
  <si>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</si>
  <si>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</si>
  <si>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</si>
  <si>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</si>
  <si>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</si>
  <si>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</si>
  <si>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</si>
  <si>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</si>
  <si>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</si>
  <si>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</si>
  <si>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</si>
  <si>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</si>
  <si>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Összes kiadás: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</si>
  <si>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</si>
  <si>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</si>
  <si>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</si>
  <si>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</si>
  <si>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</si>
  <si>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</si>
  <si>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</si>
  <si>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</si>
  <si>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</si>
  <si>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</si>
  <si>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</si>
  <si>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</si>
  <si>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</si>
  <si>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</si>
  <si>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</si>
  <si>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</si>
  <si>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</si>
  <si>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</si>
  <si>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</si>
  <si>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</si>
  <si>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</si>
  <si>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</si>
  <si>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</si>
  <si>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</si>
  <si>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</si>
  <si>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</si>
  <si>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</si>
  <si>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</si>
  <si>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</si>
  <si>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</si>
  <si>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</si>
  <si>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</si>
  <si>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</si>
  <si>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</si>
  <si>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</si>
  <si>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</si>
  <si>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</si>
  <si>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</si>
  <si>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</si>
  <si>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</si>
  <si>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</si>
  <si>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</si>
  <si>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</si>
  <si>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</si>
  <si>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</si>
  <si>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</si>
  <si>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</si>
  <si>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</si>
  <si>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</si>
  <si>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</si>
  <si>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</si>
  <si>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</si>
  <si>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</si>
  <si>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</si>
  <si>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</si>
  <si>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</si>
  <si>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</si>
  <si>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</si>
  <si>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</si>
  <si>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</si>
  <si>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</si>
  <si>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</si>
  <si>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</si>
  <si>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</si>
  <si>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</si>
  <si>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</si>
  <si>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</si>
  <si>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</si>
  <si>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</si>
  <si>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</si>
  <si>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</si>
  <si>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</si>
  <si>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</si>
  <si>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</si>
  <si>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</si>
  <si>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</si>
  <si>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</si>
  <si>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</si>
  <si>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Egyéb működési bevételek</t>
  </si>
  <si>
    <t>B410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</si>
  <si>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</si>
  <si>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</si>
  <si>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</si>
  <si>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</si>
  <si>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</si>
  <si>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</si>
  <si>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</si>
  <si>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</si>
  <si>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</si>
  <si>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</si>
  <si>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</si>
  <si>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</si>
  <si>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</si>
  <si>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</si>
  <si>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</si>
  <si>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</si>
  <si>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</si>
  <si>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</si>
  <si>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</si>
  <si>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</si>
  <si>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</si>
  <si>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</si>
  <si>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</si>
  <si>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</si>
  <si>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</si>
  <si>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</si>
  <si>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</si>
  <si>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</si>
  <si>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</si>
  <si>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</si>
  <si>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</si>
  <si>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</si>
  <si>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</si>
  <si>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</si>
  <si>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</si>
  <si>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</si>
  <si>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</si>
  <si>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</si>
  <si>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</si>
  <si>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</si>
  <si>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</si>
  <si>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</si>
  <si>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</si>
  <si>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</si>
  <si>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</si>
  <si>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</si>
  <si>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</si>
  <si>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</si>
  <si>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</si>
  <si>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</si>
  <si>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</si>
  <si>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</si>
  <si>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</si>
  <si>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</si>
  <si>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</si>
  <si>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</si>
  <si>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</si>
  <si>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</si>
  <si>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</si>
  <si>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</si>
  <si>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</si>
  <si>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</si>
  <si>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</si>
  <si>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</si>
  <si>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</si>
  <si>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</si>
  <si>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Összes bevétel:</t>
  </si>
  <si>
    <t>Ebből: Koncessziós díj Dél-dunántúli Közlekedési Központ Zrt.</t>
  </si>
  <si>
    <t xml:space="preserve">           Víz- és szennyvízhálózat bérleti díja </t>
  </si>
  <si>
    <t>Intézmények összesen:</t>
  </si>
  <si>
    <t>Közhatalmi bevétel Önkormányzatnál összesen:</t>
  </si>
  <si>
    <t>Intézményeknél összesen:</t>
  </si>
  <si>
    <t>Komló Város Önkormányzat kiadási és bevételi előirányzatai rovat szerinti bontásban</t>
  </si>
  <si>
    <t>Elszámolásból származó bevételek</t>
  </si>
  <si>
    <t>Komlói Közös Önkormányzati Hivatal kiadási és bevételi előirányzatai rovat szerinti bontásban</t>
  </si>
  <si>
    <t>Nemzetiségi önkormányzatok támogatása</t>
  </si>
  <si>
    <t>Peres ügyekkel kapcsolatos tartalék</t>
  </si>
  <si>
    <t>Nem költségvetési szervek támogatása</t>
  </si>
  <si>
    <t>Polgármesteri keret</t>
  </si>
  <si>
    <t>Befizetési kötelezettségek</t>
  </si>
  <si>
    <t>Komló-Habilitas Np.Kh.Kft.</t>
  </si>
  <si>
    <t>TDM támogatás</t>
  </si>
  <si>
    <t>Megnevezés</t>
  </si>
  <si>
    <t>Képviselő-testület által elfogadott, szerződéssel le nem kötött feladatok</t>
  </si>
  <si>
    <t>Egyéb igények</t>
  </si>
  <si>
    <t>Javaslat</t>
  </si>
  <si>
    <t>B E R U H Á Z Á S O K:</t>
  </si>
  <si>
    <t>Önkormányzat nagyértékű szoftver</t>
  </si>
  <si>
    <t>Iskolaegészségügy informatika</t>
  </si>
  <si>
    <t>Közös önkormányzati hivatal informatika:</t>
  </si>
  <si>
    <t>a/ nagyértékű eszközbeszerzés</t>
  </si>
  <si>
    <t>b/ nagyértékű szoftverbeszerzés</t>
  </si>
  <si>
    <t>d/ kisértékű szoftverbeszerzés</t>
  </si>
  <si>
    <t>Beruházások összesen:</t>
  </si>
  <si>
    <t>FELHALMOZÁSI CÉLÚ PÉNZESZKÖZ-ÁTADÁS:</t>
  </si>
  <si>
    <t>Fejlesztési célú pénzeszköz-átadás Komlói Bányász Horgászegyesületnek</t>
  </si>
  <si>
    <t>Lakóházfelújítás (felújítási alap)</t>
  </si>
  <si>
    <t>Lakásmobilitás</t>
  </si>
  <si>
    <t xml:space="preserve">Munkáltatói lakástámogatás </t>
  </si>
  <si>
    <t>Felhalmozási célú pénzeszköz-átadás összesen:</t>
  </si>
  <si>
    <t>F E L Ú J Í T Á S:</t>
  </si>
  <si>
    <t>Támfal, vízelvezetés havaria</t>
  </si>
  <si>
    <t>Önkormányzati tulajdonú lakások kéményfelújítása</t>
  </si>
  <si>
    <t>GESZ felújítás, karbantartási keret</t>
  </si>
  <si>
    <t>Városi felújítási keret</t>
  </si>
  <si>
    <t>Vízi közmű felújítási keret</t>
  </si>
  <si>
    <t>Önkormányzati intézmények villamosbiztonsági felülvizsgálata</t>
  </si>
  <si>
    <t>Felújítás összesen:</t>
  </si>
  <si>
    <t>Felhalmozási kiadások összesen:</t>
  </si>
  <si>
    <t>Tárgyévi fejlesztési hitelek kamata</t>
  </si>
  <si>
    <t>A projekt megnevezése</t>
  </si>
  <si>
    <t>Képviselő-testületi döntés száma</t>
  </si>
  <si>
    <t>Felhalmozási kiadások</t>
  </si>
  <si>
    <t>Mvoks rendszer</t>
  </si>
  <si>
    <t>Komlói Bányász Horgász Egyesület</t>
  </si>
  <si>
    <t>Önkormányzati felhalmozási kiadások összesen:</t>
  </si>
  <si>
    <t>Intézményi felhalmozási kiadások összesen:</t>
  </si>
  <si>
    <t>BEVÉTELEK MEGNEVEZÉSE</t>
  </si>
  <si>
    <t>Előirányzat</t>
  </si>
  <si>
    <t>KIADÁSOK MEGNEVEZÉSE</t>
  </si>
  <si>
    <t>Bevételek összesen:</t>
  </si>
  <si>
    <t>Kiadások összesen:</t>
  </si>
  <si>
    <t>Komló Város Önkormányzat felhalmozási kiadásai rovat szerinti bontásban</t>
  </si>
  <si>
    <t>Sorszám</t>
  </si>
  <si>
    <t>Jogcím száma</t>
  </si>
  <si>
    <t>Jogcím megnevezése</t>
  </si>
  <si>
    <t>I.1.a.</t>
  </si>
  <si>
    <t>Önkormányzati hivatal működésének támogatása</t>
  </si>
  <si>
    <t>I.1.b.</t>
  </si>
  <si>
    <t>I.1.c.</t>
  </si>
  <si>
    <t>Egyéb önkormányzati feladatok támogatása</t>
  </si>
  <si>
    <t>I.1.d.</t>
  </si>
  <si>
    <t>Lakott külterülettel kapcsolatos feladatok támogatása</t>
  </si>
  <si>
    <t>I.1.e.</t>
  </si>
  <si>
    <t>Üdülőhelyi feladatok támogatása</t>
  </si>
  <si>
    <t>I.</t>
  </si>
  <si>
    <t>HELYI ÖNKORMÁNYZATOK MŰKÖDÉSÉNEK ÁLTALÁNOS TÁMOGATÁSA ÖSSZESEN:</t>
  </si>
  <si>
    <t>II.1.</t>
  </si>
  <si>
    <t>Óvodapedagógusok és óvodapedagógusok nevelő munkáját közvetlenül segítők bértámogatása</t>
  </si>
  <si>
    <t>Óvodapedagógusok bértámogatása</t>
  </si>
  <si>
    <t>Segítők bértámogatása</t>
  </si>
  <si>
    <t>II.2.</t>
  </si>
  <si>
    <t>Óvodaműködtetési támogatás</t>
  </si>
  <si>
    <t>Kiegészítő támogatás az óvodapedagógusok minősítéséből adódó többletkiadásokhoz</t>
  </si>
  <si>
    <t>II.</t>
  </si>
  <si>
    <t>TELEPÜLÉSI ÖNKORMÁNYZATOK EGYES KÖZNEVELÉSI  FELADATAINAK TÁMOGATÁSA ÖSSZESEN:</t>
  </si>
  <si>
    <t>III.2.</t>
  </si>
  <si>
    <t>A települési önkormányzatok szociális feladatainak egyéb támogatása</t>
  </si>
  <si>
    <t>III.3.</t>
  </si>
  <si>
    <t>Egyes szociális és gyermekjóléti feladatok támogatása</t>
  </si>
  <si>
    <t>III.5.</t>
  </si>
  <si>
    <t>Gyermekétkeztetés támogatása</t>
  </si>
  <si>
    <t>Finanszírozás szempontjából elismert dolgozók bértámogatása</t>
  </si>
  <si>
    <t>Gyermekétkeztetés üzemeltetési támogatása</t>
  </si>
  <si>
    <t>III.</t>
  </si>
  <si>
    <t>A TELEPÜLÉSI ÖNKORMÁNYZATOK SZOCIÁLIS ÉS GYERMEKJÓLÉTI ÉS GYERMEKÉTKEZTETÉSI FELADATAINAK TÁMOGATÁSA ÖSSZESEN:</t>
  </si>
  <si>
    <t>IV.1.d.</t>
  </si>
  <si>
    <t>Települési önkormányzatok nyilvános könyvtári és közművelődési feladatainak támogatása</t>
  </si>
  <si>
    <t xml:space="preserve">IV. </t>
  </si>
  <si>
    <t>A TELEPÜLÉSI ÖNKORMÁNYZATOK KULTURÁLIS FELADATAINAK TÁMOGATÁSA ÖSSZESEN:</t>
  </si>
  <si>
    <t>Önkormányzatok egyes költségvetési kapcsolatokból számított bevételei összesen:</t>
  </si>
  <si>
    <t>4. sz. melléklet</t>
  </si>
  <si>
    <t>Működési célú tám.  áh-n belülre</t>
  </si>
  <si>
    <t>5. sz. melléklet</t>
  </si>
  <si>
    <t>Működési célú tám.   áh-n kívülre</t>
  </si>
  <si>
    <t>Felhalm. célú tám.  áh-n belülre</t>
  </si>
  <si>
    <t>6.1. sz. melléklet</t>
  </si>
  <si>
    <t>6.1.1.sz. melléklet</t>
  </si>
  <si>
    <t>és tartalékok rovat szerinti bontásban</t>
  </si>
  <si>
    <t xml:space="preserve">Komló Város Önkormányzat működési célú pénzeszköz átadások </t>
  </si>
  <si>
    <t>6.2. sz. melléklet</t>
  </si>
  <si>
    <t>7. sz. melléklet</t>
  </si>
  <si>
    <t>Önkormányzati és intézményi felhalmozási célú kiadások</t>
  </si>
  <si>
    <t>7.1. sz. melléklet</t>
  </si>
  <si>
    <t>K I M U T A T Á S</t>
  </si>
  <si>
    <t>9. sz. melléklet</t>
  </si>
  <si>
    <t>(költségvetési tv. 2. sz. melléklete alapján)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</si>
  <si>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</si>
  <si>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</si>
  <si>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</si>
  <si>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</si>
  <si>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</si>
  <si>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</si>
  <si>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Önkormányzati ingatlanértékesítés</t>
  </si>
  <si>
    <t>Társulás általános és ágazati feladatainak támogatása</t>
  </si>
  <si>
    <t>Összesen:</t>
  </si>
  <si>
    <t>Támogatási kategóriák megnevezése</t>
  </si>
  <si>
    <t>Támogatási keret</t>
  </si>
  <si>
    <t>11. sz. melléklet</t>
  </si>
  <si>
    <t>Nem költségvetési szervek támogatási igénye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</si>
  <si>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</si>
  <si>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</si>
  <si>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</si>
  <si>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</si>
  <si>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K5023</t>
  </si>
  <si>
    <t>Működési célú támogatások az Európai Uniónak</t>
  </si>
  <si>
    <t>K513</t>
  </si>
  <si>
    <t>Beruházások (=72+…+78)</t>
  </si>
  <si>
    <t>K89</t>
  </si>
  <si>
    <t>Költségvetési kiadások (=19+20+45+54+71+79+84+94)</t>
  </si>
  <si>
    <t>Hosszú lejáratú hitelek, kölcsönök törlesztése pénzügyi vállalkozásnak</t>
  </si>
  <si>
    <t>Rövid lejáratú hitelek, kölcsönök törlesztése pénzügyi vállalkozásnak</t>
  </si>
  <si>
    <t>K9125</t>
  </si>
  <si>
    <t>K9126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</si>
  <si>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</si>
  <si>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</si>
  <si>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</si>
  <si>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</si>
  <si>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értékpapírok kiadásai (=05+…+10)</t>
  </si>
  <si>
    <t>Pénzeszközök lekötött bankbetétként elhelyezése</t>
  </si>
  <si>
    <t>Hosszú lejáratú tulajdonosi kölcsönök kiadásai</t>
  </si>
  <si>
    <t>K9191</t>
  </si>
  <si>
    <t>K9192</t>
  </si>
  <si>
    <t>Rövid lejáratú tulajdonosi kölcsönök kiadásai</t>
  </si>
  <si>
    <t>Tulajdonosi kölcsönök kiadásai (=18+19)</t>
  </si>
  <si>
    <t>K919</t>
  </si>
  <si>
    <t>Belföldi finanszírozás kiadásai (=04+11+…+17+20)</t>
  </si>
  <si>
    <t>K925</t>
  </si>
  <si>
    <t>Hitelek, kölcsönök törlesztése külföldi pénzintézeteknek</t>
  </si>
  <si>
    <t>Külföldi finanszírozás kiadásai (=22+…+26)</t>
  </si>
  <si>
    <t>Váltókiadások</t>
  </si>
  <si>
    <t>K94</t>
  </si>
  <si>
    <t>Finanszírozási kiadások (=21+27+28+29)</t>
  </si>
  <si>
    <t>Biztosító által fizetett kártérítés</t>
  </si>
  <si>
    <t>B411</t>
  </si>
  <si>
    <t>B64</t>
  </si>
  <si>
    <t>B65</t>
  </si>
  <si>
    <t>B74</t>
  </si>
  <si>
    <t>B75</t>
  </si>
  <si>
    <t>B8191</t>
  </si>
  <si>
    <t>Rövid lejáratú tulajdonosi kölcsönök bevételei</t>
  </si>
  <si>
    <t>B8192</t>
  </si>
  <si>
    <t>Tulajdonosi kölcsönök bevételei (=18+19)</t>
  </si>
  <si>
    <t>B819</t>
  </si>
  <si>
    <t>Hitelek, kölcsönök felvétele külföldi pénzintézetektől</t>
  </si>
  <si>
    <t>B825</t>
  </si>
  <si>
    <t>Váltóbevételek</t>
  </si>
  <si>
    <t>B84</t>
  </si>
  <si>
    <t>Működési célú visszatérítendő támogatások, kölcsönök visszatérülése az Európai Uniótól</t>
  </si>
  <si>
    <t>Felhalmozási célú visszatérítendő támogatások, kölcsönök visszatérülése az Európai Uniótól</t>
  </si>
  <si>
    <t>Hosszú lejáratú hitelek, kölcsönök felvétele pénzügyi vállalkozástól</t>
  </si>
  <si>
    <t>Lekötött bankbetétek megszüntetése</t>
  </si>
  <si>
    <t>Település-üzemeltetéshez kapcsolódó feladatellátás alaptámogatása</t>
  </si>
  <si>
    <t>I.6.</t>
  </si>
  <si>
    <t>II.4.</t>
  </si>
  <si>
    <t xml:space="preserve">           egyéb működési bevételek</t>
  </si>
  <si>
    <t>Tagi kölcsön visszafizetés Baranya-Víz Zrt.</t>
  </si>
  <si>
    <t xml:space="preserve">Közösségek Háza, Színház kisértékű eszközbeszerzések </t>
  </si>
  <si>
    <t xml:space="preserve">József A. Könyvtár, Múzeum kisértékű eszközbeszerzések </t>
  </si>
  <si>
    <t>Komló Városi Óvoda kisértékű eszközbeszerzések</t>
  </si>
  <si>
    <t>GESZ: Munkaügyi Központ támogatása</t>
  </si>
  <si>
    <t xml:space="preserve">Városgondnokság kisértékű eszközbeszerzések </t>
  </si>
  <si>
    <t xml:space="preserve">GESZ kisértékű eszközbeszerzések </t>
  </si>
  <si>
    <t>Városgondnokság lakóházfelújítás</t>
  </si>
  <si>
    <t>Befektetett pénzügyi eszközökből származó bevételek</t>
  </si>
  <si>
    <t>B4081</t>
  </si>
  <si>
    <t>Egyéb kapott (járó) kamatok és kamatjellegű bevételek</t>
  </si>
  <si>
    <t>B4082</t>
  </si>
  <si>
    <t>Részesedésekből származó pénzügyi műveletek bevételei</t>
  </si>
  <si>
    <t>B4091</t>
  </si>
  <si>
    <t>Más egyéb pénzügyi műveletek bevételei</t>
  </si>
  <si>
    <t>B4092</t>
  </si>
  <si>
    <t>Egyéb elvonások befizetések</t>
  </si>
  <si>
    <t>Egyéb működési célú kiadások (=55+59+…+70)</t>
  </si>
  <si>
    <t>Felhalmozási célú támogatások az Európai Uniónak</t>
  </si>
  <si>
    <t>Egyéb felhalmozási célú kiadások (=85+…+93)</t>
  </si>
  <si>
    <t>Államháztartáson belüli megelőlegezések visszafizetése</t>
  </si>
  <si>
    <t>Hitelek, kölcösnök törlesztése külföldi kormányoknak és nemzetközi szervezeteknek</t>
  </si>
  <si>
    <t>Kamatbevételek és más nyereségjellegű bevételek (=41+42)</t>
  </si>
  <si>
    <t>Egyéb pénzügyi műveletek bevételei (=44+45)</t>
  </si>
  <si>
    <t>Működési bevételek (=34+…+40+43+46+…+48)</t>
  </si>
  <si>
    <t>Felhalmozási bevételek (=50+…+54)</t>
  </si>
  <si>
    <t>Működési célú visszatérítendő támogatások, kölcsönök visszatérülése kormányoktól és nemzetközi szervezetktől</t>
  </si>
  <si>
    <t>Működési célú átvett pénzeszközök (=56+…+60)</t>
  </si>
  <si>
    <t>Felhalmozási célú visszatérítendő támogatások, kölcsönök visszatérülése kormányoktól és más nemzetközi szervezetktől</t>
  </si>
  <si>
    <t>Felhalmozási célú átvett pénzeszközök (=62+…+66)</t>
  </si>
  <si>
    <t>Költségvetési bevételek (=13+19+33+49+55+61+67)</t>
  </si>
  <si>
    <t>Rövid lejáratú hitelek, kölcsönök felvétele  pénzügyi vállalkozástól</t>
  </si>
  <si>
    <t>Forgatási célú belföldi értékpapírok kibocsátása</t>
  </si>
  <si>
    <t>Befektetési célú belföldi értékpapírok kibocsátása</t>
  </si>
  <si>
    <t>Hosszú lejáratú tulajdonosi kölcsönök bevételei</t>
  </si>
  <si>
    <t>Belföldi finanszírozás bevételei (=04+09+12+…+17+20)</t>
  </si>
  <si>
    <t>Forgatási célú külföldi értékpapírok beváltása,  értékesítése</t>
  </si>
  <si>
    <t>Hitelek, kölcsönök felvétele külföldi kormáynoktól és nemzetjközi szervezetektől</t>
  </si>
  <si>
    <t>Külföldi finanszírozás bevételei (=22+…+26)</t>
  </si>
  <si>
    <t>Finanszírozási bevételek (=21+27+28+29)</t>
  </si>
  <si>
    <t>Bursa Hungarica Ösztöndíj Pályázat</t>
  </si>
  <si>
    <t>Országos Fogyasztóvédelmi Egyesület B.M-i Szervezete</t>
  </si>
  <si>
    <t>Tulajdonosi mögöttes fel.bizt.(bérlakás közmű hátr.)</t>
  </si>
  <si>
    <t>Társulási tagdíj visszautalás (belső ell. megtak.)</t>
  </si>
  <si>
    <t>Honismereti és Városszépítő Egyesület Kolbásztöltő Fesztiválra</t>
  </si>
  <si>
    <t>Vállalkozásfejlesztési támogatás</t>
  </si>
  <si>
    <t>Önk-i int-ek villamosbiztonsági felülvizsgálata</t>
  </si>
  <si>
    <t>Önkormányzati tul-ú lakások kéményfelújítása</t>
  </si>
  <si>
    <t>Közvilágítás fejlesztési igény</t>
  </si>
  <si>
    <t>Baranya-Víz Zrt.</t>
  </si>
  <si>
    <t xml:space="preserve">Szabályozási terv </t>
  </si>
  <si>
    <t>Pályázat előkészítési, tervezési, önerő és megelőlegezési keret</t>
  </si>
  <si>
    <t>Iskolaegészségügy kisértékű tárgyi eszköz, bútor</t>
  </si>
  <si>
    <t>Komlói Fűtőerőmű Zrt-nek KBSK létesítmény üzemeltetés tám.</t>
  </si>
  <si>
    <t>HegyhátMédia Kft.</t>
  </si>
  <si>
    <t>Szociális kölcsön nyújtása</t>
  </si>
  <si>
    <t>Pályázati, előkészítési, önerő és megelőlegezési keret</t>
  </si>
  <si>
    <t>Szabályozási terv módosítása</t>
  </si>
  <si>
    <t>Védőnői szolgálat kisértékű informatikai eszköz</t>
  </si>
  <si>
    <t>Védőnői szolgálat kisértékű tárgyi eszköz, bútor beszerzés</t>
  </si>
  <si>
    <t>Iskolaegészségügy  kisértékű tárgyi eszköz, bútor beszerzés</t>
  </si>
  <si>
    <t>III.6.</t>
  </si>
  <si>
    <t>Elektromos töltőállomás létesítése (161/2016.(IX.22.))</t>
  </si>
  <si>
    <t>Körtvélyesi új garázsok közötti út építése</t>
  </si>
  <si>
    <t xml:space="preserve">Lakáscélú támogatás </t>
  </si>
  <si>
    <t>forintban</t>
  </si>
  <si>
    <t>Önkormányzat kisértékű eszközbeszerzés</t>
  </si>
  <si>
    <t>Komlói Tésztagyártó Szociális Szövetkezet</t>
  </si>
  <si>
    <t>Vállalkozásfejlesztési támogatás áthúzódó</t>
  </si>
  <si>
    <t>Pályázati támogatás-visszafizetési keret</t>
  </si>
  <si>
    <t>Komlói Napok kitüntetettek</t>
  </si>
  <si>
    <t>Megjegyzés</t>
  </si>
  <si>
    <t>Bevétel</t>
  </si>
  <si>
    <t>Kiadás</t>
  </si>
  <si>
    <t>TOP-3.1.1-15-BA1-2016-00007 Komló-Sikonda kerékpárút létesítése</t>
  </si>
  <si>
    <t>38/2016. (III.30.)</t>
  </si>
  <si>
    <t>TOP-1.1.1-15-BA1-2016-00001 Körtvélyesi 1545/18 hrsz-ú út melletti terület infrastruktúra fejlesztése</t>
  </si>
  <si>
    <t>69/2016. (V.5.)</t>
  </si>
  <si>
    <t>14/2016. (II.18.)</t>
  </si>
  <si>
    <t>15/2016. (II.18.) 117/2016.(VI.23.)</t>
  </si>
  <si>
    <t>118/2016.(VI.23.)</t>
  </si>
  <si>
    <t>TOP-3.2.1-15-BA1-2016-00001 Komló, Pécsi u. 42. sz. alatti épület energetikai korszerűsítése</t>
  </si>
  <si>
    <t>KEHOP-2.2.1-15-2015-00013 Komlói szennyvízberuházás</t>
  </si>
  <si>
    <t>56/2016.(IV.14.)</t>
  </si>
  <si>
    <t>KEHOP-5.4.1 Szemléletformálási programok</t>
  </si>
  <si>
    <t xml:space="preserve">169/2016.(X.27.) </t>
  </si>
  <si>
    <t>Tagi kölcsön visszafizetés Komlói Tésztagyártó Szociális Szövetkezet</t>
  </si>
  <si>
    <t>Kisértékű tárgyi eszköz, bútor</t>
  </si>
  <si>
    <t>Körtélyesi új garázsok közötti út építése</t>
  </si>
  <si>
    <t>Elektromos töltőállomás létesítése</t>
  </si>
  <si>
    <t>TOP-3.2.1-15 Szt.Borbála Otthon Pécsi út 42. energetikai korsz.</t>
  </si>
  <si>
    <t>Áh-n kívülről összesen:</t>
  </si>
  <si>
    <t>Komlói Többcélú Kistérségi Társulás működési célú támogatás munkaszervezeti feladatok ellátásához</t>
  </si>
  <si>
    <t>Áh-n belüli megelőlegezés visszafizetése</t>
  </si>
  <si>
    <t>Munkaadókat terhelő járulékok</t>
  </si>
  <si>
    <t>Hitelek, kölcsönök felvétele külföldi kormányoktól és nemzetközi szervezetektől</t>
  </si>
  <si>
    <t xml:space="preserve">Vagyoni típusú adók </t>
  </si>
  <si>
    <t>Városgazdálkodási Zrt. síkosságmentesítésre</t>
  </si>
  <si>
    <t xml:space="preserve">Támogatás </t>
  </si>
  <si>
    <t>3.sz. melléklet</t>
  </si>
  <si>
    <t>Komló Város Önkormányzat és intézményei felhalmozási bevételek és kiadások mérlegszerűen kimutatva</t>
  </si>
  <si>
    <t>Felhalmozási c.önkormányzati támogatás</t>
  </si>
  <si>
    <t>Felhalmozási c. tám. bevételei áh-n belülről</t>
  </si>
  <si>
    <t>Felhalmozási bevételek</t>
  </si>
  <si>
    <t>Felhalmozási c.tám.áh-n belülre</t>
  </si>
  <si>
    <t>Felhalmozási c. kölcsön térülése</t>
  </si>
  <si>
    <t>Felhalmozási c.kölcsön nyújtása</t>
  </si>
  <si>
    <t>Felhalmozási c.átvett pénzeszköz</t>
  </si>
  <si>
    <t>Felhalmozási c.tám.áh-n kívülre</t>
  </si>
  <si>
    <t>Felhalmozási c. maradvány</t>
  </si>
  <si>
    <t>Felhalmozási c. hitel törlesztés</t>
  </si>
  <si>
    <t>Felhalmozási c. hitel felvétele</t>
  </si>
  <si>
    <t>Felhalmozási kamat (dologi kiadás)</t>
  </si>
  <si>
    <t>Működési mérleg átcsoportosítása</t>
  </si>
  <si>
    <t>2.sz. melléklet</t>
  </si>
  <si>
    <t>Komló Város Önkormányzat és intézményei működési bevételek és kiadások mérlegszerűen kimutatva</t>
  </si>
  <si>
    <t>Önkormányzat működési támogatásai</t>
  </si>
  <si>
    <t>Működési c. tám. bevételei áh-n belülről</t>
  </si>
  <si>
    <t>Dologi kiadások (felhalmozási kamat nélkül)</t>
  </si>
  <si>
    <t>Működési c. kölcsön térülése</t>
  </si>
  <si>
    <t>Működési c.tám. áh-n belülre</t>
  </si>
  <si>
    <t>Működési c.átvett pénzeszköz</t>
  </si>
  <si>
    <t>Működési c.kölcsön nyújtása</t>
  </si>
  <si>
    <t>Működési c. maradvány</t>
  </si>
  <si>
    <t>Működési c. tám.áh-n kívülre</t>
  </si>
  <si>
    <t>Működési c. hitel felvétele</t>
  </si>
  <si>
    <t>Áh-n belüli megelőlegezések</t>
  </si>
  <si>
    <t>Működési c. hitel törlesztés</t>
  </si>
  <si>
    <t>Felhalmozási mérleg átcsoportosítása</t>
  </si>
  <si>
    <t>1.sz. melléklet</t>
  </si>
  <si>
    <t>Komló Város Önkormányzat és intézményei bevételek és kiadások mérlegszerűen kimutatva</t>
  </si>
  <si>
    <t>Hitel felvétele</t>
  </si>
  <si>
    <t>Maradvány igénybevétele</t>
  </si>
  <si>
    <t>Áh-n belüli megel.visszafizetése</t>
  </si>
  <si>
    <t>Hitel törlesztés</t>
  </si>
  <si>
    <t>Közfoglalkoztatás</t>
  </si>
  <si>
    <t>Mvoks rendszer nagyértékű eszközbeszerzés</t>
  </si>
  <si>
    <t>Önkormányzat kisértékű informatika</t>
  </si>
  <si>
    <t>Önkormányzat kisértékű szoftver</t>
  </si>
  <si>
    <t>KEHOP-2.2.1-15-2015-00013 Komlói szennyvízberuházás (77/2017.(V.25.))</t>
  </si>
  <si>
    <t>Interreg pályázat (Könyvtár épület) (149/2017.(IX.27.))</t>
  </si>
  <si>
    <t xml:space="preserve">TOP-1.1.3-15-BA1-2016-00001 Komlói város területén lévő piac és vásárcsarnok rekonstrukciója </t>
  </si>
  <si>
    <t>TOP-1.2.1-15-BA1-2016-00007 Kerékpáron az Ormánságtól a Mecsekig</t>
  </si>
  <si>
    <t>TOP-1.4.1-15-BA1-2016-00011 Óvodák és bölcsőde fejlesztése Komlón</t>
  </si>
  <si>
    <t>TOP-2.1.2-15-BA1-2016-00003 Petőfi tér és környezetének rehabilitációja</t>
  </si>
  <si>
    <t>TOP-2.1.1-15-BA1-2016-00001 Barnamezős területek rehabilitációja (Juhász Gy. u.)</t>
  </si>
  <si>
    <t>TOP-3.2.1-15-BA1-206-00001 Komló, Pécsi út 42.sz. alatti épület energetikai korszerűsítése</t>
  </si>
  <si>
    <t xml:space="preserve">TOP-1.1.1-16-BA1-2017-00002 Komló, Nagyrét utcai meglévő ipari terület alapinfrastruktúra fejlesztése </t>
  </si>
  <si>
    <t>TOP-3.2.1-16 Önkormányzati épületek energetikai korszerűsítése</t>
  </si>
  <si>
    <t>TOP-3.1.1-16-BA1-2017-00011 Fenntartható települési közlekedésfejlesztés</t>
  </si>
  <si>
    <t>EFOP-1.5.2-16 Humán szolgáltatások fejlesztése a Komlói járásban</t>
  </si>
  <si>
    <t>TOP-2.1.1-16-BA1-2017-00003 Barnamezős területek rehabilitációja (Altáró u.)</t>
  </si>
  <si>
    <t>2018.01.01.</t>
  </si>
  <si>
    <t>7/2. sz. melléklet</t>
  </si>
  <si>
    <t>Ssz.</t>
  </si>
  <si>
    <t>Fejlesztési költség</t>
  </si>
  <si>
    <t>Teljes bekerülési költség (Ft)</t>
  </si>
  <si>
    <t>Teljes bekerülési költségből tartalékkeret</t>
  </si>
  <si>
    <t>Külső partnerek által felhasznált keret</t>
  </si>
  <si>
    <t>Működési költség</t>
  </si>
  <si>
    <t>A bevételi összeg 2017. évben előlegként folyósítva</t>
  </si>
  <si>
    <t>TOP-1.1.3-15-BA1-2016-0001 Komló város területén lévő piac és vásárcsarnok rekonstrukciója</t>
  </si>
  <si>
    <t>TOP-1.2.1-16-BA1-2016-00007 Kerékpáron az Ormánságtól a Mecsekig</t>
  </si>
  <si>
    <t>5.</t>
  </si>
  <si>
    <t>6.</t>
  </si>
  <si>
    <t>7.</t>
  </si>
  <si>
    <t>8.</t>
  </si>
  <si>
    <t>9.</t>
  </si>
  <si>
    <t>10.</t>
  </si>
  <si>
    <t>0</t>
  </si>
  <si>
    <t>11.</t>
  </si>
  <si>
    <t>TOP-1.1.1-16-BA1-2017-00002 Komló, Nagyrét utcai meglévő ipari terület alapinfrastruktúra fejlesztése</t>
  </si>
  <si>
    <t>12.</t>
  </si>
  <si>
    <t>TOP-3.1.1-16-BA1-2017-00011 - Fenntartható települési közlekedésfejlesztés</t>
  </si>
  <si>
    <t>93/2017. (VI.28.)</t>
  </si>
  <si>
    <t>13.</t>
  </si>
  <si>
    <t xml:space="preserve">TOP-2.1.1-16-BA1-2017-00003 - Barnamezős területek rehabilitációja </t>
  </si>
  <si>
    <t>14.</t>
  </si>
  <si>
    <t>TOP-3.2.1-16-BA1-2017-00004 - Önkormányzati épületek energetikai korszerűsítése Komlón</t>
  </si>
  <si>
    <t>15.</t>
  </si>
  <si>
    <t>EFOP-2.4.2-17 - Lakhatási körülmények javítása Komlón a Kazinczy F. utcában</t>
  </si>
  <si>
    <t>191/2017. (XI.30.)</t>
  </si>
  <si>
    <t>16.</t>
  </si>
  <si>
    <t>51/2017. (IV.28.)</t>
  </si>
  <si>
    <t>17.</t>
  </si>
  <si>
    <t>TOP-5.3.1-16-BA1-2017-00006 Helyi identitás és kohézió erősítése a komlói járásban</t>
  </si>
  <si>
    <t>133/2017. (IX.27.)</t>
  </si>
  <si>
    <t>18.</t>
  </si>
  <si>
    <t>Interreg pályázat (Városi Könyvtár épülete)</t>
  </si>
  <si>
    <t>149/2017. (IX.27.)</t>
  </si>
  <si>
    <t>19.</t>
  </si>
  <si>
    <t>KÖFOP-1.2.1-VEKOP-16 Komló Város Önkormányzat ASP központhoz való csatlakozása</t>
  </si>
  <si>
    <t>11/2017. (II.2.)</t>
  </si>
  <si>
    <t>Kisértékű szoftver</t>
  </si>
  <si>
    <t>Kisértékű számítástechnika</t>
  </si>
  <si>
    <t>TOP-5.3.1 A helyi identitás és kohézió erősítése</t>
  </si>
  <si>
    <t xml:space="preserve">Ebből:    Működőképesség megőrzését szolgáló rendkívüli önkormányzati támogatás </t>
  </si>
  <si>
    <t>Polgármesteri illetmény támogatása</t>
  </si>
  <si>
    <t>Bölcsőde, mini bölcsőde támogatása</t>
  </si>
  <si>
    <t>A rászoruló gyermekek szünidei étkeztetésének támogatása</t>
  </si>
  <si>
    <t>TOP-1.1.1-16-BA1-2017-00002 Komló, Nagyrét utcai ipari ter.infr.st.fejl.</t>
  </si>
  <si>
    <t>TOP-1.1.3-15-BA1-2016-00001 Komlói piac és vásárcsarnok rek.</t>
  </si>
  <si>
    <t>TOP-2.1.1-15-BA1-2016-00001 Barnamezős ter.rehab.(Juhász Gy. u.)</t>
  </si>
  <si>
    <t>TOP-2.1.1-16-BA1-2017-00003 Barnamezős ter.rehab. (Altáró u.)</t>
  </si>
  <si>
    <t>TOP-2.1.2-15-BA1-2016-00003 Petőfi tér és környezetének rehab.</t>
  </si>
  <si>
    <t>TOP-3.1.1-16-BA1-2017-00011 Fenntartható települési közlekedésfejl.</t>
  </si>
  <si>
    <t>KEHOP-5.4.1 Szemléletváltási programok</t>
  </si>
  <si>
    <t>Interreg pályázat (Könyvtár épület)</t>
  </si>
  <si>
    <t>Védőnők kisértékű informatika</t>
  </si>
  <si>
    <t>Védőnők kisértékű tárgyi eszköz, bútor</t>
  </si>
  <si>
    <t xml:space="preserve">Komlói Fűtőerőmű Zrt-nek Sportközpont támogatása </t>
  </si>
  <si>
    <t>2019. év</t>
  </si>
  <si>
    <t xml:space="preserve">           Solar bérleti díjak (2 év)</t>
  </si>
  <si>
    <t>Komló Város Önkormányzat 2019. évi általános és ágazati feladatainak támogatása</t>
  </si>
  <si>
    <t>II.5.</t>
  </si>
  <si>
    <t>Nemzetiségi pótlék</t>
  </si>
  <si>
    <t>III.5.ab.</t>
  </si>
  <si>
    <t>III.5.aa.</t>
  </si>
  <si>
    <t>III.5.b</t>
  </si>
  <si>
    <t>Komló Város Önkormányzat 2019. évi EU-s projektjei</t>
  </si>
  <si>
    <t xml:space="preserve">2016-2018.  </t>
  </si>
  <si>
    <t>2019.</t>
  </si>
  <si>
    <t>2020-2022.</t>
  </si>
  <si>
    <t>A 2019. évi bevétel a jóváhagyott tartalék keret leigénylése.</t>
  </si>
  <si>
    <t>39/2016. (III.30.) 153/2018. (XI.14.)</t>
  </si>
  <si>
    <t>A bevételi összeg 2017. évben előlegként folyósítva. 2018. évben kifizetett ingatlanvásárlás 14.500 e Ft önerő rész beleszámolva.</t>
  </si>
  <si>
    <t>86/2016. (V.26.) 34/2018.(III.7.) 6/2018. (I.21.)</t>
  </si>
  <si>
    <t>TOP-2.1.1-15-BA1-2016-00001 Szabadidőpark és Vállalkozók Háza Komlón</t>
  </si>
  <si>
    <t>97/2016.(VI.23.) 113/2018. (VIII.19.)</t>
  </si>
  <si>
    <t xml:space="preserve">Támogatási szerződés megkötése folyamatban.  </t>
  </si>
  <si>
    <t>93/2017. (VI.28.) 166/2018. (XI.29.) 177/2018 (XI. 29.)</t>
  </si>
  <si>
    <t>A bevételi összeg 2018. évben előlegként folyósítva. Működési költségként 4.241.000,-Ft önerő biztosítva a tanulmányhoz</t>
  </si>
  <si>
    <t xml:space="preserve">120/2017. (VII.13.) 206/2017. (XI.30.) 182/2018. (XI.29.) </t>
  </si>
  <si>
    <t>A bevételi összeg 2018. évben előlegként folyósítva. 54.000.200,- Ft hitel került felvételre az ingatlan megvásárlásához.</t>
  </si>
  <si>
    <t>Támogatási szerződés megkötése folyamatban van.</t>
  </si>
  <si>
    <t>TOP-3.2.1-16-BA1-2018-00056 - Energetikai korszerűsítés a komlói sportközpont és futófolyosó épületében</t>
  </si>
  <si>
    <t>118/2018. (VII.19.) 128/2018. (VIII.29.)</t>
  </si>
  <si>
    <t xml:space="preserve">Támogatási szerződés megkötése folyamatban. </t>
  </si>
  <si>
    <t>Pályázat záró szakmai beszámolója és kifizetési igénye benyújtásra került, támogatási összegből el nem számolt összeg 9.100,- Ft</t>
  </si>
  <si>
    <t>A bekerülési költségből a Komlói költség 136.817.452,-Ft, melyből 8.118.778,-Ft fejlesztési célú, és 128.698.674,-Ft működési költség</t>
  </si>
  <si>
    <t>A bevételi összeg 2018. évben előlegként folyósítva</t>
  </si>
  <si>
    <t>20.</t>
  </si>
  <si>
    <t>Működési költségből 199.428,-Ft fel nem használt összeg 2019-ben visszafizetendő</t>
  </si>
  <si>
    <t>21.</t>
  </si>
  <si>
    <t>TOP-1.3.1-16 - Közlekedésfejlesztés Baranya megyében (Bétai elkerülő)</t>
  </si>
  <si>
    <t>2018. évben 100.000.000,-Ft támogatást az önkomrányzat részére leutaltak, közben a projekt megvalósításához ténylegesen 66.833.542,-Ft szükséges, a különbözetet a projekt megvalósítását követően vissza kell utalni támogató részére</t>
  </si>
  <si>
    <t xml:space="preserve">*12. A Támogatási szerződés szeirint a projekt összköltsége 440 M Ft (ebben az összegben nincs szerepelteteve a Képviselő testület 179/2018 (XI. 29.) sz. határozatában foglalt 4.241.000,- Ft önerő), ebből a költségből a konzorciumi partner 64. 143.500,- Ft-ot használ fel. </t>
  </si>
  <si>
    <t>TOP-3.2.1-16-BA1-2018-00056 Komlói Sportközpont és futófolyosó energetikai korszerűsítése (3)</t>
  </si>
  <si>
    <t>Ebtartó telep fejlesztése</t>
  </si>
  <si>
    <t>Körtvélyesi rekortán sportpálya (önerő) (129/2018.)</t>
  </si>
  <si>
    <t>Szilvás rekortán pálya térfigyelő kamerák (önerő) (151/2018. (XI.14.))</t>
  </si>
  <si>
    <t>Óvodai felújítási igények(Hunyadi és Körtvélyesi óvodák)</t>
  </si>
  <si>
    <t>Pihenőpark vizesblokk és tetőfelújítás és hőszigetelés csere</t>
  </si>
  <si>
    <t>2019.01.01.</t>
  </si>
  <si>
    <t>Peres ügyekkel kapcsolatos tartalék DDKK Zrt.</t>
  </si>
  <si>
    <t>Pénzügyi program</t>
  </si>
  <si>
    <t>Polgármesteri keret áthúzódó</t>
  </si>
  <si>
    <t>KÖFOP-1.2.1-VEKOP-16 Csatlakozás k.ö. ASP r.o.k.</t>
  </si>
  <si>
    <t>Európai Mobilitási Hét és Autómentes Nap program</t>
  </si>
  <si>
    <t>Visszautalandó adó tartalék</t>
  </si>
  <si>
    <t>Bérkompenzáció, kulturális pótlék, szociális ágazati pótlék</t>
  </si>
  <si>
    <t>Társulásnak új kennel építéshez hozzájárulás</t>
  </si>
  <si>
    <t>Családsegítő és Gyermekjóléti Szolgálat</t>
  </si>
  <si>
    <t>Szociális Szolgáltató Központ</t>
  </si>
  <si>
    <t>Szilvási Bölcsőde</t>
  </si>
  <si>
    <t xml:space="preserve">Mánfától bejáró gyermekek után </t>
  </si>
  <si>
    <t>TOP-3.1.1-15 Komló-Sikonda kerékpárút létesítése nem.pály.rész</t>
  </si>
  <si>
    <t>TOP-1.3.1-16-BA1-2017-00001 Közlekedésfejlesztés Baranya megyében 2.</t>
  </si>
  <si>
    <t>TOP-3.1.1-15 Komló-Sikonda kerékpárút létesítése egyéb igény traktor</t>
  </si>
  <si>
    <t>Vis maior: Kisbattyán közutak és tartozékainak fenntartása</t>
  </si>
  <si>
    <t>Belterületi utak felújítása Bajcsy-Zs.u. és Templom tér</t>
  </si>
  <si>
    <t>EFOP-2.4.2-17 Lakhatási körülmények javítása Komlón a Kazinczy F. utcában</t>
  </si>
  <si>
    <t>Víziközmű felújítási keret áthúzódó</t>
  </si>
  <si>
    <t>Szabályozási terv áthúzódó</t>
  </si>
  <si>
    <t>Településképi arculati kézikönyv áthúzódó</t>
  </si>
  <si>
    <t>Vörösmarty-Kazinczy utca ker. 2 db térfigyelő kamera áthúzódó</t>
  </si>
  <si>
    <t>Városház téri kültéri hangosítás</t>
  </si>
  <si>
    <t>Caminus zrt-től lámpatestek megvásárlása</t>
  </si>
  <si>
    <t>Magyar Közúttól településrendezéshez</t>
  </si>
  <si>
    <t xml:space="preserve">TOP-1.1.1-15 Körtvélyes iparterület fejlesztése pályázat </t>
  </si>
  <si>
    <t xml:space="preserve">TOP-1.1.1-16-BA1-2017-00002 Nagyrét utca fejlesztése pályázat </t>
  </si>
  <si>
    <t>TOP-1.4.1-15-BA1-2016-00011 Óvodák és bölcsőde fejlesztése Komló p.</t>
  </si>
  <si>
    <t>TOP-2.1.2 Petőfi tér és körny.rehabilitációja</t>
  </si>
  <si>
    <t>Interreg pályázat (Könyvtár épület) egyéb igény</t>
  </si>
  <si>
    <t>Zártkerti földrészletek mg-i hasznosítását segítő, infrastrukturális hátteret segítő p.</t>
  </si>
  <si>
    <t>Iskolaegészségügy kisértékű informatika</t>
  </si>
  <si>
    <t>Ipari gépész tanulók ösztöndíja</t>
  </si>
  <si>
    <t>Orvostanhallgató ösztöndíja</t>
  </si>
  <si>
    <t>Szent Borbála Otthontól átvett pénzeszköz (TOP-3.2.1-15-BA1-2016-00001)</t>
  </si>
  <si>
    <t>Felhalmozási hitel tőke törlesztése</t>
  </si>
  <si>
    <t>Fejlesztési hitel és kamat összesen:</t>
  </si>
  <si>
    <t>Társulásnak működési hozzájárulás (tagdíj)</t>
  </si>
  <si>
    <t>"Szent Borbála Otthon"Np.Kh.Kft.</t>
  </si>
  <si>
    <t>Szabályozási terv módosítása áthúzódó</t>
  </si>
  <si>
    <t>Településképi arculati kézikönyv elkészítése áthúzódó</t>
  </si>
  <si>
    <t>Közvilágítás fejlesztési igények</t>
  </si>
  <si>
    <t>TOP-1.3.1-16-BA1-2017-00001 Közlekedésfejlesztés Baranya megyében 2.(Bétai elkerülő)</t>
  </si>
  <si>
    <t>TOP-3.1.1-15-BA1-2016-00007 Komló-Sikonda kerékpárút létesítése nem pályázati rész</t>
  </si>
  <si>
    <t>TOP-3.1.1-15-BA1-2016-00007 Komló-Sikonda kerékpárút létesítése egyéb igény (traktor)</t>
  </si>
  <si>
    <t>Vis maior: Kaszárnya patak vízgazdálkodás, vízkárelhárítás</t>
  </si>
  <si>
    <t>Vis maior: Berek u.garázssor településüzemeltetés</t>
  </si>
  <si>
    <t xml:space="preserve">Vízi közmű felújítási keret áthúzódó </t>
  </si>
  <si>
    <t>Caminus Zrt-től lámpatestek megvásárlása</t>
  </si>
  <si>
    <t>Társuásnak fejlesztési hosszájárulás új kennel építéshez</t>
  </si>
  <si>
    <t>Társuásnak fejlesztési hosszájárulás ( Családsegítő Szolg., Szoc.Szolg.Kp., Bölcsőde)</t>
  </si>
  <si>
    <t>Közös önkormányzati hivatal nagyértékű bútor-, egyéb eszközbeszerzés</t>
  </si>
  <si>
    <t>GESZ kisértékű eszközbeszerzések előző évi áthúzódó</t>
  </si>
  <si>
    <t>József A. Könyvtár, Múzeum Kubinyi, EFOP-4.1.8-16-2017-00168, 34102-2/2018</t>
  </si>
  <si>
    <t>Közösségek Háza, Színház EFOP-4.1.7-16 Tánclépések</t>
  </si>
  <si>
    <t>Városgondnokság karácsonyi dÍszkivilágítás</t>
  </si>
  <si>
    <t>2019. évi előirányzata</t>
  </si>
  <si>
    <t>Könyvtár: Munkaügyi Központ támogatása</t>
  </si>
  <si>
    <t>bevételei 2019. év</t>
  </si>
  <si>
    <t>GESZ kötött maradványa felhalmozási</t>
  </si>
  <si>
    <t>GESZ kötött maradványa</t>
  </si>
  <si>
    <t>KH kötött maradványa</t>
  </si>
  <si>
    <t>Gondnokság kötött maradványa</t>
  </si>
  <si>
    <t>Hivatal kötött maradványa</t>
  </si>
  <si>
    <t>Belvárosi általános iskola környezetének fejlesztése (járda, út, parkoló, kapu)</t>
  </si>
  <si>
    <t xml:space="preserve">Víziközmű felújítási keret </t>
  </si>
  <si>
    <t>Pécsi Egyházmegyétől Belvárosi iskola környezetének fejlesztéshez</t>
  </si>
  <si>
    <t>Felhalmozási célú támogatás áh-n belülre összesen:</t>
  </si>
  <si>
    <t xml:space="preserve">Köteles feladatok </t>
  </si>
  <si>
    <t>5/a sz. melléklet</t>
  </si>
  <si>
    <t>Nem köteles feladatok</t>
  </si>
  <si>
    <t>5/b sz. melléklet</t>
  </si>
  <si>
    <t xml:space="preserve">Államigazgatási feladatok </t>
  </si>
  <si>
    <t>5/c sz. melléklet</t>
  </si>
  <si>
    <t>8.sz.melléklet</t>
  </si>
  <si>
    <t>Tárgyéven túlnyúló kötelezettségvállalás testületi döntések alapján</t>
  </si>
  <si>
    <t>Jogosult</t>
  </si>
  <si>
    <t>Időszak</t>
  </si>
  <si>
    <t>Cél</t>
  </si>
  <si>
    <t>Működés</t>
  </si>
  <si>
    <t>Fejlesztés</t>
  </si>
  <si>
    <t>Mindösszesen:</t>
  </si>
  <si>
    <t>10.sz.melléklet</t>
  </si>
  <si>
    <t xml:space="preserve"> valamint a működési költségvetési támogatás összegeiről</t>
  </si>
  <si>
    <t xml:space="preserve">  </t>
  </si>
  <si>
    <t>Működési kiadási előirányzat</t>
  </si>
  <si>
    <t>Működési bevétel, Közhatalmi bevétel</t>
  </si>
  <si>
    <t>Általános működési és ágazati feladatok támogatása (évközi visszaigénylés)</t>
  </si>
  <si>
    <t xml:space="preserve">Működési pénzeszköz-átvétel, OEP teljesítményfi-nanszírozás </t>
  </si>
  <si>
    <t>Maradvány</t>
  </si>
  <si>
    <t>Önkormányzati támogatás        (1-2-3-4-5) eFt</t>
  </si>
  <si>
    <t>Önkormányzati támogatás      %                   6/1</t>
  </si>
  <si>
    <t>Működési költségvetési támogatás (intézményfinanszírozás)         1-2-4</t>
  </si>
  <si>
    <t>Komló Városi Óvoda</t>
  </si>
  <si>
    <t>József A.Könyvtár és Múzeális Gyűjt.</t>
  </si>
  <si>
    <t>Közösségek Háza, Színház-és Hangversenyterem</t>
  </si>
  <si>
    <t>Közös Önkormányzati Hivatal</t>
  </si>
  <si>
    <t>Együtt:</t>
  </si>
  <si>
    <t>12.sz. melléklet</t>
  </si>
  <si>
    <t>Az önkormányzat által adott közvetett támogatások</t>
  </si>
  <si>
    <t>Bevételi jogcím</t>
  </si>
  <si>
    <t>Tárgyévi terv (kedvezmény nélkül elérhető bevétel)</t>
  </si>
  <si>
    <t>Kedvezmények összege</t>
  </si>
  <si>
    <t>A.</t>
  </si>
  <si>
    <t>Ellátottak térítési díja, kártérítések</t>
  </si>
  <si>
    <t>B.</t>
  </si>
  <si>
    <t>Lakásépítéshez, lakásfelújításhoz nyújtott kölcsönök</t>
  </si>
  <si>
    <t>C.</t>
  </si>
  <si>
    <t>Helyi iparűzési adó</t>
  </si>
  <si>
    <t>Építményadó *</t>
  </si>
  <si>
    <t>Gépjárműadó **</t>
  </si>
  <si>
    <t>D.</t>
  </si>
  <si>
    <t>Helyiségek, eszközök hasznosítása</t>
  </si>
  <si>
    <t>E.</t>
  </si>
  <si>
    <t>Egyéb, kölcsön</t>
  </si>
  <si>
    <t>*</t>
  </si>
  <si>
    <t>Üdülőknél csatornára való rákötés miatt adott kedvezmény a meghatározó.</t>
  </si>
  <si>
    <t>**</t>
  </si>
  <si>
    <t>Törvény alapján kell érvényesíteni a 40 % önkormányzatnál maradó bevételből.</t>
  </si>
  <si>
    <t>13.sz.melléklet</t>
  </si>
  <si>
    <t>Előirányzat felhasználási ütemterv</t>
  </si>
  <si>
    <t>Bevételi nemek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</si>
  <si>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</si>
  <si>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</si>
  <si>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</si>
  <si>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</si>
  <si>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</si>
  <si>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</si>
  <si>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</si>
  <si>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</si>
  <si>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</si>
  <si>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</si>
  <si>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</si>
  <si>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</si>
  <si>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Önkormányzatok működési támogatásai</t>
  </si>
  <si>
    <t>Működési célú tám. áh-n belülről</t>
  </si>
  <si>
    <t>Felhalmozási célú önkormányzati tám.</t>
  </si>
  <si>
    <t>Felhalmozás célú tám. áh-n belülről</t>
  </si>
  <si>
    <t>Működési célú kölcsön térülés</t>
  </si>
  <si>
    <t>Működési célú átvett pénzeszköz</t>
  </si>
  <si>
    <t>Felhalmozási célú kölcsön térülés</t>
  </si>
  <si>
    <t>Felhalmozás célú átvett pénzeszköz</t>
  </si>
  <si>
    <t>Költségvetési bevételek (12=1+…+11)</t>
  </si>
  <si>
    <t>Hitel-, kölcsönfelvétel államháztartáson kívülről</t>
  </si>
  <si>
    <t>Finanszírozási bevételek (15=13+14)</t>
  </si>
  <si>
    <t>Önkormányzat bevételei összesen (16=12+15)</t>
  </si>
  <si>
    <t>Kiadási nemek</t>
  </si>
  <si>
    <t>Munkaadókat terhelő járulék és szociális hozzájárulási adó</t>
  </si>
  <si>
    <t>Működési célú támogatás áh-n belülre</t>
  </si>
  <si>
    <t>Működési célú támogatás áh-n kívülre</t>
  </si>
  <si>
    <t>Felújítás</t>
  </si>
  <si>
    <t>Felhalmozás célú támogatás áh-n belülre</t>
  </si>
  <si>
    <t>Felhalmozás célú kölcsön nyújtása</t>
  </si>
  <si>
    <t>Felhalmozás célú támogatás áh-n kívülre</t>
  </si>
  <si>
    <t>Költségvetési kiadások (15=1+…+14)</t>
  </si>
  <si>
    <t>Államháztartáson belüli megelőlegezések visszafizetése (2015. évi előleg)</t>
  </si>
  <si>
    <t>Finanszírozási kiadások (17=16)</t>
  </si>
  <si>
    <t>Önkormányzat kiadásai összesen (18=15+17)</t>
  </si>
  <si>
    <t>A január-március havi adatok egyben likviditási tervként szolgálnak.</t>
  </si>
  <si>
    <t>Komló Város Önkormányzat és intézményei 2019. évi állami támogatáson felüli önkormányzati támogatás,</t>
  </si>
  <si>
    <t>2019.év</t>
  </si>
  <si>
    <t>Módosított</t>
  </si>
  <si>
    <t>Városgondnokság: Közfoglalkoztatás támogatása</t>
  </si>
  <si>
    <t>Városgondnokság: Ebtelep üzemeltetés támogatása</t>
  </si>
  <si>
    <t>Könyvtár: Eszköz vásárlás támogatása</t>
  </si>
  <si>
    <t xml:space="preserve">KH, Színház: EFOP-4.1.7 </t>
  </si>
  <si>
    <t xml:space="preserve">Bérkompenzáció  </t>
  </si>
  <si>
    <t>Szociális ágazati pótlék</t>
  </si>
  <si>
    <t>Kulturális illetmény pótlék</t>
  </si>
  <si>
    <t xml:space="preserve">             Kiegyenlítő bérrendezési alap támogatás</t>
  </si>
  <si>
    <t>Hivatal: 2019.05.26-i EP választás támogatása</t>
  </si>
  <si>
    <t>Hivatal: T-Mobile ügyintéző bér és járulék támogatása</t>
  </si>
  <si>
    <t>Óvoda: Német Nemzetiségi Önkormányzat támogatásai</t>
  </si>
  <si>
    <t>Városgondnokság: Foglalkoztatási pályázatok</t>
  </si>
  <si>
    <t>Képviselő-testület által elfogadott 2017. évre szerződéssel lekötött folyamatban lévő feladatok, illetve jogszabályi kötelezettség</t>
  </si>
  <si>
    <t>Képviselő-testület által elfogadott eredeti</t>
  </si>
  <si>
    <t xml:space="preserve">Vízi közmű felújítási keret </t>
  </si>
  <si>
    <t>TOP-2.1.1-16-BA1-2017-00003 Barnamezős területek rehabilitációja (Altáró u.) nem pályázati rész</t>
  </si>
  <si>
    <t>MÁV területen sínek bontása</t>
  </si>
  <si>
    <t>Közösségek Háza, Színház Eper Emmi</t>
  </si>
  <si>
    <t>Városgondnokság közfoglalkoztatás</t>
  </si>
  <si>
    <t>Városgondnokság Ebtelep üzemeltetése</t>
  </si>
  <si>
    <t>József A. Könyvtár, Múzeum EFOP-4.1.8-16-2017-00168, 34102-2/2018</t>
  </si>
  <si>
    <t>I.5.</t>
  </si>
  <si>
    <t>Bérkompenzáció</t>
  </si>
  <si>
    <t>III.1.</t>
  </si>
  <si>
    <t>Szociális ágazati összevont pótlék</t>
  </si>
  <si>
    <t>IV.3.</t>
  </si>
  <si>
    <t>Kulturális illetménypótlék</t>
  </si>
  <si>
    <t>TOP-2.1.1-16-BA1-2017-00003 Barnamezős ter.rehab. (Altáró u.) npr.</t>
  </si>
  <si>
    <t xml:space="preserve">KBSK Sporttelepen az asztalitenisz csarnok fejlesztése pályázat </t>
  </si>
  <si>
    <t>"Szent Borbála Otthon"Np.Kh.Kft. 35/2019. (IV.25.)</t>
  </si>
  <si>
    <t>Minimálbér és garantált bérminimum emelés támogatása</t>
  </si>
  <si>
    <t>IV.1.i.</t>
  </si>
  <si>
    <t>Települési önkormányzatok könyvtári érdekeltségnövelő támogatása</t>
  </si>
  <si>
    <t>TOP-2.1.2-15-BA1-2016-00003 Petőfi tér és környezetének rehabilitációja kiegészítő forrás 23/2019.(III.7.) KTH</t>
  </si>
  <si>
    <t>Berek utcai garázscsere</t>
  </si>
  <si>
    <t>Városgondnokság Városi felújítási keret (Piac villamos többlet kapacitás)</t>
  </si>
  <si>
    <t>Vis maior Ebr. 450620</t>
  </si>
  <si>
    <t>Vis maior Ebr. 450853</t>
  </si>
  <si>
    <t>Közösségek Háza, Színház felújítás</t>
  </si>
  <si>
    <t>TOP-1.1.3-15-BA1-2016-00001 Komlói város ter. lévő piac és vcs. rek.</t>
  </si>
  <si>
    <t>Könyvtári érdekeltségnövelő támogatás</t>
  </si>
  <si>
    <t>2018. évi elszámolás alapján keletkező pótigény</t>
  </si>
  <si>
    <t xml:space="preserve">KASZT EMMI támogatás </t>
  </si>
  <si>
    <t>KASZT Bethlen Gábor Alapkezelő támogatás</t>
  </si>
  <si>
    <t xml:space="preserve">Egyszeri gyermekvédelmi támogatás </t>
  </si>
  <si>
    <t>KH, Színház: Könyvkiadáshoz támogatás</t>
  </si>
  <si>
    <t>KH, Színház: Munkaügyi Központ támogatása</t>
  </si>
  <si>
    <t>Városgondnokság: Diákmunka támogatása</t>
  </si>
  <si>
    <t xml:space="preserve">Nemzetközi ifjúsági környezetvédő tábor </t>
  </si>
  <si>
    <t>TOP-3.2.1-16-BA1-2018-00056 Komlói Sportközpont nem p.r.</t>
  </si>
  <si>
    <t>Feladatalapú támogatás októberi felmérés</t>
  </si>
  <si>
    <t xml:space="preserve">             Helyi közösségi közlekedeés támogatása</t>
  </si>
  <si>
    <t>Belterületi utak 2019. évi támogatása</t>
  </si>
  <si>
    <t>Közművelődési érdekeltségnövelő támogatás</t>
  </si>
  <si>
    <t>Nemzetközi ifjúsági környezetvédő tábor támogatása</t>
  </si>
  <si>
    <t>Hivatal: 2019.10.13-i Helyi választás támogatása</t>
  </si>
  <si>
    <t>Hivatal: 2019.11.10-i Megismételt Helyi választás támogatása</t>
  </si>
  <si>
    <t>GESZ: Társulás támogatása</t>
  </si>
  <si>
    <t>KH, Színház: Közkincs gála 205107/02756 támogatása</t>
  </si>
  <si>
    <t>Kisbattyáni Településrészi Önkormányzat</t>
  </si>
  <si>
    <t>Polgármesteri keret visszafizetése</t>
  </si>
  <si>
    <t>Kalamár József ingatlancsere</t>
  </si>
  <si>
    <t>Belterületi utak 2019. Berek u. - Szilvási út</t>
  </si>
  <si>
    <t>Közösségek Háza bevilágító szerkezet felújítása</t>
  </si>
  <si>
    <t>Társulás bérkomp., szoc.ág.pótlék támogatása</t>
  </si>
  <si>
    <t>Volánbusz Közlekedési Zrt.</t>
  </si>
  <si>
    <t>Volánbusz Közlekedési Zrt. helyi közösségi közlekedési támogatás</t>
  </si>
  <si>
    <t>Különféle bírságok, csődvédelmi eljárás bevételei</t>
  </si>
  <si>
    <t>Tárgyi eszköz értékesítés</t>
  </si>
  <si>
    <t>Városgondnokság: Tárgyi eszköz értékesítés</t>
  </si>
  <si>
    <t>Országos görpark pályázat</t>
  </si>
  <si>
    <t>KIEFO/1329/2019 - Víziközművek Állami Rekonstrukciós Alapból nyújtott támogatás</t>
  </si>
  <si>
    <t>KH, Színház: CSSP-E-TARGYALKOTO-SZ-2019-0033</t>
  </si>
  <si>
    <t>Lakáscélú támogatás visszafizetése</t>
  </si>
  <si>
    <t>Kubinyi Ágoston program</t>
  </si>
  <si>
    <t>KASZT NKA miniszteri keret (2018. évi)</t>
  </si>
  <si>
    <t>ASP működtetés támogatása</t>
  </si>
  <si>
    <t>Óvoda: Áh-n belüli támogatásai</t>
  </si>
  <si>
    <t>KH, Színház: CSSP-E-TANCHAZ-SZ-2019-0120</t>
  </si>
  <si>
    <t>Városgondnokság: TOP-os pályázatok év végi előirányzat rendezése</t>
  </si>
  <si>
    <t>Szociális kölcsönök térülése</t>
  </si>
  <si>
    <t>2019.12.31.</t>
  </si>
  <si>
    <t xml:space="preserve">c/ kisértékű informatikai eszközbeszerzés </t>
  </si>
  <si>
    <t xml:space="preserve">Közös önkormányzati hivatal kisértékű bútor-, textília, egyéb eszközbeszerzés </t>
  </si>
  <si>
    <t>József A. Könyvtár, Múzeum Kubinyi ágoston program 2019.</t>
  </si>
  <si>
    <t>Közösségek Háza, Színház CSSP-E-TARGYALKOTO-SZ-2019-0033</t>
  </si>
  <si>
    <t>Városgondnokság tárgyi eszköz értékesítés</t>
  </si>
  <si>
    <t>Feladatalapú támogatás december</t>
  </si>
  <si>
    <t>Társulásnak Biztosító által fizetett kártérítés Bölcsőde</t>
  </si>
  <si>
    <t>Volánbusz Közlekedési Zrt. veszteségfinanszírozása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</si>
</sst>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00"/>
    <numFmt numFmtId="168" formatCode="_-* #,##0.00\ _F_t_-;\-* #,##0.00\ _F_t_-;_-* \-??\ _F_t_-;_-@_-"/>
    <numFmt numFmtId="169" formatCode="_-* #,##0\ _F_t_-;\-* #,##0\ _F_t_-;_-* \-??\ _F_t_-;_-@_-"/>
    <numFmt numFmtId="170" formatCode="\ ##########"/>
    <numFmt numFmtId="171" formatCode="0__"/>
    <numFmt numFmtId="172" formatCode="_-* #,##0.0\ _F_t_-;\-* #,##0.0\ _F_t_-;_-* &quot;-&quot;??\ _F_t_-;_-@_-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#,##0_ ;\-#,##0\ "/>
  </numFmts>
  <fonts count="5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i/>
      <sz val="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9"/>
      <color indexed="8"/>
      <name val="Calibri"/>
      <family val="2"/>
    </font>
    <font>
      <sz val="9"/>
      <name val="Arial CE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0" fontId="2" fillId="0" borderId="13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3" fontId="3" fillId="33" borderId="10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9" fillId="0" borderId="1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49" fontId="7" fillId="0" borderId="17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vertical="center"/>
    </xf>
    <xf numFmtId="170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170" fontId="7" fillId="0" borderId="17" xfId="0" applyNumberFormat="1" applyFont="1" applyFill="1" applyBorder="1" applyAlignment="1">
      <alignment vertical="center"/>
    </xf>
    <xf numFmtId="0" fontId="8" fillId="34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34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/>
    </xf>
    <xf numFmtId="167" fontId="7" fillId="0" borderId="18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165" fontId="8" fillId="0" borderId="0" xfId="4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8" fillId="0" borderId="0" xfId="40" applyNumberFormat="1" applyFont="1" applyFill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5" borderId="20" xfId="0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49" fontId="2" fillId="0" borderId="15" xfId="0" applyNumberFormat="1" applyFont="1" applyBorder="1" applyAlignment="1">
      <alignment horizontal="left"/>
    </xf>
    <xf numFmtId="0" fontId="2" fillId="0" borderId="20" xfId="0" applyFont="1" applyBorder="1" applyAlignment="1">
      <alignment wrapText="1"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9" fontId="3" fillId="0" borderId="15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/>
    </xf>
    <xf numFmtId="0" fontId="3" fillId="0" borderId="20" xfId="0" applyFont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49" fontId="2" fillId="0" borderId="21" xfId="0" applyNumberFormat="1" applyFont="1" applyBorder="1" applyAlignment="1">
      <alignment horizontal="left"/>
    </xf>
    <xf numFmtId="0" fontId="2" fillId="0" borderId="21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0" fontId="2" fillId="0" borderId="22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3" fontId="2" fillId="0" borderId="22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0" fillId="0" borderId="2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" fillId="0" borderId="20" xfId="0" applyFont="1" applyBorder="1" applyAlignment="1">
      <alignment/>
    </xf>
    <xf numFmtId="177" fontId="12" fillId="0" borderId="10" xfId="40" applyNumberFormat="1" applyFont="1" applyBorder="1" applyAlignment="1">
      <alignment/>
    </xf>
    <xf numFmtId="177" fontId="13" fillId="0" borderId="10" xfId="40" applyNumberFormat="1" applyFont="1" applyBorder="1" applyAlignment="1">
      <alignment wrapText="1"/>
    </xf>
    <xf numFmtId="0" fontId="7" fillId="0" borderId="24" xfId="0" applyFont="1" applyFill="1" applyBorder="1" applyAlignment="1">
      <alignment horizontal="right"/>
    </xf>
    <xf numFmtId="167" fontId="8" fillId="0" borderId="0" xfId="0" applyNumberFormat="1" applyFont="1" applyFill="1" applyAlignment="1">
      <alignment horizontal="right"/>
    </xf>
    <xf numFmtId="0" fontId="7" fillId="0" borderId="24" xfId="0" applyFont="1" applyFill="1" applyBorder="1" applyAlignment="1">
      <alignment/>
    </xf>
    <xf numFmtId="49" fontId="7" fillId="0" borderId="17" xfId="0" applyNumberFormat="1" applyFont="1" applyFill="1" applyBorder="1" applyAlignment="1">
      <alignment horizontal="right" vertical="center" wrapText="1"/>
    </xf>
    <xf numFmtId="49" fontId="7" fillId="0" borderId="17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horizontal="right" vertical="center"/>
    </xf>
    <xf numFmtId="167" fontId="8" fillId="0" borderId="17" xfId="0" applyNumberFormat="1" applyFont="1" applyFill="1" applyBorder="1" applyAlignment="1">
      <alignment horizontal="right" vertical="center"/>
    </xf>
    <xf numFmtId="167" fontId="7" fillId="0" borderId="1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10" fillId="0" borderId="25" xfId="0" applyFont="1" applyFill="1" applyBorder="1" applyAlignment="1">
      <alignment vertical="center" wrapText="1"/>
    </xf>
    <xf numFmtId="170" fontId="8" fillId="0" borderId="25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vertical="center" wrapText="1"/>
    </xf>
    <xf numFmtId="170" fontId="8" fillId="0" borderId="20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vertical="center" wrapText="1"/>
    </xf>
    <xf numFmtId="170" fontId="8" fillId="0" borderId="26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17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center"/>
    </xf>
    <xf numFmtId="167" fontId="7" fillId="0" borderId="27" xfId="0" applyNumberFormat="1" applyFont="1" applyFill="1" applyBorder="1" applyAlignment="1">
      <alignment horizontal="left"/>
    </xf>
    <xf numFmtId="167" fontId="7" fillId="0" borderId="17" xfId="0" applyNumberFormat="1" applyFont="1" applyFill="1" applyBorder="1" applyAlignment="1">
      <alignment horizontal="right"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167" fontId="8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65" fontId="8" fillId="0" borderId="0" xfId="40" applyNumberFormat="1" applyFont="1" applyFill="1" applyAlignment="1">
      <alignment horizontal="right"/>
    </xf>
    <xf numFmtId="165" fontId="8" fillId="0" borderId="10" xfId="4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7" fontId="8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 wrapText="1"/>
    </xf>
    <xf numFmtId="171" fontId="8" fillId="0" borderId="1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3" fontId="2" fillId="0" borderId="22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3" fontId="10" fillId="0" borderId="30" xfId="40" applyNumberFormat="1" applyFont="1" applyFill="1" applyBorder="1" applyAlignment="1" applyProtection="1">
      <alignment vertical="center"/>
      <protection/>
    </xf>
    <xf numFmtId="3" fontId="10" fillId="0" borderId="16" xfId="40" applyNumberFormat="1" applyFont="1" applyFill="1" applyBorder="1" applyAlignment="1" applyProtection="1">
      <alignment vertical="center"/>
      <protection/>
    </xf>
    <xf numFmtId="3" fontId="10" fillId="0" borderId="31" xfId="40" applyNumberFormat="1" applyFont="1" applyFill="1" applyBorder="1" applyAlignment="1" applyProtection="1">
      <alignment vertical="center"/>
      <protection/>
    </xf>
    <xf numFmtId="3" fontId="10" fillId="0" borderId="10" xfId="40" applyNumberFormat="1" applyFont="1" applyFill="1" applyBorder="1" applyAlignment="1" applyProtection="1">
      <alignment vertical="center"/>
      <protection/>
    </xf>
    <xf numFmtId="3" fontId="9" fillId="0" borderId="16" xfId="40" applyNumberFormat="1" applyFont="1" applyFill="1" applyBorder="1" applyAlignment="1" applyProtection="1">
      <alignment vertical="center"/>
      <protection/>
    </xf>
    <xf numFmtId="170" fontId="8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/>
    </xf>
    <xf numFmtId="3" fontId="10" fillId="0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/>
    </xf>
    <xf numFmtId="3" fontId="9" fillId="0" borderId="10" xfId="40" applyNumberFormat="1" applyFont="1" applyFill="1" applyBorder="1" applyAlignment="1" applyProtection="1">
      <alignment vertical="center"/>
      <protection/>
    </xf>
    <xf numFmtId="3" fontId="9" fillId="0" borderId="30" xfId="4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Alignment="1">
      <alignment horizontal="right"/>
    </xf>
    <xf numFmtId="3" fontId="10" fillId="0" borderId="16" xfId="40" applyNumberFormat="1" applyFont="1" applyFill="1" applyBorder="1" applyAlignment="1" applyProtection="1">
      <alignment horizontal="right" vertical="center"/>
      <protection/>
    </xf>
    <xf numFmtId="3" fontId="9" fillId="0" borderId="16" xfId="40" applyNumberFormat="1" applyFont="1" applyFill="1" applyBorder="1" applyAlignment="1" applyProtection="1">
      <alignment horizontal="right" vertical="center"/>
      <protection/>
    </xf>
    <xf numFmtId="3" fontId="10" fillId="0" borderId="31" xfId="40" applyNumberFormat="1" applyFont="1" applyFill="1" applyBorder="1" applyAlignment="1" applyProtection="1">
      <alignment horizontal="right" vertical="center"/>
      <protection/>
    </xf>
    <xf numFmtId="3" fontId="10" fillId="0" borderId="10" xfId="40" applyNumberFormat="1" applyFont="1" applyFill="1" applyBorder="1" applyAlignment="1" applyProtection="1">
      <alignment horizontal="right" vertical="center"/>
      <protection/>
    </xf>
    <xf numFmtId="3" fontId="10" fillId="0" borderId="30" xfId="40" applyNumberFormat="1" applyFont="1" applyFill="1" applyBorder="1" applyAlignment="1" applyProtection="1">
      <alignment horizontal="right" vertical="center"/>
      <protection/>
    </xf>
    <xf numFmtId="3" fontId="9" fillId="0" borderId="32" xfId="0" applyNumberFormat="1" applyFont="1" applyFill="1" applyBorder="1" applyAlignment="1">
      <alignment horizontal="right"/>
    </xf>
    <xf numFmtId="3" fontId="9" fillId="0" borderId="10" xfId="40" applyNumberFormat="1" applyFont="1" applyFill="1" applyBorder="1" applyAlignment="1" applyProtection="1">
      <alignment horizontal="right" vertical="center"/>
      <protection/>
    </xf>
    <xf numFmtId="3" fontId="9" fillId="0" borderId="30" xfId="40" applyNumberFormat="1" applyFont="1" applyFill="1" applyBorder="1" applyAlignment="1" applyProtection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180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3" fontId="7" fillId="0" borderId="10" xfId="40" applyNumberFormat="1" applyFont="1" applyFill="1" applyBorder="1" applyAlignment="1">
      <alignment vertical="center"/>
    </xf>
    <xf numFmtId="3" fontId="14" fillId="0" borderId="10" xfId="4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/>
    </xf>
    <xf numFmtId="3" fontId="0" fillId="35" borderId="10" xfId="0" applyNumberFormat="1" applyFont="1" applyFill="1" applyBorder="1" applyAlignment="1">
      <alignment horizontal="right" vertical="center"/>
    </xf>
    <xf numFmtId="3" fontId="1" fillId="35" borderId="10" xfId="4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3" fontId="1" fillId="35" borderId="10" xfId="4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164" fontId="10" fillId="0" borderId="0" xfId="0" applyNumberFormat="1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3" fontId="8" fillId="0" borderId="10" xfId="4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vertical="center"/>
    </xf>
    <xf numFmtId="170" fontId="7" fillId="0" borderId="10" xfId="0" applyNumberFormat="1" applyFont="1" applyFill="1" applyBorder="1" applyAlignment="1">
      <alignment vertical="center"/>
    </xf>
    <xf numFmtId="167" fontId="7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167" fontId="7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 horizontal="right" vertical="center" wrapText="1"/>
    </xf>
    <xf numFmtId="3" fontId="0" fillId="0" borderId="33" xfId="0" applyNumberFormat="1" applyFont="1" applyFill="1" applyBorder="1" applyAlignment="1">
      <alignment vertical="center"/>
    </xf>
    <xf numFmtId="166" fontId="0" fillId="0" borderId="0" xfId="0" applyNumberFormat="1" applyFill="1" applyAlignment="1">
      <alignment horizontal="center" vertical="center"/>
    </xf>
    <xf numFmtId="3" fontId="10" fillId="0" borderId="12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wrapText="1"/>
    </xf>
    <xf numFmtId="3" fontId="0" fillId="0" borderId="10" xfId="56" applyNumberFormat="1" applyBorder="1">
      <alignment/>
      <protection/>
    </xf>
    <xf numFmtId="1" fontId="0" fillId="0" borderId="12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3" xfId="0" applyNumberForma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wrapText="1"/>
    </xf>
    <xf numFmtId="3" fontId="11" fillId="0" borderId="10" xfId="56" applyNumberFormat="1" applyFont="1" applyBorder="1">
      <alignment/>
      <protection/>
    </xf>
    <xf numFmtId="1" fontId="11" fillId="0" borderId="0" xfId="0" applyNumberFormat="1" applyFont="1" applyAlignment="1">
      <alignment/>
    </xf>
    <xf numFmtId="1" fontId="1" fillId="0" borderId="20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right" shrinkToFit="1"/>
    </xf>
    <xf numFmtId="3" fontId="0" fillId="0" borderId="10" xfId="55" applyNumberFormat="1" applyFont="1" applyBorder="1" applyAlignment="1">
      <alignment horizontal="center" vertical="center"/>
      <protection/>
    </xf>
    <xf numFmtId="3" fontId="0" fillId="0" borderId="10" xfId="55" applyNumberFormat="1" applyFont="1" applyBorder="1" applyAlignment="1">
      <alignment horizontal="center" vertical="center" shrinkToFit="1"/>
      <protection/>
    </xf>
    <xf numFmtId="3" fontId="0" fillId="36" borderId="10" xfId="55" applyNumberFormat="1" applyFont="1" applyFill="1" applyBorder="1" applyAlignment="1">
      <alignment horizontal="center" vertical="center" shrinkToFit="1"/>
      <protection/>
    </xf>
    <xf numFmtId="3" fontId="0" fillId="0" borderId="10" xfId="55" applyNumberFormat="1" applyFont="1" applyBorder="1" applyAlignment="1">
      <alignment wrapText="1"/>
      <protection/>
    </xf>
    <xf numFmtId="3" fontId="0" fillId="0" borderId="10" xfId="55" applyNumberFormat="1" applyFont="1" applyBorder="1" applyAlignment="1">
      <alignment vertical="center" shrinkToFit="1"/>
      <protection/>
    </xf>
    <xf numFmtId="3" fontId="0" fillId="36" borderId="10" xfId="55" applyNumberFormat="1" applyFont="1" applyFill="1" applyBorder="1" applyAlignment="1">
      <alignment vertical="center" shrinkToFit="1"/>
      <protection/>
    </xf>
    <xf numFmtId="3" fontId="1" fillId="0" borderId="10" xfId="55" applyNumberFormat="1" applyFont="1" applyBorder="1" applyAlignment="1">
      <alignment vertical="center" shrinkToFit="1"/>
      <protection/>
    </xf>
    <xf numFmtId="3" fontId="0" fillId="0" borderId="10" xfId="55" applyNumberFormat="1" applyFont="1" applyBorder="1" applyAlignment="1">
      <alignment vertical="center" shrinkToFit="1"/>
      <protection/>
    </xf>
    <xf numFmtId="3" fontId="53" fillId="36" borderId="10" xfId="55" applyNumberFormat="1" applyFont="1" applyFill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3" fontId="1" fillId="0" borderId="10" xfId="55" applyNumberFormat="1" applyFont="1" applyBorder="1" applyAlignment="1">
      <alignment wrapText="1"/>
      <protection/>
    </xf>
    <xf numFmtId="3" fontId="54" fillId="36" borderId="10" xfId="55" applyNumberFormat="1" applyFont="1" applyFill="1" applyBorder="1" applyAlignment="1">
      <alignment vertical="center" shrinkToFit="1"/>
      <protection/>
    </xf>
    <xf numFmtId="0" fontId="0" fillId="0" borderId="0" xfId="0" applyFont="1" applyAlignment="1">
      <alignment vertical="center" shrinkToFit="1"/>
    </xf>
    <xf numFmtId="3" fontId="0" fillId="0" borderId="13" xfId="55" applyNumberFormat="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shrinkToFit="1"/>
    </xf>
    <xf numFmtId="3" fontId="1" fillId="0" borderId="0" xfId="55" applyNumberFormat="1" applyFont="1" applyBorder="1" applyAlignment="1">
      <alignment wrapText="1"/>
      <protection/>
    </xf>
    <xf numFmtId="3" fontId="1" fillId="0" borderId="0" xfId="55" applyNumberFormat="1" applyFont="1" applyBorder="1" applyAlignment="1">
      <alignment shrinkToFit="1"/>
      <protection/>
    </xf>
    <xf numFmtId="3" fontId="54" fillId="36" borderId="0" xfId="55" applyNumberFormat="1" applyFont="1" applyFill="1" applyBorder="1" applyAlignment="1">
      <alignment shrinkToFit="1"/>
      <protection/>
    </xf>
    <xf numFmtId="0" fontId="0" fillId="0" borderId="0" xfId="0" applyFont="1" applyAlignment="1">
      <alignment horizontal="center" shrinkToFit="1"/>
    </xf>
    <xf numFmtId="3" fontId="0" fillId="0" borderId="10" xfId="54" applyNumberFormat="1" applyBorder="1" applyAlignment="1">
      <alignment horizontal="center" vertical="center"/>
      <protection/>
    </xf>
    <xf numFmtId="3" fontId="0" fillId="0" borderId="10" xfId="54" applyNumberFormat="1" applyBorder="1" applyAlignment="1">
      <alignment horizontal="center" vertical="center" shrinkToFit="1"/>
      <protection/>
    </xf>
    <xf numFmtId="3" fontId="0" fillId="0" borderId="10" xfId="54" applyNumberFormat="1" applyFont="1" applyBorder="1">
      <alignment/>
      <protection/>
    </xf>
    <xf numFmtId="3" fontId="0" fillId="0" borderId="10" xfId="54" applyNumberFormat="1" applyBorder="1" applyAlignment="1">
      <alignment vertical="center" shrinkToFit="1"/>
      <protection/>
    </xf>
    <xf numFmtId="3" fontId="53" fillId="0" borderId="10" xfId="54" applyNumberFormat="1" applyFont="1" applyBorder="1" applyAlignment="1">
      <alignment vertical="center" shrinkToFit="1"/>
      <protection/>
    </xf>
    <xf numFmtId="3" fontId="0" fillId="0" borderId="10" xfId="54" applyNumberFormat="1" applyFont="1" applyBorder="1" applyAlignment="1">
      <alignment wrapText="1"/>
      <protection/>
    </xf>
    <xf numFmtId="3" fontId="0" fillId="0" borderId="10" xfId="54" applyNumberFormat="1" applyFont="1" applyBorder="1" applyAlignment="1">
      <alignment vertical="center" shrinkToFit="1"/>
      <protection/>
    </xf>
    <xf numFmtId="3" fontId="0" fillId="0" borderId="10" xfId="54" applyNumberFormat="1" applyFont="1" applyBorder="1">
      <alignment/>
      <protection/>
    </xf>
    <xf numFmtId="3" fontId="15" fillId="0" borderId="10" xfId="54" applyNumberFormat="1" applyFont="1" applyBorder="1" applyAlignment="1">
      <alignment wrapText="1"/>
      <protection/>
    </xf>
    <xf numFmtId="3" fontId="53" fillId="0" borderId="10" xfId="54" applyNumberFormat="1" applyFont="1" applyBorder="1" applyAlignment="1">
      <alignment/>
      <protection/>
    </xf>
    <xf numFmtId="3" fontId="53" fillId="0" borderId="10" xfId="54" applyNumberFormat="1" applyFont="1" applyBorder="1" applyAlignment="1">
      <alignment wrapText="1"/>
      <protection/>
    </xf>
    <xf numFmtId="3" fontId="1" fillId="0" borderId="10" xfId="54" applyNumberFormat="1" applyFont="1" applyBorder="1" applyAlignment="1">
      <alignment wrapText="1"/>
      <protection/>
    </xf>
    <xf numFmtId="3" fontId="1" fillId="0" borderId="10" xfId="54" applyNumberFormat="1" applyFont="1" applyBorder="1" applyAlignment="1">
      <alignment vertical="center" shrinkToFit="1"/>
      <protection/>
    </xf>
    <xf numFmtId="3" fontId="2" fillId="0" borderId="10" xfId="54" applyNumberFormat="1" applyFont="1" applyBorder="1" applyAlignment="1">
      <alignment wrapText="1" shrinkToFit="1"/>
      <protection/>
    </xf>
    <xf numFmtId="3" fontId="0" fillId="0" borderId="0" xfId="54" applyNumberFormat="1" applyFont="1" applyFill="1" applyBorder="1" applyAlignment="1">
      <alignment horizontal="left" shrinkToFit="1"/>
      <protection/>
    </xf>
    <xf numFmtId="3" fontId="0" fillId="0" borderId="10" xfId="54" applyNumberFormat="1" applyFont="1" applyBorder="1" applyAlignment="1">
      <alignment wrapText="1"/>
      <protection/>
    </xf>
    <xf numFmtId="3" fontId="0" fillId="0" borderId="10" xfId="54" applyNumberFormat="1" applyFont="1" applyBorder="1" applyAlignment="1">
      <alignment vertical="center" shrinkToFit="1"/>
      <protection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2" fillId="0" borderId="13" xfId="0" applyFont="1" applyBorder="1" applyAlignment="1">
      <alignment/>
    </xf>
    <xf numFmtId="3" fontId="2" fillId="0" borderId="10" xfId="0" applyNumberFormat="1" applyFont="1" applyFill="1" applyBorder="1" applyAlignment="1">
      <alignment shrinkToFit="1"/>
    </xf>
    <xf numFmtId="3" fontId="3" fillId="0" borderId="10" xfId="0" applyNumberFormat="1" applyFont="1" applyFill="1" applyBorder="1" applyAlignment="1">
      <alignment shrinkToFit="1"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1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" fillId="35" borderId="20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167" fontId="7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left" vertical="center" wrapText="1"/>
    </xf>
    <xf numFmtId="3" fontId="0" fillId="0" borderId="33" xfId="0" applyNumberFormat="1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0" fillId="0" borderId="15" xfId="0" applyBorder="1" applyAlignment="1">
      <alignment/>
    </xf>
    <xf numFmtId="0" fontId="13" fillId="0" borderId="20" xfId="0" applyFont="1" applyBorder="1" applyAlignment="1">
      <alignment/>
    </xf>
    <xf numFmtId="0" fontId="1" fillId="0" borderId="15" xfId="0" applyFon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53" fillId="0" borderId="0" xfId="54" applyNumberFormat="1" applyFont="1" applyFill="1" applyBorder="1" applyAlignment="1">
      <alignment horizontal="left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4.75390625" style="0" customWidth="1"/>
    <col min="2" max="2" width="42.75390625" style="0" customWidth="1"/>
    <col min="3" max="3" width="14.75390625" style="0" customWidth="1"/>
    <col min="4" max="4" width="4.75390625" style="0" customWidth="1"/>
    <col min="5" max="5" width="42.75390625" style="0" customWidth="1"/>
    <col min="6" max="6" width="14.75390625" style="0" customWidth="1"/>
  </cols>
  <sheetData>
    <row r="1" spans="1:6" ht="12.75">
      <c r="A1" t="s">
        <v>743</v>
      </c>
      <c r="F1" s="78" t="s">
        <v>807</v>
      </c>
    </row>
    <row r="2" spans="1:6" ht="15">
      <c r="A2" s="364" t="s">
        <v>808</v>
      </c>
      <c r="B2" s="364"/>
      <c r="C2" s="364"/>
      <c r="D2" s="364"/>
      <c r="E2" s="364"/>
      <c r="F2" s="364"/>
    </row>
    <row r="3" spans="1:6" ht="15">
      <c r="A3" s="364" t="s">
        <v>889</v>
      </c>
      <c r="B3" s="364"/>
      <c r="C3" s="364"/>
      <c r="D3" s="364"/>
      <c r="E3" s="364"/>
      <c r="F3" s="364"/>
    </row>
    <row r="4" spans="1:6" ht="15">
      <c r="A4" s="204"/>
      <c r="B4" s="204"/>
      <c r="C4" s="204"/>
      <c r="D4" s="204"/>
      <c r="E4" s="204"/>
      <c r="F4" s="204"/>
    </row>
    <row r="6" spans="1:6" ht="31.5" customHeight="1">
      <c r="A6" s="365" t="s">
        <v>549</v>
      </c>
      <c r="B6" s="366"/>
      <c r="C6" s="82" t="s">
        <v>550</v>
      </c>
      <c r="D6" s="365" t="s">
        <v>551</v>
      </c>
      <c r="E6" s="366"/>
      <c r="F6" s="82" t="s">
        <v>550</v>
      </c>
    </row>
    <row r="7" spans="1:6" s="170" customFormat="1" ht="19.5" customHeight="1">
      <c r="A7" s="205">
        <v>1</v>
      </c>
      <c r="B7" s="206" t="s">
        <v>794</v>
      </c>
      <c r="C7" s="209">
        <f>'2.sz.mell.'!C7</f>
        <v>1752409311</v>
      </c>
      <c r="D7" s="205">
        <v>1</v>
      </c>
      <c r="E7" s="206" t="s">
        <v>23</v>
      </c>
      <c r="F7" s="207">
        <f>'2.sz.mell.'!F7</f>
        <v>1470906120</v>
      </c>
    </row>
    <row r="8" spans="1:6" s="170" customFormat="1" ht="19.5" customHeight="1">
      <c r="A8" s="205">
        <v>2</v>
      </c>
      <c r="B8" s="206" t="s">
        <v>61</v>
      </c>
      <c r="C8" s="209">
        <f>'2.sz.mell.'!C8</f>
        <v>0</v>
      </c>
      <c r="D8" s="205">
        <v>2</v>
      </c>
      <c r="E8" s="206" t="s">
        <v>772</v>
      </c>
      <c r="F8" s="207">
        <f>'2.sz.mell.'!F8</f>
        <v>273754335</v>
      </c>
    </row>
    <row r="9" spans="1:6" s="170" customFormat="1" ht="19.5" customHeight="1">
      <c r="A9" s="205">
        <v>3</v>
      </c>
      <c r="B9" s="206" t="s">
        <v>795</v>
      </c>
      <c r="C9" s="209">
        <f>'2.sz.mell.'!C9</f>
        <v>516623659</v>
      </c>
      <c r="D9" s="205">
        <v>3</v>
      </c>
      <c r="E9" s="206" t="s">
        <v>24</v>
      </c>
      <c r="F9" s="207">
        <f>'2.sz.mell.'!F9+'3.sz.mell.'!F17</f>
        <v>1318629439</v>
      </c>
    </row>
    <row r="10" spans="1:6" s="170" customFormat="1" ht="19.5" customHeight="1">
      <c r="A10" s="205">
        <v>4</v>
      </c>
      <c r="B10" s="206" t="s">
        <v>779</v>
      </c>
      <c r="C10" s="209">
        <f>'3.sz.mell.'!C11</f>
        <v>33557000</v>
      </c>
      <c r="D10" s="205">
        <v>4</v>
      </c>
      <c r="E10" s="206" t="s">
        <v>46</v>
      </c>
      <c r="F10" s="207">
        <f>'2.sz.mell.'!F10</f>
        <v>99440000</v>
      </c>
    </row>
    <row r="11" spans="1:6" s="170" customFormat="1" ht="19.5" customHeight="1">
      <c r="A11" s="205">
        <v>5</v>
      </c>
      <c r="B11" s="206" t="s">
        <v>780</v>
      </c>
      <c r="C11" s="209">
        <f>'3.sz.mell.'!C12</f>
        <v>821490073</v>
      </c>
      <c r="D11" s="205">
        <v>5</v>
      </c>
      <c r="E11" s="206" t="s">
        <v>61</v>
      </c>
      <c r="F11" s="207">
        <f>'2.sz.mell.'!F11</f>
        <v>189522</v>
      </c>
    </row>
    <row r="12" spans="1:6" s="170" customFormat="1" ht="19.5" customHeight="1">
      <c r="A12" s="205">
        <v>6</v>
      </c>
      <c r="B12" s="206" t="s">
        <v>16</v>
      </c>
      <c r="C12" s="209">
        <f>'2.sz.mell.'!C10</f>
        <v>880760997</v>
      </c>
      <c r="D12" s="205">
        <v>6</v>
      </c>
      <c r="E12" s="206" t="s">
        <v>798</v>
      </c>
      <c r="F12" s="207">
        <f>'2.sz.mell.'!F12</f>
        <v>467016367</v>
      </c>
    </row>
    <row r="13" spans="1:6" s="170" customFormat="1" ht="19.5" customHeight="1">
      <c r="A13" s="205">
        <v>7</v>
      </c>
      <c r="B13" s="206" t="s">
        <v>8</v>
      </c>
      <c r="C13" s="209">
        <f>'2.sz.mell.'!C11</f>
        <v>492686171</v>
      </c>
      <c r="D13" s="205">
        <v>7</v>
      </c>
      <c r="E13" s="206" t="s">
        <v>800</v>
      </c>
      <c r="F13" s="207">
        <f>'2.sz.mell.'!F13</f>
        <v>29500000</v>
      </c>
    </row>
    <row r="14" spans="1:6" s="170" customFormat="1" ht="19.5" customHeight="1">
      <c r="A14" s="205">
        <v>8</v>
      </c>
      <c r="B14" s="206" t="s">
        <v>781</v>
      </c>
      <c r="C14" s="209">
        <f>'3.sz.mell.'!C13</f>
        <v>16097716</v>
      </c>
      <c r="D14" s="205">
        <v>8</v>
      </c>
      <c r="E14" s="206" t="s">
        <v>802</v>
      </c>
      <c r="F14" s="207">
        <f>'2.sz.mell.'!F14</f>
        <v>425946864</v>
      </c>
    </row>
    <row r="15" spans="1:6" s="170" customFormat="1" ht="19.5" customHeight="1">
      <c r="A15" s="205">
        <v>9</v>
      </c>
      <c r="B15" s="206" t="s">
        <v>797</v>
      </c>
      <c r="C15" s="209">
        <f>'2.sz.mell.'!C12</f>
        <v>28815000</v>
      </c>
      <c r="D15" s="205">
        <v>9</v>
      </c>
      <c r="E15" s="206" t="s">
        <v>48</v>
      </c>
      <c r="F15" s="207">
        <f>'2.sz.mell.'!F15</f>
        <v>1227281418</v>
      </c>
    </row>
    <row r="16" spans="1:6" s="170" customFormat="1" ht="19.5" customHeight="1">
      <c r="A16" s="205">
        <v>10</v>
      </c>
      <c r="B16" s="206" t="s">
        <v>799</v>
      </c>
      <c r="C16" s="209">
        <f>'2.sz.mell.'!C13</f>
        <v>18649648</v>
      </c>
      <c r="D16" s="205">
        <v>10</v>
      </c>
      <c r="E16" s="206" t="s">
        <v>60</v>
      </c>
      <c r="F16" s="207">
        <f>'3.sz.mell.'!F11</f>
        <v>2852273327</v>
      </c>
    </row>
    <row r="17" spans="1:6" s="170" customFormat="1" ht="19.5" customHeight="1">
      <c r="A17" s="205">
        <v>11</v>
      </c>
      <c r="B17" s="206" t="s">
        <v>783</v>
      </c>
      <c r="C17" s="209">
        <f>'3.sz.mell.'!C14</f>
        <v>6379441</v>
      </c>
      <c r="D17" s="205">
        <v>11</v>
      </c>
      <c r="E17" s="206" t="s">
        <v>49</v>
      </c>
      <c r="F17" s="207">
        <f>'3.sz.mell.'!F12</f>
        <v>209397781</v>
      </c>
    </row>
    <row r="18" spans="1:6" s="170" customFormat="1" ht="19.5" customHeight="1">
      <c r="A18" s="205">
        <v>12</v>
      </c>
      <c r="B18" s="206" t="s">
        <v>785</v>
      </c>
      <c r="C18" s="209">
        <f>'3.sz.mell.'!C15</f>
        <v>120234763</v>
      </c>
      <c r="D18" s="205">
        <v>12</v>
      </c>
      <c r="E18" s="206" t="s">
        <v>782</v>
      </c>
      <c r="F18" s="207">
        <f>'3.sz.mell.'!F13</f>
        <v>102336336</v>
      </c>
    </row>
    <row r="19" spans="1:6" s="170" customFormat="1" ht="19.5" customHeight="1">
      <c r="A19" s="205">
        <v>13</v>
      </c>
      <c r="B19" s="206" t="s">
        <v>809</v>
      </c>
      <c r="C19" s="209">
        <f>'2.sz.mell.'!C15+'3.sz.mell.'!C17</f>
        <v>183985487</v>
      </c>
      <c r="D19" s="205">
        <v>13</v>
      </c>
      <c r="E19" s="206" t="s">
        <v>784</v>
      </c>
      <c r="F19" s="207">
        <f>'3.sz.mell.'!F14</f>
        <v>10151065</v>
      </c>
    </row>
    <row r="20" spans="1:6" s="170" customFormat="1" ht="19.5" customHeight="1">
      <c r="A20" s="205">
        <v>14</v>
      </c>
      <c r="B20" s="206" t="s">
        <v>810</v>
      </c>
      <c r="C20" s="207">
        <f>'2.sz.mell.'!C14+'3.sz.mell.'!C16</f>
        <v>3741210299</v>
      </c>
      <c r="D20" s="205">
        <v>14</v>
      </c>
      <c r="E20" s="206" t="s">
        <v>786</v>
      </c>
      <c r="F20" s="207">
        <f>'3.sz.mell.'!F15</f>
        <v>19000000</v>
      </c>
    </row>
    <row r="21" spans="1:6" s="170" customFormat="1" ht="19.5" customHeight="1">
      <c r="A21" s="205">
        <v>15</v>
      </c>
      <c r="B21" s="206" t="s">
        <v>804</v>
      </c>
      <c r="C21" s="207">
        <f>'2.sz.mell.'!C16</f>
        <v>0</v>
      </c>
      <c r="D21" s="205">
        <v>15</v>
      </c>
      <c r="E21" s="206" t="s">
        <v>811</v>
      </c>
      <c r="F21" s="207">
        <f>'2.sz.mell.'!F17</f>
        <v>51576791</v>
      </c>
    </row>
    <row r="22" spans="1:6" s="170" customFormat="1" ht="19.5" customHeight="1">
      <c r="A22" s="205"/>
      <c r="D22" s="205">
        <v>16</v>
      </c>
      <c r="E22" s="206" t="s">
        <v>812</v>
      </c>
      <c r="F22" s="207">
        <f>'2.sz.mell.'!F16+'3.sz.mell.'!F16</f>
        <v>55500200</v>
      </c>
    </row>
    <row r="23" spans="1:6" ht="30.75" customHeight="1">
      <c r="A23" s="80"/>
      <c r="B23" s="81" t="s">
        <v>552</v>
      </c>
      <c r="C23" s="208">
        <f>SUM(C7:C21)</f>
        <v>8612899565</v>
      </c>
      <c r="D23" s="80"/>
      <c r="E23" s="81" t="s">
        <v>553</v>
      </c>
      <c r="F23" s="208">
        <f>SUM(F7:F22)</f>
        <v>8612899565</v>
      </c>
    </row>
  </sheetData>
  <sheetProtection/>
  <mergeCells count="4">
    <mergeCell ref="A2:F2"/>
    <mergeCell ref="A3:F3"/>
    <mergeCell ref="A6:B6"/>
    <mergeCell ref="D6:E6"/>
  </mergeCells>
  <printOptions horizontalCentered="1" verticalCentered="1"/>
  <pageMargins left="0.7086614173228347" right="0.7086614173228347" top="0.7480314960629921" bottom="0.944881889763779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86"/>
  <sheetViews>
    <sheetView zoomScalePageLayoutView="0" workbookViewId="0" topLeftCell="A1">
      <selection activeCell="A3" sqref="A3:G3"/>
    </sheetView>
  </sheetViews>
  <sheetFormatPr defaultColWidth="2.75390625" defaultRowHeight="12.75"/>
  <cols>
    <col min="1" max="1" width="3.00390625" style="51" bestFit="1" customWidth="1"/>
    <col min="2" max="2" width="57.25390625" style="69" customWidth="1"/>
    <col min="3" max="3" width="6.375" style="46" customWidth="1"/>
    <col min="4" max="4" width="11.125" style="46" bestFit="1" customWidth="1"/>
    <col min="5" max="5" width="12.75390625" style="71" bestFit="1" customWidth="1"/>
    <col min="6" max="6" width="11.125" style="46" bestFit="1" customWidth="1"/>
    <col min="7" max="7" width="12.875" style="46" customWidth="1"/>
    <col min="8" max="75" width="9.125" style="46" customWidth="1"/>
    <col min="76" max="16384" width="2.75390625" style="46" customWidth="1"/>
  </cols>
  <sheetData>
    <row r="1" spans="1:7" ht="12.75">
      <c r="A1" s="51" t="s">
        <v>743</v>
      </c>
      <c r="G1" s="159" t="s">
        <v>599</v>
      </c>
    </row>
    <row r="3" spans="1:7" ht="15" customHeight="1">
      <c r="A3" s="390" t="s">
        <v>601</v>
      </c>
      <c r="B3" s="390"/>
      <c r="C3" s="390"/>
      <c r="D3" s="390"/>
      <c r="E3" s="390"/>
      <c r="F3" s="390"/>
      <c r="G3" s="390"/>
    </row>
    <row r="4" spans="1:7" ht="12.75">
      <c r="A4" s="391" t="s">
        <v>600</v>
      </c>
      <c r="B4" s="391"/>
      <c r="C4" s="391"/>
      <c r="D4" s="391"/>
      <c r="E4" s="391"/>
      <c r="F4" s="391"/>
      <c r="G4" s="391"/>
    </row>
    <row r="5" spans="1:5" ht="12.75">
      <c r="A5" s="46"/>
      <c r="B5" s="250"/>
      <c r="C5" s="389"/>
      <c r="D5" s="389"/>
      <c r="E5" s="389"/>
    </row>
    <row r="6" spans="1:7" s="48" customFormat="1" ht="12.75" customHeight="1">
      <c r="A6" s="251" t="s">
        <v>91</v>
      </c>
      <c r="B6" s="251" t="s">
        <v>92</v>
      </c>
      <c r="C6" s="251" t="s">
        <v>93</v>
      </c>
      <c r="D6" s="251"/>
      <c r="E6" s="252" t="s">
        <v>94</v>
      </c>
      <c r="F6" s="251"/>
      <c r="G6" s="252" t="s">
        <v>1093</v>
      </c>
    </row>
    <row r="7" spans="1:7" ht="12.75">
      <c r="A7" s="253" t="s">
        <v>95</v>
      </c>
      <c r="B7" s="153" t="s">
        <v>96</v>
      </c>
      <c r="C7" s="161" t="s">
        <v>97</v>
      </c>
      <c r="D7" s="161"/>
      <c r="E7" s="160" t="s">
        <v>98</v>
      </c>
      <c r="F7" s="161"/>
      <c r="G7" s="160" t="s">
        <v>98</v>
      </c>
    </row>
    <row r="8" spans="1:7" ht="12.75" customHeight="1">
      <c r="A8" s="162" t="s">
        <v>257</v>
      </c>
      <c r="B8" s="163" t="s">
        <v>258</v>
      </c>
      <c r="C8" s="176" t="s">
        <v>259</v>
      </c>
      <c r="D8" s="248"/>
      <c r="E8" s="174"/>
      <c r="F8" s="248"/>
      <c r="G8" s="174"/>
    </row>
    <row r="9" spans="1:7" ht="12.75" customHeight="1">
      <c r="A9" s="162">
        <v>56</v>
      </c>
      <c r="B9" s="163" t="s">
        <v>622</v>
      </c>
      <c r="C9" s="176" t="s">
        <v>623</v>
      </c>
      <c r="D9" s="248"/>
      <c r="E9" s="174">
        <f>SUM(D10:D11)</f>
        <v>208528</v>
      </c>
      <c r="F9" s="248"/>
      <c r="G9" s="174">
        <f>SUM(F10:F11)</f>
        <v>0</v>
      </c>
    </row>
    <row r="10" spans="1:7" ht="12.75" customHeight="1">
      <c r="A10" s="162"/>
      <c r="B10" s="163" t="s">
        <v>949</v>
      </c>
      <c r="C10" s="176"/>
      <c r="D10" s="248">
        <v>9100</v>
      </c>
      <c r="E10" s="174"/>
      <c r="F10" s="248">
        <v>0</v>
      </c>
      <c r="G10" s="174"/>
    </row>
    <row r="11" spans="1:7" ht="12.75" customHeight="1">
      <c r="A11" s="162"/>
      <c r="B11" s="163" t="s">
        <v>935</v>
      </c>
      <c r="C11" s="176"/>
      <c r="D11" s="248">
        <v>199428</v>
      </c>
      <c r="E11" s="174"/>
      <c r="F11" s="248">
        <v>0</v>
      </c>
      <c r="G11" s="174"/>
    </row>
    <row r="12" spans="1:7" ht="12.75" customHeight="1">
      <c r="A12" s="162">
        <v>57</v>
      </c>
      <c r="B12" s="163" t="s">
        <v>624</v>
      </c>
      <c r="C12" s="176" t="s">
        <v>625</v>
      </c>
      <c r="D12" s="248"/>
      <c r="E12" s="174"/>
      <c r="F12" s="248"/>
      <c r="G12" s="174"/>
    </row>
    <row r="13" spans="1:7" ht="12.75" customHeight="1">
      <c r="A13" s="162">
        <v>58</v>
      </c>
      <c r="B13" s="163" t="s">
        <v>694</v>
      </c>
      <c r="C13" s="176" t="s">
        <v>626</v>
      </c>
      <c r="D13" s="248"/>
      <c r="E13" s="174"/>
      <c r="F13" s="248"/>
      <c r="G13" s="174"/>
    </row>
    <row r="14" spans="1:7" ht="12.75" customHeight="1">
      <c r="A14" s="162">
        <v>59</v>
      </c>
      <c r="B14" s="163" t="s">
        <v>61</v>
      </c>
      <c r="C14" s="176" t="s">
        <v>260</v>
      </c>
      <c r="D14" s="248"/>
      <c r="E14" s="174">
        <f>SUM(E9:E13)</f>
        <v>208528</v>
      </c>
      <c r="F14" s="248"/>
      <c r="G14" s="174">
        <f>SUM(G9:G13)</f>
        <v>0</v>
      </c>
    </row>
    <row r="15" spans="1:7" ht="12.75" customHeight="1">
      <c r="A15" s="162">
        <v>60</v>
      </c>
      <c r="B15" s="163" t="s">
        <v>261</v>
      </c>
      <c r="C15" s="176" t="s">
        <v>262</v>
      </c>
      <c r="D15" s="248"/>
      <c r="E15" s="174"/>
      <c r="F15" s="248"/>
      <c r="G15" s="174"/>
    </row>
    <row r="16" spans="1:7" ht="12.75" customHeight="1">
      <c r="A16" s="162">
        <v>61</v>
      </c>
      <c r="B16" s="163" t="s">
        <v>263</v>
      </c>
      <c r="C16" s="176" t="s">
        <v>264</v>
      </c>
      <c r="D16" s="248"/>
      <c r="E16" s="174"/>
      <c r="F16" s="248"/>
      <c r="G16" s="174"/>
    </row>
    <row r="17" spans="1:7" ht="12.75" customHeight="1">
      <c r="A17" s="162">
        <v>62</v>
      </c>
      <c r="B17" s="163" t="s">
        <v>265</v>
      </c>
      <c r="C17" s="176" t="s">
        <v>266</v>
      </c>
      <c r="D17" s="248"/>
      <c r="E17" s="174"/>
      <c r="F17" s="248"/>
      <c r="G17" s="174"/>
    </row>
    <row r="18" spans="1:7" ht="12.75" customHeight="1">
      <c r="A18" s="162">
        <v>63</v>
      </c>
      <c r="B18" s="163" t="s">
        <v>267</v>
      </c>
      <c r="C18" s="176" t="s">
        <v>268</v>
      </c>
      <c r="D18" s="248"/>
      <c r="E18" s="174">
        <f>SUM(D19:D26)</f>
        <v>446675410</v>
      </c>
      <c r="F18" s="248"/>
      <c r="G18" s="174">
        <f>SUM(F19:F30)</f>
        <v>464927458</v>
      </c>
    </row>
    <row r="19" spans="1:7" ht="12.75" customHeight="1">
      <c r="A19" s="162"/>
      <c r="B19" s="163" t="s">
        <v>718</v>
      </c>
      <c r="C19" s="176"/>
      <c r="D19" s="248">
        <v>1210000</v>
      </c>
      <c r="E19" s="174"/>
      <c r="F19" s="248">
        <v>1210000</v>
      </c>
      <c r="G19" s="174"/>
    </row>
    <row r="20" spans="1:7" ht="12.75" customHeight="1">
      <c r="A20" s="162"/>
      <c r="B20" s="163" t="s">
        <v>507</v>
      </c>
      <c r="C20" s="176"/>
      <c r="D20" s="248">
        <v>1915000</v>
      </c>
      <c r="E20" s="174"/>
      <c r="F20" s="248">
        <v>1915000</v>
      </c>
      <c r="G20" s="174"/>
    </row>
    <row r="21" spans="1:7" ht="12.75" customHeight="1">
      <c r="A21" s="162"/>
      <c r="B21" s="163" t="s">
        <v>616</v>
      </c>
      <c r="C21" s="176"/>
      <c r="D21" s="248">
        <v>260269918</v>
      </c>
      <c r="E21" s="174"/>
      <c r="F21" s="248">
        <v>263627772</v>
      </c>
      <c r="G21" s="174"/>
    </row>
    <row r="22" spans="1:7" ht="12.75" customHeight="1">
      <c r="A22" s="162"/>
      <c r="B22" s="163" t="s">
        <v>1124</v>
      </c>
      <c r="C22" s="176"/>
      <c r="D22" s="248"/>
      <c r="E22" s="174"/>
      <c r="F22" s="248">
        <v>12252421</v>
      </c>
      <c r="G22" s="174"/>
    </row>
    <row r="23" spans="1:7" ht="12.75" customHeight="1">
      <c r="A23" s="162"/>
      <c r="B23" s="163" t="s">
        <v>1135</v>
      </c>
      <c r="C23" s="176"/>
      <c r="D23" s="248"/>
      <c r="E23" s="174"/>
      <c r="F23" s="248">
        <v>12724484</v>
      </c>
      <c r="G23" s="174"/>
    </row>
    <row r="24" spans="1:7" ht="12.75" customHeight="1">
      <c r="A24" s="162"/>
      <c r="B24" s="163" t="s">
        <v>1158</v>
      </c>
      <c r="C24" s="176"/>
      <c r="D24" s="248">
        <v>50699230</v>
      </c>
      <c r="E24" s="174"/>
      <c r="F24" s="248">
        <v>46988777</v>
      </c>
      <c r="G24" s="174"/>
    </row>
    <row r="25" spans="1:7" ht="12.75" customHeight="1">
      <c r="A25" s="162"/>
      <c r="B25" s="120" t="s">
        <v>721</v>
      </c>
      <c r="C25" s="176"/>
      <c r="D25" s="248">
        <v>2346000</v>
      </c>
      <c r="E25" s="174"/>
      <c r="F25" s="248">
        <v>2346000</v>
      </c>
      <c r="G25" s="174"/>
    </row>
    <row r="26" spans="1:7" ht="12.75" customHeight="1">
      <c r="A26" s="162"/>
      <c r="B26" s="163" t="s">
        <v>969</v>
      </c>
      <c r="C26" s="176"/>
      <c r="D26" s="248">
        <v>130235262</v>
      </c>
      <c r="E26" s="174"/>
      <c r="F26" s="248">
        <v>123614321</v>
      </c>
      <c r="G26" s="174"/>
    </row>
    <row r="27" spans="1:7" ht="12.75" customHeight="1">
      <c r="A27" s="162"/>
      <c r="B27" s="163" t="s">
        <v>1182</v>
      </c>
      <c r="C27" s="176"/>
      <c r="D27" s="248"/>
      <c r="E27" s="174"/>
      <c r="F27" s="248">
        <v>34455</v>
      </c>
      <c r="G27" s="174"/>
    </row>
    <row r="28" spans="1:7" ht="12.75" customHeight="1">
      <c r="A28" s="162"/>
      <c r="B28" s="163" t="s">
        <v>949</v>
      </c>
      <c r="C28" s="176"/>
      <c r="D28" s="248"/>
      <c r="E28" s="174"/>
      <c r="F28" s="248">
        <v>9100</v>
      </c>
      <c r="G28" s="174"/>
    </row>
    <row r="29" spans="1:7" ht="12.75" customHeight="1">
      <c r="A29" s="162"/>
      <c r="B29" s="163" t="s">
        <v>935</v>
      </c>
      <c r="C29" s="176"/>
      <c r="D29" s="248"/>
      <c r="E29" s="174"/>
      <c r="F29" s="248">
        <v>199428</v>
      </c>
      <c r="G29" s="174"/>
    </row>
    <row r="30" spans="1:7" ht="12.75" customHeight="1">
      <c r="A30" s="162"/>
      <c r="B30" s="163" t="s">
        <v>1122</v>
      </c>
      <c r="C30" s="176"/>
      <c r="D30" s="248"/>
      <c r="E30" s="174"/>
      <c r="F30" s="248">
        <v>5700</v>
      </c>
      <c r="G30" s="174"/>
    </row>
    <row r="31" spans="1:7" ht="12.75" customHeight="1">
      <c r="A31" s="162">
        <v>64</v>
      </c>
      <c r="B31" s="163" t="s">
        <v>269</v>
      </c>
      <c r="C31" s="176" t="s">
        <v>270</v>
      </c>
      <c r="D31" s="248"/>
      <c r="E31" s="174"/>
      <c r="F31" s="248"/>
      <c r="G31" s="174"/>
    </row>
    <row r="32" spans="1:7" ht="12.75" customHeight="1">
      <c r="A32" s="162">
        <v>65</v>
      </c>
      <c r="B32" s="163" t="s">
        <v>271</v>
      </c>
      <c r="C32" s="176" t="s">
        <v>272</v>
      </c>
      <c r="D32" s="248"/>
      <c r="E32" s="174">
        <f>SUM(D33:D36)</f>
        <v>9500000</v>
      </c>
      <c r="F32" s="248"/>
      <c r="G32" s="174">
        <f>SUM(F33:F36)</f>
        <v>29500000</v>
      </c>
    </row>
    <row r="33" spans="1:7" ht="12.75" customHeight="1">
      <c r="A33" s="162"/>
      <c r="B33" s="120" t="s">
        <v>727</v>
      </c>
      <c r="C33" s="176"/>
      <c r="D33" s="248">
        <v>4000000</v>
      </c>
      <c r="E33" s="174"/>
      <c r="F33" s="248">
        <v>24000000</v>
      </c>
      <c r="G33" s="174"/>
    </row>
    <row r="34" spans="1:7" ht="12.75" customHeight="1">
      <c r="A34" s="162"/>
      <c r="B34" s="120" t="s">
        <v>512</v>
      </c>
      <c r="C34" s="176"/>
      <c r="D34" s="248">
        <v>3000000</v>
      </c>
      <c r="E34" s="174"/>
      <c r="F34" s="248">
        <v>3000000</v>
      </c>
      <c r="G34" s="174"/>
    </row>
    <row r="35" spans="1:7" ht="12.75" customHeight="1">
      <c r="A35" s="162"/>
      <c r="B35" s="120" t="s">
        <v>745</v>
      </c>
      <c r="C35" s="176"/>
      <c r="D35" s="248">
        <v>1500000</v>
      </c>
      <c r="E35" s="174"/>
      <c r="F35" s="248">
        <v>1500000</v>
      </c>
      <c r="G35" s="174"/>
    </row>
    <row r="36" spans="1:7" ht="12.75" customHeight="1">
      <c r="A36" s="162"/>
      <c r="B36" s="163" t="s">
        <v>733</v>
      </c>
      <c r="C36" s="176"/>
      <c r="D36" s="248">
        <v>1000000</v>
      </c>
      <c r="E36" s="174"/>
      <c r="F36" s="248">
        <v>1000000</v>
      </c>
      <c r="G36" s="174"/>
    </row>
    <row r="37" spans="1:7" ht="12.75">
      <c r="A37" s="162">
        <v>66</v>
      </c>
      <c r="B37" s="163" t="s">
        <v>273</v>
      </c>
      <c r="C37" s="176" t="s">
        <v>274</v>
      </c>
      <c r="D37" s="248"/>
      <c r="E37" s="174"/>
      <c r="F37" s="248"/>
      <c r="G37" s="174"/>
    </row>
    <row r="38" spans="1:7" ht="12.75" customHeight="1">
      <c r="A38" s="162">
        <v>67</v>
      </c>
      <c r="B38" s="258" t="s">
        <v>275</v>
      </c>
      <c r="C38" s="176" t="s">
        <v>276</v>
      </c>
      <c r="D38" s="248"/>
      <c r="E38" s="174"/>
      <c r="F38" s="248"/>
      <c r="G38" s="174"/>
    </row>
    <row r="39" spans="1:7" ht="12.75" customHeight="1">
      <c r="A39" s="162">
        <v>68</v>
      </c>
      <c r="B39" s="258" t="s">
        <v>627</v>
      </c>
      <c r="C39" s="176" t="s">
        <v>278</v>
      </c>
      <c r="D39" s="248"/>
      <c r="E39" s="174"/>
      <c r="F39" s="248"/>
      <c r="G39" s="174"/>
    </row>
    <row r="40" spans="1:7" ht="12.75" customHeight="1">
      <c r="A40" s="162">
        <v>69</v>
      </c>
      <c r="B40" s="163" t="s">
        <v>277</v>
      </c>
      <c r="C40" s="176" t="s">
        <v>279</v>
      </c>
      <c r="D40" s="248"/>
      <c r="E40" s="174">
        <f>SUM(D41:D60)</f>
        <v>247846511</v>
      </c>
      <c r="F40" s="248"/>
      <c r="G40" s="174">
        <f>SUM(F41:F61)</f>
        <v>425923010</v>
      </c>
    </row>
    <row r="41" spans="1:7" ht="12.75" customHeight="1">
      <c r="A41" s="162"/>
      <c r="B41" s="163" t="s">
        <v>970</v>
      </c>
      <c r="C41" s="176"/>
      <c r="D41" s="248">
        <v>26885101</v>
      </c>
      <c r="E41" s="174"/>
      <c r="F41" s="248">
        <v>26885101</v>
      </c>
      <c r="G41" s="174"/>
    </row>
    <row r="42" spans="1:7" ht="12.75" customHeight="1">
      <c r="A42" s="162"/>
      <c r="B42" s="163" t="s">
        <v>1123</v>
      </c>
      <c r="C42" s="176"/>
      <c r="D42" s="248"/>
      <c r="E42" s="174"/>
      <c r="F42" s="248">
        <v>5539999</v>
      </c>
      <c r="G42" s="174"/>
    </row>
    <row r="43" spans="1:7" ht="12.75" customHeight="1">
      <c r="A43" s="162"/>
      <c r="B43" s="163" t="s">
        <v>1159</v>
      </c>
      <c r="C43" s="176"/>
      <c r="D43" s="248">
        <v>14000000</v>
      </c>
      <c r="E43" s="174"/>
      <c r="F43" s="248">
        <v>14000000</v>
      </c>
      <c r="G43" s="174"/>
    </row>
    <row r="44" spans="1:7" ht="12.75" customHeight="1">
      <c r="A44" s="162"/>
      <c r="B44" s="163" t="s">
        <v>1160</v>
      </c>
      <c r="C44" s="176"/>
      <c r="D44" s="248"/>
      <c r="E44" s="174"/>
      <c r="F44" s="248">
        <v>6723000</v>
      </c>
      <c r="G44" s="174"/>
    </row>
    <row r="45" spans="1:7" ht="12.75" customHeight="1">
      <c r="A45" s="162"/>
      <c r="B45" s="163" t="s">
        <v>1183</v>
      </c>
      <c r="C45" s="176"/>
      <c r="D45" s="248"/>
      <c r="E45" s="174"/>
      <c r="F45" s="248">
        <v>162380000</v>
      </c>
      <c r="G45" s="174"/>
    </row>
    <row r="46" spans="1:7" ht="12.75" customHeight="1">
      <c r="A46" s="162"/>
      <c r="B46" s="163" t="s">
        <v>732</v>
      </c>
      <c r="C46" s="176"/>
      <c r="D46" s="248">
        <v>5200000</v>
      </c>
      <c r="E46" s="174"/>
      <c r="F46" s="248">
        <v>5200000</v>
      </c>
      <c r="G46" s="174"/>
    </row>
    <row r="47" spans="1:7" ht="12.75" customHeight="1">
      <c r="A47" s="162"/>
      <c r="B47" s="163" t="s">
        <v>722</v>
      </c>
      <c r="C47" s="176"/>
      <c r="D47" s="248">
        <v>800000</v>
      </c>
      <c r="E47" s="174"/>
      <c r="F47" s="248">
        <v>800000</v>
      </c>
      <c r="G47" s="174"/>
    </row>
    <row r="48" spans="1:7" ht="12.75" customHeight="1">
      <c r="A48" s="162"/>
      <c r="B48" s="163" t="s">
        <v>964</v>
      </c>
      <c r="C48" s="176"/>
      <c r="D48" s="248">
        <v>700000</v>
      </c>
      <c r="E48" s="174"/>
      <c r="F48" s="248">
        <v>700000</v>
      </c>
      <c r="G48" s="174"/>
    </row>
    <row r="49" spans="1:7" ht="12.75" customHeight="1">
      <c r="A49" s="162"/>
      <c r="B49" s="120" t="s">
        <v>731</v>
      </c>
      <c r="C49" s="176"/>
      <c r="D49" s="248">
        <v>16131780</v>
      </c>
      <c r="E49" s="174"/>
      <c r="F49" s="248">
        <v>16131780</v>
      </c>
      <c r="G49" s="174"/>
    </row>
    <row r="50" spans="1:7" ht="12.75" customHeight="1">
      <c r="A50" s="162"/>
      <c r="B50" s="120" t="s">
        <v>888</v>
      </c>
      <c r="C50" s="176"/>
      <c r="D50" s="248">
        <v>31783330</v>
      </c>
      <c r="E50" s="174"/>
      <c r="F50" s="248">
        <v>31783330</v>
      </c>
      <c r="G50" s="174"/>
    </row>
    <row r="51" spans="1:7" ht="12.75" customHeight="1">
      <c r="A51" s="162"/>
      <c r="B51" s="163" t="s">
        <v>748</v>
      </c>
      <c r="C51" s="176"/>
      <c r="D51" s="248">
        <v>200000</v>
      </c>
      <c r="E51" s="174"/>
      <c r="F51" s="248">
        <v>350000</v>
      </c>
      <c r="G51" s="174"/>
    </row>
    <row r="52" spans="1:7" ht="12.75" customHeight="1">
      <c r="A52" s="162"/>
      <c r="B52" s="163" t="s">
        <v>509</v>
      </c>
      <c r="C52" s="176"/>
      <c r="D52" s="248">
        <v>120000000</v>
      </c>
      <c r="E52" s="174"/>
      <c r="F52" s="248">
        <v>120000000</v>
      </c>
      <c r="G52" s="174"/>
    </row>
    <row r="53" spans="1:7" ht="12.75" customHeight="1">
      <c r="A53" s="162"/>
      <c r="B53" s="163" t="s">
        <v>719</v>
      </c>
      <c r="C53" s="176"/>
      <c r="D53" s="248">
        <v>50000</v>
      </c>
      <c r="E53" s="174"/>
      <c r="F53" s="248">
        <v>50000</v>
      </c>
      <c r="G53" s="174"/>
    </row>
    <row r="54" spans="1:7" ht="12.75" customHeight="1">
      <c r="A54" s="162"/>
      <c r="B54" s="163" t="s">
        <v>965</v>
      </c>
      <c r="C54" s="176"/>
      <c r="D54" s="248">
        <v>500000</v>
      </c>
      <c r="E54" s="174"/>
      <c r="F54" s="248">
        <v>500000</v>
      </c>
      <c r="G54" s="174"/>
    </row>
    <row r="55" spans="1:7" ht="12.75" customHeight="1">
      <c r="A55" s="162"/>
      <c r="B55" s="120" t="s">
        <v>934</v>
      </c>
      <c r="C55" s="176"/>
      <c r="D55" s="248">
        <v>27600</v>
      </c>
      <c r="E55" s="174"/>
      <c r="F55" s="248">
        <v>27600</v>
      </c>
      <c r="G55" s="174"/>
    </row>
    <row r="56" spans="1:7" ht="12.75" customHeight="1">
      <c r="A56" s="162"/>
      <c r="B56" s="120" t="s">
        <v>510</v>
      </c>
      <c r="C56" s="176"/>
      <c r="D56" s="248"/>
      <c r="E56" s="174"/>
      <c r="F56" s="248">
        <v>2211500</v>
      </c>
      <c r="G56" s="174"/>
    </row>
    <row r="57" spans="1:7" ht="12.75" customHeight="1">
      <c r="A57" s="162"/>
      <c r="B57" s="163" t="s">
        <v>513</v>
      </c>
      <c r="C57" s="176"/>
      <c r="D57" s="248">
        <v>5456828</v>
      </c>
      <c r="E57" s="174"/>
      <c r="F57" s="248">
        <v>5456828</v>
      </c>
      <c r="G57" s="174"/>
    </row>
    <row r="58" spans="1:7" ht="12.75" customHeight="1">
      <c r="A58" s="162"/>
      <c r="B58" s="163" t="s">
        <v>723</v>
      </c>
      <c r="C58" s="176"/>
      <c r="D58" s="248">
        <v>5000000</v>
      </c>
      <c r="E58" s="174"/>
      <c r="F58" s="248">
        <v>5000000</v>
      </c>
      <c r="G58" s="174"/>
    </row>
    <row r="59" spans="1:7" ht="12.75" customHeight="1">
      <c r="A59" s="162"/>
      <c r="B59" s="163" t="s">
        <v>746</v>
      </c>
      <c r="C59" s="176"/>
      <c r="D59" s="248">
        <v>11111872</v>
      </c>
      <c r="E59" s="174"/>
      <c r="F59" s="248">
        <v>11111872</v>
      </c>
      <c r="G59" s="174"/>
    </row>
    <row r="60" spans="1:7" ht="12.75" customHeight="1">
      <c r="A60" s="162"/>
      <c r="B60" s="120" t="s">
        <v>775</v>
      </c>
      <c r="C60" s="176"/>
      <c r="D60" s="248">
        <v>10000000</v>
      </c>
      <c r="E60" s="174"/>
      <c r="F60" s="248">
        <v>10000000</v>
      </c>
      <c r="G60" s="174"/>
    </row>
    <row r="61" spans="1:7" ht="12.75" customHeight="1">
      <c r="A61" s="162"/>
      <c r="B61" s="120" t="s">
        <v>1142</v>
      </c>
      <c r="C61" s="176"/>
      <c r="D61" s="248"/>
      <c r="E61" s="174"/>
      <c r="F61" s="248">
        <v>1072000</v>
      </c>
      <c r="G61" s="174"/>
    </row>
    <row r="62" spans="1:7" ht="12.75" customHeight="1">
      <c r="A62" s="162">
        <v>70</v>
      </c>
      <c r="B62" s="258" t="s">
        <v>48</v>
      </c>
      <c r="C62" s="176" t="s">
        <v>628</v>
      </c>
      <c r="D62" s="248"/>
      <c r="E62" s="174">
        <f>SUM(D63:D82)</f>
        <v>1891439604</v>
      </c>
      <c r="F62" s="248"/>
      <c r="G62" s="174">
        <f>SUM(F63:F85)</f>
        <v>1227281418</v>
      </c>
    </row>
    <row r="63" spans="1:7" ht="12.75" customHeight="1">
      <c r="A63" s="162"/>
      <c r="B63" s="120" t="s">
        <v>511</v>
      </c>
      <c r="C63" s="176"/>
      <c r="D63" s="248">
        <v>30000000</v>
      </c>
      <c r="E63" s="174"/>
      <c r="F63" s="248">
        <v>0</v>
      </c>
      <c r="G63" s="174"/>
    </row>
    <row r="64" spans="1:7" ht="12.75" customHeight="1">
      <c r="A64" s="162"/>
      <c r="B64" s="120" t="s">
        <v>813</v>
      </c>
      <c r="C64" s="176"/>
      <c r="D64" s="248">
        <v>118862084</v>
      </c>
      <c r="E64" s="174"/>
      <c r="F64" s="248">
        <v>0</v>
      </c>
      <c r="G64" s="174"/>
    </row>
    <row r="65" spans="1:7" ht="12.75" customHeight="1">
      <c r="A65" s="162"/>
      <c r="B65" s="120" t="s">
        <v>747</v>
      </c>
      <c r="C65" s="176"/>
      <c r="D65" s="248">
        <v>30000000</v>
      </c>
      <c r="E65" s="174"/>
      <c r="F65" s="248">
        <v>0</v>
      </c>
      <c r="G65" s="174"/>
    </row>
    <row r="66" spans="1:7" ht="12.75" customHeight="1">
      <c r="A66" s="162"/>
      <c r="B66" s="258" t="s">
        <v>508</v>
      </c>
      <c r="C66" s="176"/>
      <c r="D66" s="248">
        <v>2289852</v>
      </c>
      <c r="E66" s="174"/>
      <c r="F66" s="248">
        <v>0</v>
      </c>
      <c r="G66" s="174"/>
    </row>
    <row r="67" spans="1:7" ht="12.75" customHeight="1">
      <c r="A67" s="162"/>
      <c r="B67" s="258" t="s">
        <v>932</v>
      </c>
      <c r="C67" s="176"/>
      <c r="D67" s="248">
        <v>177000000</v>
      </c>
      <c r="E67" s="174"/>
      <c r="F67" s="248">
        <v>0</v>
      </c>
      <c r="G67" s="174"/>
    </row>
    <row r="68" spans="1:7" ht="12.75" customHeight="1">
      <c r="A68" s="162"/>
      <c r="B68" s="120" t="s">
        <v>510</v>
      </c>
      <c r="C68" s="176"/>
      <c r="D68" s="248">
        <v>2336100</v>
      </c>
      <c r="E68" s="174"/>
      <c r="F68" s="248">
        <v>125295</v>
      </c>
      <c r="G68" s="174"/>
    </row>
    <row r="69" spans="1:7" ht="12.75" customHeight="1">
      <c r="A69" s="162"/>
      <c r="B69" s="120" t="s">
        <v>958</v>
      </c>
      <c r="C69" s="176"/>
      <c r="D69" s="248">
        <v>49703404</v>
      </c>
      <c r="E69" s="174"/>
      <c r="F69" s="248">
        <v>49703404</v>
      </c>
      <c r="G69" s="174"/>
    </row>
    <row r="70" spans="1:7" ht="12.75" customHeight="1">
      <c r="A70" s="162"/>
      <c r="B70" s="120" t="s">
        <v>880</v>
      </c>
      <c r="C70" s="176"/>
      <c r="D70" s="248">
        <v>145731152</v>
      </c>
      <c r="E70" s="174"/>
      <c r="F70" s="248">
        <v>145731152</v>
      </c>
      <c r="G70" s="174"/>
    </row>
    <row r="71" spans="1:7" ht="12.75" customHeight="1">
      <c r="A71" s="162"/>
      <c r="B71" s="120" t="s">
        <v>881</v>
      </c>
      <c r="C71" s="176"/>
      <c r="D71" s="248">
        <v>287096296</v>
      </c>
      <c r="E71" s="174"/>
      <c r="F71" s="248">
        <v>287096296</v>
      </c>
      <c r="G71" s="174"/>
    </row>
    <row r="72" spans="1:7" ht="12.75" customHeight="1">
      <c r="A72" s="162"/>
      <c r="B72" s="120" t="s">
        <v>960</v>
      </c>
      <c r="C72" s="176"/>
      <c r="D72" s="248">
        <v>231222907</v>
      </c>
      <c r="E72" s="174"/>
      <c r="F72" s="248">
        <v>115290438</v>
      </c>
      <c r="G72" s="174"/>
    </row>
    <row r="73" spans="1:7" ht="12.75" customHeight="1">
      <c r="A73" s="162"/>
      <c r="B73" s="265" t="s">
        <v>883</v>
      </c>
      <c r="C73" s="265"/>
      <c r="D73" s="248">
        <v>348241774</v>
      </c>
      <c r="E73" s="174"/>
      <c r="F73" s="248">
        <v>348241774</v>
      </c>
      <c r="G73" s="174"/>
    </row>
    <row r="74" spans="1:7" ht="12.75" customHeight="1">
      <c r="A74" s="162"/>
      <c r="B74" s="265" t="s">
        <v>826</v>
      </c>
      <c r="C74" s="265"/>
      <c r="D74" s="248">
        <v>94166508</v>
      </c>
      <c r="E74" s="174"/>
      <c r="F74" s="248">
        <v>94166508</v>
      </c>
      <c r="G74" s="174"/>
    </row>
    <row r="75" spans="1:7" ht="12.75" customHeight="1">
      <c r="A75" s="162"/>
      <c r="B75" s="265" t="s">
        <v>925</v>
      </c>
      <c r="C75" s="265"/>
      <c r="D75" s="248">
        <v>151652184</v>
      </c>
      <c r="E75" s="174"/>
      <c r="F75" s="248">
        <v>150830184</v>
      </c>
      <c r="G75" s="174"/>
    </row>
    <row r="76" spans="1:7" ht="12.75" customHeight="1">
      <c r="A76" s="162"/>
      <c r="B76" s="120" t="s">
        <v>873</v>
      </c>
      <c r="C76" s="176"/>
      <c r="D76" s="248">
        <v>11118711</v>
      </c>
      <c r="E76" s="174"/>
      <c r="F76" s="248">
        <v>11118711</v>
      </c>
      <c r="G76" s="174"/>
    </row>
    <row r="77" spans="1:7" ht="12.75" customHeight="1">
      <c r="A77" s="162"/>
      <c r="B77" s="120" t="s">
        <v>720</v>
      </c>
      <c r="C77" s="176"/>
      <c r="D77" s="248">
        <v>20915899</v>
      </c>
      <c r="E77" s="174"/>
      <c r="F77" s="248">
        <v>0</v>
      </c>
      <c r="G77" s="174"/>
    </row>
    <row r="78" spans="1:7" ht="12.75" customHeight="1">
      <c r="A78" s="162"/>
      <c r="B78" s="120" t="s">
        <v>937</v>
      </c>
      <c r="C78" s="176"/>
      <c r="D78" s="248">
        <v>20000000</v>
      </c>
      <c r="E78" s="174"/>
      <c r="F78" s="248">
        <v>0</v>
      </c>
      <c r="G78" s="174"/>
    </row>
    <row r="79" spans="1:7" ht="12.75" customHeight="1">
      <c r="A79" s="162"/>
      <c r="B79" s="120" t="s">
        <v>992</v>
      </c>
      <c r="C79" s="176"/>
      <c r="D79" s="248">
        <v>58092305</v>
      </c>
      <c r="E79" s="174"/>
      <c r="F79" s="248">
        <v>0</v>
      </c>
      <c r="G79" s="174"/>
    </row>
    <row r="80" spans="1:7" ht="12.75" customHeight="1">
      <c r="A80" s="162"/>
      <c r="B80" s="120" t="s">
        <v>993</v>
      </c>
      <c r="C80" s="176"/>
      <c r="D80" s="248">
        <v>1898697</v>
      </c>
      <c r="E80" s="174"/>
      <c r="F80" s="248">
        <v>0</v>
      </c>
      <c r="G80" s="174"/>
    </row>
    <row r="81" spans="1:7" ht="12.75" customHeight="1">
      <c r="A81" s="162"/>
      <c r="B81" s="120" t="s">
        <v>994</v>
      </c>
      <c r="C81" s="176"/>
      <c r="D81" s="248">
        <v>101183351</v>
      </c>
      <c r="E81" s="174"/>
      <c r="F81" s="248">
        <v>0</v>
      </c>
      <c r="G81" s="174"/>
    </row>
    <row r="82" spans="1:7" ht="12.75" customHeight="1">
      <c r="A82" s="162"/>
      <c r="B82" s="120" t="s">
        <v>995</v>
      </c>
      <c r="C82" s="176"/>
      <c r="D82" s="248">
        <v>9928380</v>
      </c>
      <c r="E82" s="174"/>
      <c r="F82" s="248">
        <v>0</v>
      </c>
      <c r="G82" s="174"/>
    </row>
    <row r="83" spans="1:7" ht="12.75" customHeight="1">
      <c r="A83" s="162"/>
      <c r="B83" s="163" t="s">
        <v>1124</v>
      </c>
      <c r="C83" s="176"/>
      <c r="D83" s="248"/>
      <c r="E83" s="174"/>
      <c r="F83" s="248">
        <v>0</v>
      </c>
      <c r="G83" s="174"/>
    </row>
    <row r="84" spans="1:7" ht="12.75" customHeight="1">
      <c r="A84" s="162"/>
      <c r="B84" s="163" t="s">
        <v>1144</v>
      </c>
      <c r="C84" s="176"/>
      <c r="D84" s="248"/>
      <c r="E84" s="174"/>
      <c r="F84" s="248">
        <v>0</v>
      </c>
      <c r="G84" s="174"/>
    </row>
    <row r="85" spans="1:7" ht="12.75" customHeight="1">
      <c r="A85" s="162"/>
      <c r="B85" s="163" t="s">
        <v>1181</v>
      </c>
      <c r="C85" s="176"/>
      <c r="D85" s="248"/>
      <c r="E85" s="174"/>
      <c r="F85" s="248">
        <v>24977656</v>
      </c>
      <c r="G85" s="174"/>
    </row>
    <row r="86" spans="1:7" ht="12.75" customHeight="1">
      <c r="A86" s="255">
        <v>71</v>
      </c>
      <c r="B86" s="256" t="s">
        <v>695</v>
      </c>
      <c r="C86" s="254" t="s">
        <v>75</v>
      </c>
      <c r="D86" s="201"/>
      <c r="E86" s="182">
        <f>E8+E14+E15+E16+E17+E18+E31+E32+E37+E38+E39+E40+E62</f>
        <v>2595670053</v>
      </c>
      <c r="F86" s="201"/>
      <c r="G86" s="182">
        <f>G8+G14+G15+G16+G17+G18+G31+G32+G37+G38+G39+G40+G62</f>
        <v>2147631886</v>
      </c>
    </row>
  </sheetData>
  <sheetProtection/>
  <mergeCells count="3">
    <mergeCell ref="C5:E5"/>
    <mergeCell ref="A3:G3"/>
    <mergeCell ref="A4:G4"/>
  </mergeCells>
  <printOptions horizontalCentered="1"/>
  <pageMargins left="0.5118110236220472" right="0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36"/>
  <sheetViews>
    <sheetView zoomScalePageLayoutView="0" workbookViewId="0" topLeftCell="A58">
      <selection activeCell="A4" sqref="A4"/>
    </sheetView>
  </sheetViews>
  <sheetFormatPr defaultColWidth="2.75390625" defaultRowHeight="12.75"/>
  <cols>
    <col min="1" max="1" width="4.125" style="125" customWidth="1"/>
    <col min="2" max="2" width="63.125" style="46" customWidth="1"/>
    <col min="3" max="3" width="8.25390625" style="46" bestFit="1" customWidth="1"/>
    <col min="4" max="4" width="11.125" style="68" bestFit="1" customWidth="1"/>
    <col min="5" max="5" width="11.875" style="68" customWidth="1"/>
    <col min="6" max="191" width="9.125" style="46" customWidth="1"/>
    <col min="192" max="16384" width="2.75390625" style="46" customWidth="1"/>
  </cols>
  <sheetData>
    <row r="1" spans="1:5" ht="15" customHeight="1">
      <c r="A1" s="156" t="s">
        <v>743</v>
      </c>
      <c r="D1" s="157"/>
      <c r="E1" s="157" t="s">
        <v>602</v>
      </c>
    </row>
    <row r="2" spans="1:5" ht="15" customHeight="1">
      <c r="A2" s="156"/>
      <c r="D2" s="157"/>
      <c r="E2" s="157"/>
    </row>
    <row r="3" spans="1:5" ht="12.75">
      <c r="A3" s="388" t="s">
        <v>506</v>
      </c>
      <c r="B3" s="388"/>
      <c r="C3" s="388"/>
      <c r="D3" s="388"/>
      <c r="E3" s="388"/>
    </row>
    <row r="4" spans="2:5" ht="12.75">
      <c r="B4" s="126"/>
      <c r="C4" s="126"/>
      <c r="D4" s="124"/>
      <c r="E4" s="124"/>
    </row>
    <row r="5" spans="1:5" s="48" customFormat="1" ht="22.5" customHeight="1">
      <c r="A5" s="127" t="s">
        <v>91</v>
      </c>
      <c r="B5" s="128" t="s">
        <v>92</v>
      </c>
      <c r="C5" s="53" t="s">
        <v>93</v>
      </c>
      <c r="D5" s="47" t="s">
        <v>931</v>
      </c>
      <c r="E5" s="47" t="s">
        <v>1175</v>
      </c>
    </row>
    <row r="6" spans="1:5" ht="12.75">
      <c r="A6" s="129" t="s">
        <v>95</v>
      </c>
      <c r="B6" s="54" t="s">
        <v>96</v>
      </c>
      <c r="C6" s="54" t="s">
        <v>97</v>
      </c>
      <c r="D6" s="67" t="s">
        <v>98</v>
      </c>
      <c r="E6" s="67" t="s">
        <v>98</v>
      </c>
    </row>
    <row r="7" spans="1:5" ht="12.75" customHeight="1">
      <c r="A7" s="130" t="s">
        <v>99</v>
      </c>
      <c r="B7" s="54" t="s">
        <v>100</v>
      </c>
      <c r="C7" s="55" t="s">
        <v>101</v>
      </c>
      <c r="D7" s="172">
        <v>284854362</v>
      </c>
      <c r="E7" s="172">
        <v>268600020</v>
      </c>
    </row>
    <row r="8" spans="1:5" ht="12.75" customHeight="1">
      <c r="A8" s="130" t="s">
        <v>102</v>
      </c>
      <c r="B8" s="54" t="s">
        <v>103</v>
      </c>
      <c r="C8" s="56" t="s">
        <v>104</v>
      </c>
      <c r="D8" s="172"/>
      <c r="E8" s="172"/>
    </row>
    <row r="9" spans="1:5" ht="12.75" customHeight="1">
      <c r="A9" s="130" t="s">
        <v>105</v>
      </c>
      <c r="B9" s="54" t="s">
        <v>106</v>
      </c>
      <c r="C9" s="56" t="s">
        <v>107</v>
      </c>
      <c r="D9" s="172">
        <v>25000000</v>
      </c>
      <c r="E9" s="172">
        <v>24161600</v>
      </c>
    </row>
    <row r="10" spans="1:5" ht="12.75" customHeight="1">
      <c r="A10" s="130" t="s">
        <v>108</v>
      </c>
      <c r="B10" s="57" t="s">
        <v>109</v>
      </c>
      <c r="C10" s="56" t="s">
        <v>110</v>
      </c>
      <c r="D10" s="172"/>
      <c r="E10" s="172"/>
    </row>
    <row r="11" spans="1:5" ht="12.75" customHeight="1">
      <c r="A11" s="130" t="s">
        <v>111</v>
      </c>
      <c r="B11" s="57" t="s">
        <v>112</v>
      </c>
      <c r="C11" s="56" t="s">
        <v>113</v>
      </c>
      <c r="D11" s="172"/>
      <c r="E11" s="172"/>
    </row>
    <row r="12" spans="1:5" ht="12.75" customHeight="1">
      <c r="A12" s="130" t="s">
        <v>114</v>
      </c>
      <c r="B12" s="57" t="s">
        <v>115</v>
      </c>
      <c r="C12" s="56" t="s">
        <v>116</v>
      </c>
      <c r="D12" s="172">
        <v>2095200</v>
      </c>
      <c r="E12" s="172">
        <v>2095200</v>
      </c>
    </row>
    <row r="13" spans="1:5" ht="12.75" customHeight="1">
      <c r="A13" s="130" t="s">
        <v>117</v>
      </c>
      <c r="B13" s="57" t="s">
        <v>118</v>
      </c>
      <c r="C13" s="56" t="s">
        <v>119</v>
      </c>
      <c r="D13" s="172">
        <v>12747221</v>
      </c>
      <c r="E13" s="172">
        <v>13046531</v>
      </c>
    </row>
    <row r="14" spans="1:5" ht="12.75" customHeight="1">
      <c r="A14" s="130" t="s">
        <v>120</v>
      </c>
      <c r="B14" s="57" t="s">
        <v>121</v>
      </c>
      <c r="C14" s="56" t="s">
        <v>122</v>
      </c>
      <c r="D14" s="172"/>
      <c r="E14" s="172"/>
    </row>
    <row r="15" spans="1:5" ht="12.75" customHeight="1">
      <c r="A15" s="130" t="s">
        <v>123</v>
      </c>
      <c r="B15" s="57" t="s">
        <v>124</v>
      </c>
      <c r="C15" s="56" t="s">
        <v>125</v>
      </c>
      <c r="D15" s="172">
        <v>1755924</v>
      </c>
      <c r="E15" s="172">
        <v>1625424</v>
      </c>
    </row>
    <row r="16" spans="1:5" ht="12.75" customHeight="1">
      <c r="A16" s="130" t="s">
        <v>126</v>
      </c>
      <c r="B16" s="57" t="s">
        <v>127</v>
      </c>
      <c r="C16" s="56" t="s">
        <v>128</v>
      </c>
      <c r="D16" s="172">
        <v>1606596</v>
      </c>
      <c r="E16" s="172">
        <v>1591610</v>
      </c>
    </row>
    <row r="17" spans="1:5" ht="12.75" customHeight="1">
      <c r="A17" s="130" t="s">
        <v>129</v>
      </c>
      <c r="B17" s="57" t="s">
        <v>130</v>
      </c>
      <c r="C17" s="56" t="s">
        <v>131</v>
      </c>
      <c r="D17" s="172"/>
      <c r="E17" s="172"/>
    </row>
    <row r="18" spans="1:5" s="49" customFormat="1" ht="12.75" customHeight="1">
      <c r="A18" s="130" t="s">
        <v>132</v>
      </c>
      <c r="B18" s="57" t="s">
        <v>133</v>
      </c>
      <c r="C18" s="56" t="s">
        <v>134</v>
      </c>
      <c r="D18" s="172">
        <v>1100000</v>
      </c>
      <c r="E18" s="172">
        <v>481904</v>
      </c>
    </row>
    <row r="19" spans="1:5" s="49" customFormat="1" ht="12.75" customHeight="1">
      <c r="A19" s="130" t="s">
        <v>135</v>
      </c>
      <c r="B19" s="57" t="s">
        <v>136</v>
      </c>
      <c r="C19" s="56" t="s">
        <v>137</v>
      </c>
      <c r="D19" s="172">
        <v>5188400</v>
      </c>
      <c r="E19" s="172">
        <v>11043182</v>
      </c>
    </row>
    <row r="20" spans="1:5" s="132" customFormat="1" ht="12.75" customHeight="1">
      <c r="A20" s="131" t="s">
        <v>138</v>
      </c>
      <c r="B20" s="58" t="s">
        <v>139</v>
      </c>
      <c r="C20" s="59" t="s">
        <v>140</v>
      </c>
      <c r="D20" s="172">
        <f>SUM(D7:D19)</f>
        <v>334347703</v>
      </c>
      <c r="E20" s="172">
        <f>SUM(E7:E19)</f>
        <v>322645471</v>
      </c>
    </row>
    <row r="21" spans="1:5" ht="12.75" customHeight="1">
      <c r="A21" s="130" t="s">
        <v>141</v>
      </c>
      <c r="B21" s="57" t="s">
        <v>142</v>
      </c>
      <c r="C21" s="56" t="s">
        <v>143</v>
      </c>
      <c r="D21" s="172"/>
      <c r="E21" s="172"/>
    </row>
    <row r="22" spans="1:5" ht="25.5">
      <c r="A22" s="130" t="s">
        <v>144</v>
      </c>
      <c r="B22" s="57" t="s">
        <v>145</v>
      </c>
      <c r="C22" s="56" t="s">
        <v>146</v>
      </c>
      <c r="D22" s="172">
        <v>9810000</v>
      </c>
      <c r="E22" s="172">
        <v>908041</v>
      </c>
    </row>
    <row r="23" spans="1:5" ht="12.75" customHeight="1">
      <c r="A23" s="130" t="s">
        <v>147</v>
      </c>
      <c r="B23" s="54" t="s">
        <v>148</v>
      </c>
      <c r="C23" s="56" t="s">
        <v>149</v>
      </c>
      <c r="D23" s="172">
        <v>3500000</v>
      </c>
      <c r="E23" s="172">
        <v>9036234</v>
      </c>
    </row>
    <row r="24" spans="1:5" s="50" customFormat="1" ht="12.75" customHeight="1">
      <c r="A24" s="131" t="s">
        <v>150</v>
      </c>
      <c r="B24" s="58" t="s">
        <v>151</v>
      </c>
      <c r="C24" s="59" t="s">
        <v>152</v>
      </c>
      <c r="D24" s="172">
        <f>SUM(D21:D23)</f>
        <v>13310000</v>
      </c>
      <c r="E24" s="172">
        <f>SUM(E21:E23)</f>
        <v>9944275</v>
      </c>
    </row>
    <row r="25" spans="1:5" s="50" customFormat="1" ht="12.75" customHeight="1">
      <c r="A25" s="131" t="s">
        <v>153</v>
      </c>
      <c r="B25" s="58" t="s">
        <v>154</v>
      </c>
      <c r="C25" s="59" t="s">
        <v>71</v>
      </c>
      <c r="D25" s="175">
        <f>D20+D24</f>
        <v>347657703</v>
      </c>
      <c r="E25" s="175">
        <f>E20+E24</f>
        <v>332589746</v>
      </c>
    </row>
    <row r="26" spans="1:5" s="50" customFormat="1" ht="12.75" customHeight="1">
      <c r="A26" s="131" t="s">
        <v>155</v>
      </c>
      <c r="B26" s="58" t="s">
        <v>156</v>
      </c>
      <c r="C26" s="59" t="s">
        <v>72</v>
      </c>
      <c r="D26" s="175">
        <v>77012484</v>
      </c>
      <c r="E26" s="175">
        <v>72688957</v>
      </c>
    </row>
    <row r="27" spans="1:5" ht="12.75" customHeight="1">
      <c r="A27" s="130" t="s">
        <v>157</v>
      </c>
      <c r="B27" s="57" t="s">
        <v>158</v>
      </c>
      <c r="C27" s="56" t="s">
        <v>159</v>
      </c>
      <c r="D27" s="172">
        <v>900000</v>
      </c>
      <c r="E27" s="172">
        <v>168580</v>
      </c>
    </row>
    <row r="28" spans="1:5" ht="12.75" customHeight="1">
      <c r="A28" s="130" t="s">
        <v>160</v>
      </c>
      <c r="B28" s="57" t="s">
        <v>161</v>
      </c>
      <c r="C28" s="56" t="s">
        <v>162</v>
      </c>
      <c r="D28" s="172">
        <v>20000000</v>
      </c>
      <c r="E28" s="172">
        <v>15357889</v>
      </c>
    </row>
    <row r="29" spans="1:5" ht="12.75" customHeight="1">
      <c r="A29" s="130" t="s">
        <v>163</v>
      </c>
      <c r="B29" s="57" t="s">
        <v>164</v>
      </c>
      <c r="C29" s="56" t="s">
        <v>165</v>
      </c>
      <c r="D29" s="172"/>
      <c r="E29" s="172"/>
    </row>
    <row r="30" spans="1:5" ht="12.75" customHeight="1">
      <c r="A30" s="131" t="s">
        <v>166</v>
      </c>
      <c r="B30" s="58" t="s">
        <v>167</v>
      </c>
      <c r="C30" s="59" t="s">
        <v>168</v>
      </c>
      <c r="D30" s="172">
        <f>SUM(D27:D29)</f>
        <v>20900000</v>
      </c>
      <c r="E30" s="172">
        <f>SUM(E27:E29)</f>
        <v>15526469</v>
      </c>
    </row>
    <row r="31" spans="1:5" ht="12.75" customHeight="1">
      <c r="A31" s="130" t="s">
        <v>169</v>
      </c>
      <c r="B31" s="57" t="s">
        <v>170</v>
      </c>
      <c r="C31" s="56" t="s">
        <v>171</v>
      </c>
      <c r="D31" s="172">
        <v>10344000</v>
      </c>
      <c r="E31" s="172">
        <v>8647081</v>
      </c>
    </row>
    <row r="32" spans="1:5" ht="12.75" customHeight="1">
      <c r="A32" s="130" t="s">
        <v>172</v>
      </c>
      <c r="B32" s="57" t="s">
        <v>173</v>
      </c>
      <c r="C32" s="56" t="s">
        <v>174</v>
      </c>
      <c r="D32" s="172">
        <v>2150000</v>
      </c>
      <c r="E32" s="172">
        <v>1664062</v>
      </c>
    </row>
    <row r="33" spans="1:5" ht="12.75" customHeight="1">
      <c r="A33" s="131" t="s">
        <v>175</v>
      </c>
      <c r="B33" s="58" t="s">
        <v>176</v>
      </c>
      <c r="C33" s="59" t="s">
        <v>177</v>
      </c>
      <c r="D33" s="172">
        <f>SUM(D31:D32)</f>
        <v>12494000</v>
      </c>
      <c r="E33" s="172">
        <f>SUM(E31:E32)</f>
        <v>10311143</v>
      </c>
    </row>
    <row r="34" spans="1:5" ht="12.75" customHeight="1">
      <c r="A34" s="130" t="s">
        <v>178</v>
      </c>
      <c r="B34" s="57" t="s">
        <v>179</v>
      </c>
      <c r="C34" s="56" t="s">
        <v>180</v>
      </c>
      <c r="D34" s="172">
        <v>11550000</v>
      </c>
      <c r="E34" s="172">
        <v>6956038</v>
      </c>
    </row>
    <row r="35" spans="1:5" ht="12.75" customHeight="1">
      <c r="A35" s="130" t="s">
        <v>181</v>
      </c>
      <c r="B35" s="57" t="s">
        <v>182</v>
      </c>
      <c r="C35" s="56" t="s">
        <v>183</v>
      </c>
      <c r="D35" s="172"/>
      <c r="E35" s="172"/>
    </row>
    <row r="36" spans="1:5" ht="12.75" customHeight="1">
      <c r="A36" s="130" t="s">
        <v>184</v>
      </c>
      <c r="B36" s="57" t="s">
        <v>185</v>
      </c>
      <c r="C36" s="56" t="s">
        <v>186</v>
      </c>
      <c r="D36" s="172">
        <v>1094000</v>
      </c>
      <c r="E36" s="172">
        <v>955853</v>
      </c>
    </row>
    <row r="37" spans="1:5" ht="12.75" customHeight="1">
      <c r="A37" s="130" t="s">
        <v>187</v>
      </c>
      <c r="B37" s="57" t="s">
        <v>188</v>
      </c>
      <c r="C37" s="56" t="s">
        <v>189</v>
      </c>
      <c r="D37" s="172">
        <v>4313000</v>
      </c>
      <c r="E37" s="172">
        <v>3389917</v>
      </c>
    </row>
    <row r="38" spans="1:5" ht="12.75" customHeight="1">
      <c r="A38" s="130" t="s">
        <v>190</v>
      </c>
      <c r="B38" s="60" t="s">
        <v>191</v>
      </c>
      <c r="C38" s="56" t="s">
        <v>192</v>
      </c>
      <c r="D38" s="172">
        <v>5050000</v>
      </c>
      <c r="E38" s="172">
        <v>3341103</v>
      </c>
    </row>
    <row r="39" spans="1:5" ht="12.75" customHeight="1">
      <c r="A39" s="130" t="s">
        <v>193</v>
      </c>
      <c r="B39" s="54" t="s">
        <v>194</v>
      </c>
      <c r="C39" s="56" t="s">
        <v>195</v>
      </c>
      <c r="D39" s="172"/>
      <c r="E39" s="172"/>
    </row>
    <row r="40" spans="1:5" ht="12.75" customHeight="1">
      <c r="A40" s="130" t="s">
        <v>196</v>
      </c>
      <c r="B40" s="57" t="s">
        <v>197</v>
      </c>
      <c r="C40" s="56" t="s">
        <v>198</v>
      </c>
      <c r="D40" s="172">
        <v>31495000</v>
      </c>
      <c r="E40" s="172">
        <v>16759775</v>
      </c>
    </row>
    <row r="41" spans="1:5" ht="12.75" customHeight="1">
      <c r="A41" s="131" t="s">
        <v>199</v>
      </c>
      <c r="B41" s="58" t="s">
        <v>200</v>
      </c>
      <c r="C41" s="59" t="s">
        <v>201</v>
      </c>
      <c r="D41" s="172">
        <f>SUM(D34:D40)</f>
        <v>53502000</v>
      </c>
      <c r="E41" s="172">
        <f>SUM(E34:E40)</f>
        <v>31402686</v>
      </c>
    </row>
    <row r="42" spans="1:5" ht="12.75" customHeight="1">
      <c r="A42" s="130" t="s">
        <v>202</v>
      </c>
      <c r="B42" s="57" t="s">
        <v>203</v>
      </c>
      <c r="C42" s="56" t="s">
        <v>204</v>
      </c>
      <c r="D42" s="172">
        <v>1000000</v>
      </c>
      <c r="E42" s="172">
        <v>456000</v>
      </c>
    </row>
    <row r="43" spans="1:5" ht="12.75" customHeight="1">
      <c r="A43" s="130" t="s">
        <v>205</v>
      </c>
      <c r="B43" s="57" t="s">
        <v>206</v>
      </c>
      <c r="C43" s="56" t="s">
        <v>207</v>
      </c>
      <c r="D43" s="172">
        <v>1000000</v>
      </c>
      <c r="E43" s="172">
        <v>1465180</v>
      </c>
    </row>
    <row r="44" spans="1:5" ht="12.75" customHeight="1">
      <c r="A44" s="131" t="s">
        <v>208</v>
      </c>
      <c r="B44" s="58" t="s">
        <v>209</v>
      </c>
      <c r="C44" s="59" t="s">
        <v>210</v>
      </c>
      <c r="D44" s="172">
        <f>SUM(D42:D43)</f>
        <v>2000000</v>
      </c>
      <c r="E44" s="172">
        <f>SUM(E42:E43)</f>
        <v>1921180</v>
      </c>
    </row>
    <row r="45" spans="1:5" ht="12.75" customHeight="1">
      <c r="A45" s="130" t="s">
        <v>211</v>
      </c>
      <c r="B45" s="57" t="s">
        <v>212</v>
      </c>
      <c r="C45" s="56" t="s">
        <v>213</v>
      </c>
      <c r="D45" s="172">
        <v>16520000</v>
      </c>
      <c r="E45" s="172">
        <v>9623278</v>
      </c>
    </row>
    <row r="46" spans="1:5" ht="12.75" customHeight="1">
      <c r="A46" s="130" t="s">
        <v>214</v>
      </c>
      <c r="B46" s="57" t="s">
        <v>215</v>
      </c>
      <c r="C46" s="56" t="s">
        <v>216</v>
      </c>
      <c r="D46" s="172">
        <v>2500000</v>
      </c>
      <c r="E46" s="172">
        <v>1722210</v>
      </c>
    </row>
    <row r="47" spans="1:5" ht="12.75" customHeight="1">
      <c r="A47" s="130" t="s">
        <v>217</v>
      </c>
      <c r="B47" s="57" t="s">
        <v>218</v>
      </c>
      <c r="C47" s="56" t="s">
        <v>219</v>
      </c>
      <c r="D47" s="172"/>
      <c r="E47" s="172"/>
    </row>
    <row r="48" spans="1:5" ht="12.75" customHeight="1">
      <c r="A48" s="130" t="s">
        <v>220</v>
      </c>
      <c r="B48" s="57" t="s">
        <v>221</v>
      </c>
      <c r="C48" s="56" t="s">
        <v>222</v>
      </c>
      <c r="D48" s="172"/>
      <c r="E48" s="172"/>
    </row>
    <row r="49" spans="1:5" ht="12.75" customHeight="1">
      <c r="A49" s="130" t="s">
        <v>223</v>
      </c>
      <c r="B49" s="57" t="s">
        <v>224</v>
      </c>
      <c r="C49" s="56" t="s">
        <v>225</v>
      </c>
      <c r="D49" s="172">
        <v>18741000</v>
      </c>
      <c r="E49" s="172">
        <v>15646847</v>
      </c>
    </row>
    <row r="50" spans="1:5" ht="12.75" customHeight="1">
      <c r="A50" s="131" t="s">
        <v>226</v>
      </c>
      <c r="B50" s="58" t="s">
        <v>227</v>
      </c>
      <c r="C50" s="59" t="s">
        <v>228</v>
      </c>
      <c r="D50" s="172">
        <f>SUM(D45:D49)</f>
        <v>37761000</v>
      </c>
      <c r="E50" s="172">
        <f>SUM(E45:E49)</f>
        <v>26992335</v>
      </c>
    </row>
    <row r="51" spans="1:5" s="50" customFormat="1" ht="12.75" customHeight="1">
      <c r="A51" s="131" t="s">
        <v>229</v>
      </c>
      <c r="B51" s="58" t="s">
        <v>230</v>
      </c>
      <c r="C51" s="59" t="s">
        <v>73</v>
      </c>
      <c r="D51" s="175">
        <f>D30+D33+D41+D44+D50</f>
        <v>126657000</v>
      </c>
      <c r="E51" s="175">
        <f>E30+E33+E41+E44+E50</f>
        <v>86153813</v>
      </c>
    </row>
    <row r="52" spans="1:5" ht="12.75" customHeight="1">
      <c r="A52" s="130" t="s">
        <v>231</v>
      </c>
      <c r="B52" s="61" t="s">
        <v>232</v>
      </c>
      <c r="C52" s="56" t="s">
        <v>233</v>
      </c>
      <c r="D52" s="172"/>
      <c r="E52" s="172"/>
    </row>
    <row r="53" spans="1:5" ht="12.75" customHeight="1">
      <c r="A53" s="130" t="s">
        <v>234</v>
      </c>
      <c r="B53" s="61" t="s">
        <v>235</v>
      </c>
      <c r="C53" s="56" t="s">
        <v>236</v>
      </c>
      <c r="D53" s="172"/>
      <c r="E53" s="172"/>
    </row>
    <row r="54" spans="1:5" ht="12.75" customHeight="1">
      <c r="A54" s="130" t="s">
        <v>237</v>
      </c>
      <c r="B54" s="62" t="s">
        <v>238</v>
      </c>
      <c r="C54" s="56" t="s">
        <v>239</v>
      </c>
      <c r="D54" s="172"/>
      <c r="E54" s="172"/>
    </row>
    <row r="55" spans="1:5" ht="12.75" customHeight="1">
      <c r="A55" s="130" t="s">
        <v>240</v>
      </c>
      <c r="B55" s="62" t="s">
        <v>241</v>
      </c>
      <c r="C55" s="56" t="s">
        <v>242</v>
      </c>
      <c r="D55" s="172"/>
      <c r="E55" s="172"/>
    </row>
    <row r="56" spans="1:5" ht="12.75" customHeight="1">
      <c r="A56" s="130" t="s">
        <v>243</v>
      </c>
      <c r="B56" s="62" t="s">
        <v>244</v>
      </c>
      <c r="C56" s="56" t="s">
        <v>245</v>
      </c>
      <c r="D56" s="172"/>
      <c r="E56" s="172"/>
    </row>
    <row r="57" spans="1:5" ht="12.75" customHeight="1">
      <c r="A57" s="130" t="s">
        <v>246</v>
      </c>
      <c r="B57" s="61" t="s">
        <v>247</v>
      </c>
      <c r="C57" s="56" t="s">
        <v>248</v>
      </c>
      <c r="D57" s="172"/>
      <c r="E57" s="172"/>
    </row>
    <row r="58" spans="1:5" ht="12.75" customHeight="1">
      <c r="A58" s="130" t="s">
        <v>249</v>
      </c>
      <c r="B58" s="61" t="s">
        <v>250</v>
      </c>
      <c r="C58" s="56" t="s">
        <v>251</v>
      </c>
      <c r="D58" s="172"/>
      <c r="E58" s="172"/>
    </row>
    <row r="59" spans="1:5" ht="12.75" customHeight="1">
      <c r="A59" s="130" t="s">
        <v>252</v>
      </c>
      <c r="B59" s="61" t="s">
        <v>253</v>
      </c>
      <c r="C59" s="56" t="s">
        <v>254</v>
      </c>
      <c r="D59" s="172"/>
      <c r="E59" s="172"/>
    </row>
    <row r="60" spans="1:5" s="50" customFormat="1" ht="12.75" customHeight="1">
      <c r="A60" s="131" t="s">
        <v>255</v>
      </c>
      <c r="B60" s="63" t="s">
        <v>256</v>
      </c>
      <c r="C60" s="59" t="s">
        <v>74</v>
      </c>
      <c r="D60" s="175">
        <f>SUM(D52:D59)</f>
        <v>0</v>
      </c>
      <c r="E60" s="175">
        <f>SUM(E52:E59)</f>
        <v>0</v>
      </c>
    </row>
    <row r="61" spans="1:5" ht="12.75" customHeight="1">
      <c r="A61" s="130" t="s">
        <v>257</v>
      </c>
      <c r="B61" s="61" t="s">
        <v>258</v>
      </c>
      <c r="C61" s="56" t="s">
        <v>259</v>
      </c>
      <c r="D61" s="172"/>
      <c r="E61" s="172"/>
    </row>
    <row r="62" spans="1:5" ht="12.75" customHeight="1">
      <c r="A62" s="130">
        <v>56</v>
      </c>
      <c r="B62" s="61" t="s">
        <v>622</v>
      </c>
      <c r="C62" s="56" t="s">
        <v>623</v>
      </c>
      <c r="D62" s="172"/>
      <c r="E62" s="172"/>
    </row>
    <row r="63" spans="1:5" ht="12.75" customHeight="1">
      <c r="A63" s="130">
        <v>57</v>
      </c>
      <c r="B63" s="61" t="s">
        <v>624</v>
      </c>
      <c r="C63" s="56" t="s">
        <v>625</v>
      </c>
      <c r="D63" s="172"/>
      <c r="E63" s="172"/>
    </row>
    <row r="64" spans="1:5" ht="12.75" customHeight="1">
      <c r="A64" s="130">
        <v>58</v>
      </c>
      <c r="B64" s="133" t="s">
        <v>694</v>
      </c>
      <c r="C64" s="134" t="s">
        <v>626</v>
      </c>
      <c r="D64" s="173"/>
      <c r="E64" s="173"/>
    </row>
    <row r="65" spans="1:5" ht="12.75" customHeight="1">
      <c r="A65" s="130">
        <v>59</v>
      </c>
      <c r="B65" s="135" t="s">
        <v>61</v>
      </c>
      <c r="C65" s="136" t="s">
        <v>260</v>
      </c>
      <c r="D65" s="174">
        <f>SUM(D62:D64)</f>
        <v>0</v>
      </c>
      <c r="E65" s="174">
        <f>SUM(E62:E64)</f>
        <v>0</v>
      </c>
    </row>
    <row r="66" spans="1:5" ht="26.25" customHeight="1">
      <c r="A66" s="130">
        <v>60</v>
      </c>
      <c r="B66" s="135" t="s">
        <v>261</v>
      </c>
      <c r="C66" s="136" t="s">
        <v>262</v>
      </c>
      <c r="D66" s="174"/>
      <c r="E66" s="174"/>
    </row>
    <row r="67" spans="1:5" ht="25.5" customHeight="1">
      <c r="A67" s="130">
        <v>61</v>
      </c>
      <c r="B67" s="137" t="s">
        <v>263</v>
      </c>
      <c r="C67" s="138" t="s">
        <v>264</v>
      </c>
      <c r="D67" s="171"/>
      <c r="E67" s="171"/>
    </row>
    <row r="68" spans="1:5" ht="26.25" customHeight="1">
      <c r="A68" s="130">
        <v>62</v>
      </c>
      <c r="B68" s="61" t="s">
        <v>265</v>
      </c>
      <c r="C68" s="56" t="s">
        <v>266</v>
      </c>
      <c r="D68" s="172"/>
      <c r="E68" s="172"/>
    </row>
    <row r="69" spans="1:5" ht="12.75" customHeight="1">
      <c r="A69" s="130">
        <v>63</v>
      </c>
      <c r="B69" s="61" t="s">
        <v>267</v>
      </c>
      <c r="C69" s="56" t="s">
        <v>268</v>
      </c>
      <c r="D69" s="172">
        <v>2000000</v>
      </c>
      <c r="E69" s="172">
        <v>2028955</v>
      </c>
    </row>
    <row r="70" spans="1:5" ht="25.5" customHeight="1">
      <c r="A70" s="130">
        <v>64</v>
      </c>
      <c r="B70" s="61" t="s">
        <v>269</v>
      </c>
      <c r="C70" s="56" t="s">
        <v>270</v>
      </c>
      <c r="D70" s="172"/>
      <c r="E70" s="172"/>
    </row>
    <row r="71" spans="1:5" ht="27" customHeight="1">
      <c r="A71" s="130">
        <v>65</v>
      </c>
      <c r="B71" s="61" t="s">
        <v>271</v>
      </c>
      <c r="C71" s="56" t="s">
        <v>272</v>
      </c>
      <c r="D71" s="172"/>
      <c r="E71" s="172"/>
    </row>
    <row r="72" spans="1:5" ht="12.75" customHeight="1">
      <c r="A72" s="130">
        <v>66</v>
      </c>
      <c r="B72" s="61" t="s">
        <v>273</v>
      </c>
      <c r="C72" s="56" t="s">
        <v>274</v>
      </c>
      <c r="D72" s="172"/>
      <c r="E72" s="172"/>
    </row>
    <row r="73" spans="1:5" ht="12.75">
      <c r="A73" s="130">
        <v>67</v>
      </c>
      <c r="B73" s="139" t="s">
        <v>275</v>
      </c>
      <c r="C73" s="56" t="s">
        <v>276</v>
      </c>
      <c r="D73" s="172"/>
      <c r="E73" s="172"/>
    </row>
    <row r="74" spans="1:5" ht="12.75">
      <c r="A74" s="130">
        <v>68</v>
      </c>
      <c r="B74" s="139" t="s">
        <v>627</v>
      </c>
      <c r="C74" s="56" t="s">
        <v>278</v>
      </c>
      <c r="D74" s="172"/>
      <c r="E74" s="172"/>
    </row>
    <row r="75" spans="1:5" ht="12.75" customHeight="1">
      <c r="A75" s="130">
        <v>69</v>
      </c>
      <c r="B75" s="61" t="s">
        <v>277</v>
      </c>
      <c r="C75" s="56" t="s">
        <v>279</v>
      </c>
      <c r="D75" s="172"/>
      <c r="E75" s="172">
        <v>23854</v>
      </c>
    </row>
    <row r="76" spans="1:5" ht="12.75">
      <c r="A76" s="130">
        <v>70</v>
      </c>
      <c r="B76" s="139" t="s">
        <v>48</v>
      </c>
      <c r="C76" s="56" t="s">
        <v>628</v>
      </c>
      <c r="D76" s="172"/>
      <c r="E76" s="172"/>
    </row>
    <row r="77" spans="1:5" ht="12.75" customHeight="1">
      <c r="A77" s="131">
        <v>71</v>
      </c>
      <c r="B77" s="63" t="s">
        <v>695</v>
      </c>
      <c r="C77" s="59" t="s">
        <v>75</v>
      </c>
      <c r="D77" s="175">
        <f>D61+D65+D66+D67+D68+D69+D70+D71+D72+D73+D74+D75+D76</f>
        <v>2000000</v>
      </c>
      <c r="E77" s="175">
        <f>E61+E65+E66+E67+E68+E69+E70+E71+E72+E73+E74+E75+E76</f>
        <v>2052809</v>
      </c>
    </row>
    <row r="78" spans="1:5" ht="12.75">
      <c r="A78" s="130">
        <v>72</v>
      </c>
      <c r="B78" s="140" t="s">
        <v>280</v>
      </c>
      <c r="C78" s="56" t="s">
        <v>281</v>
      </c>
      <c r="D78" s="172">
        <v>2100000</v>
      </c>
      <c r="E78" s="172">
        <v>1024260</v>
      </c>
    </row>
    <row r="79" spans="1:5" ht="12.75">
      <c r="A79" s="130">
        <v>73</v>
      </c>
      <c r="B79" s="140" t="s">
        <v>282</v>
      </c>
      <c r="C79" s="56" t="s">
        <v>283</v>
      </c>
      <c r="D79" s="172"/>
      <c r="E79" s="172"/>
    </row>
    <row r="80" spans="1:5" ht="12.75">
      <c r="A80" s="130">
        <v>74</v>
      </c>
      <c r="B80" s="140" t="s">
        <v>284</v>
      </c>
      <c r="C80" s="56" t="s">
        <v>285</v>
      </c>
      <c r="D80" s="172">
        <v>1981000</v>
      </c>
      <c r="E80" s="172">
        <v>1799713</v>
      </c>
    </row>
    <row r="81" spans="1:5" ht="12.75">
      <c r="A81" s="130">
        <v>75</v>
      </c>
      <c r="B81" s="140" t="s">
        <v>286</v>
      </c>
      <c r="C81" s="56" t="s">
        <v>287</v>
      </c>
      <c r="D81" s="172">
        <v>12316000</v>
      </c>
      <c r="E81" s="172">
        <v>12366324</v>
      </c>
    </row>
    <row r="82" spans="1:5" ht="12.75">
      <c r="A82" s="130">
        <v>76</v>
      </c>
      <c r="B82" s="54" t="s">
        <v>288</v>
      </c>
      <c r="C82" s="56" t="s">
        <v>289</v>
      </c>
      <c r="D82" s="172"/>
      <c r="E82" s="172"/>
    </row>
    <row r="83" spans="1:5" ht="12.75">
      <c r="A83" s="130">
        <v>77</v>
      </c>
      <c r="B83" s="54" t="s">
        <v>290</v>
      </c>
      <c r="C83" s="56" t="s">
        <v>291</v>
      </c>
      <c r="D83" s="172"/>
      <c r="E83" s="172"/>
    </row>
    <row r="84" spans="1:5" ht="12.75">
      <c r="A84" s="130">
        <v>78</v>
      </c>
      <c r="B84" s="54" t="s">
        <v>292</v>
      </c>
      <c r="C84" s="56" t="s">
        <v>293</v>
      </c>
      <c r="D84" s="172">
        <v>4427000</v>
      </c>
      <c r="E84" s="172">
        <v>4101225</v>
      </c>
    </row>
    <row r="85" spans="1:5" s="50" customFormat="1" ht="12.75">
      <c r="A85" s="130">
        <v>79</v>
      </c>
      <c r="B85" s="64" t="s">
        <v>629</v>
      </c>
      <c r="C85" s="59" t="s">
        <v>76</v>
      </c>
      <c r="D85" s="175">
        <f>SUM(D78:D84)</f>
        <v>20824000</v>
      </c>
      <c r="E85" s="175">
        <f>SUM(E78:E84)</f>
        <v>19291522</v>
      </c>
    </row>
    <row r="86" spans="1:5" ht="12.75" customHeight="1">
      <c r="A86" s="130">
        <v>80</v>
      </c>
      <c r="B86" s="61" t="s">
        <v>294</v>
      </c>
      <c r="C86" s="56" t="s">
        <v>295</v>
      </c>
      <c r="D86" s="172"/>
      <c r="E86" s="172"/>
    </row>
    <row r="87" spans="1:5" ht="12.75" customHeight="1">
      <c r="A87" s="130">
        <v>81</v>
      </c>
      <c r="B87" s="61" t="s">
        <v>296</v>
      </c>
      <c r="C87" s="56" t="s">
        <v>297</v>
      </c>
      <c r="D87" s="172"/>
      <c r="E87" s="172"/>
    </row>
    <row r="88" spans="1:5" ht="12.75" customHeight="1">
      <c r="A88" s="130">
        <v>82</v>
      </c>
      <c r="B88" s="61" t="s">
        <v>298</v>
      </c>
      <c r="C88" s="56" t="s">
        <v>299</v>
      </c>
      <c r="D88" s="172"/>
      <c r="E88" s="172"/>
    </row>
    <row r="89" spans="1:5" ht="12.75" customHeight="1">
      <c r="A89" s="130">
        <v>83</v>
      </c>
      <c r="B89" s="61" t="s">
        <v>300</v>
      </c>
      <c r="C89" s="56" t="s">
        <v>301</v>
      </c>
      <c r="D89" s="172"/>
      <c r="E89" s="172"/>
    </row>
    <row r="90" spans="1:5" s="50" customFormat="1" ht="12.75" customHeight="1">
      <c r="A90" s="131">
        <v>84</v>
      </c>
      <c r="B90" s="63" t="s">
        <v>302</v>
      </c>
      <c r="C90" s="59" t="s">
        <v>77</v>
      </c>
      <c r="D90" s="175">
        <f>SUM(D86:D89)</f>
        <v>0</v>
      </c>
      <c r="E90" s="175">
        <f>SUM(E86:E89)</f>
        <v>0</v>
      </c>
    </row>
    <row r="91" spans="1:5" ht="25.5">
      <c r="A91" s="130">
        <v>85</v>
      </c>
      <c r="B91" s="61" t="s">
        <v>303</v>
      </c>
      <c r="C91" s="56" t="s">
        <v>304</v>
      </c>
      <c r="D91" s="172"/>
      <c r="E91" s="172"/>
    </row>
    <row r="92" spans="1:5" ht="25.5">
      <c r="A92" s="130">
        <v>86</v>
      </c>
      <c r="B92" s="61" t="s">
        <v>305</v>
      </c>
      <c r="C92" s="56" t="s">
        <v>306</v>
      </c>
      <c r="D92" s="172"/>
      <c r="E92" s="172"/>
    </row>
    <row r="93" spans="1:5" ht="25.5">
      <c r="A93" s="130">
        <v>87</v>
      </c>
      <c r="B93" s="61" t="s">
        <v>307</v>
      </c>
      <c r="C93" s="56" t="s">
        <v>308</v>
      </c>
      <c r="D93" s="172"/>
      <c r="E93" s="172"/>
    </row>
    <row r="94" spans="1:5" ht="12.75" customHeight="1">
      <c r="A94" s="130">
        <v>88</v>
      </c>
      <c r="B94" s="61" t="s">
        <v>309</v>
      </c>
      <c r="C94" s="56" t="s">
        <v>310</v>
      </c>
      <c r="D94" s="172"/>
      <c r="E94" s="172"/>
    </row>
    <row r="95" spans="1:5" ht="25.5">
      <c r="A95" s="130">
        <v>89</v>
      </c>
      <c r="B95" s="61" t="s">
        <v>311</v>
      </c>
      <c r="C95" s="56" t="s">
        <v>312</v>
      </c>
      <c r="D95" s="172"/>
      <c r="E95" s="172"/>
    </row>
    <row r="96" spans="1:5" ht="25.5">
      <c r="A96" s="130">
        <v>90</v>
      </c>
      <c r="B96" s="61" t="s">
        <v>313</v>
      </c>
      <c r="C96" s="56" t="s">
        <v>314</v>
      </c>
      <c r="D96" s="172">
        <v>2651065</v>
      </c>
      <c r="E96" s="172">
        <v>2651065</v>
      </c>
    </row>
    <row r="97" spans="1:5" ht="12.75" customHeight="1">
      <c r="A97" s="130">
        <v>91</v>
      </c>
      <c r="B97" s="61" t="s">
        <v>315</v>
      </c>
      <c r="C97" s="56" t="s">
        <v>316</v>
      </c>
      <c r="D97" s="172"/>
      <c r="E97" s="172"/>
    </row>
    <row r="98" spans="1:5" ht="12.75" customHeight="1">
      <c r="A98" s="130">
        <v>92</v>
      </c>
      <c r="B98" s="61" t="s">
        <v>696</v>
      </c>
      <c r="C98" s="56" t="s">
        <v>318</v>
      </c>
      <c r="D98" s="172"/>
      <c r="E98" s="172"/>
    </row>
    <row r="99" spans="1:5" ht="12.75" customHeight="1">
      <c r="A99" s="130">
        <v>93</v>
      </c>
      <c r="B99" s="61" t="s">
        <v>317</v>
      </c>
      <c r="C99" s="56" t="s">
        <v>630</v>
      </c>
      <c r="D99" s="172"/>
      <c r="E99" s="172"/>
    </row>
    <row r="100" spans="1:5" ht="12.75" customHeight="1">
      <c r="A100" s="131">
        <v>94</v>
      </c>
      <c r="B100" s="63" t="s">
        <v>697</v>
      </c>
      <c r="C100" s="59" t="s">
        <v>78</v>
      </c>
      <c r="D100" s="175">
        <f>SUM(D91:D99)</f>
        <v>2651065</v>
      </c>
      <c r="E100" s="175">
        <f>SUM(E91:E99)</f>
        <v>2651065</v>
      </c>
    </row>
    <row r="101" spans="1:5" s="50" customFormat="1" ht="12.75">
      <c r="A101" s="131">
        <v>95</v>
      </c>
      <c r="B101" s="64" t="s">
        <v>631</v>
      </c>
      <c r="C101" s="59" t="s">
        <v>79</v>
      </c>
      <c r="D101" s="175">
        <f>D25+D26+D51+D60+D77+D85+D90+D100</f>
        <v>576802252</v>
      </c>
      <c r="E101" s="175">
        <f>E25+E26+E51+E60+E77+E85+E90+E100</f>
        <v>515427912</v>
      </c>
    </row>
    <row r="102" spans="2:5" ht="12.75">
      <c r="B102" s="52"/>
      <c r="C102" s="52"/>
      <c r="D102" s="179"/>
      <c r="E102" s="179"/>
    </row>
    <row r="103" spans="2:5" ht="12.75">
      <c r="B103" s="52"/>
      <c r="C103" s="52"/>
      <c r="D103" s="179"/>
      <c r="E103" s="179"/>
    </row>
    <row r="104" spans="1:5" ht="12.75" customHeight="1">
      <c r="A104" s="127" t="s">
        <v>91</v>
      </c>
      <c r="B104" s="128" t="s">
        <v>92</v>
      </c>
      <c r="C104" s="53" t="s">
        <v>93</v>
      </c>
      <c r="D104" s="47" t="s">
        <v>931</v>
      </c>
      <c r="E104" s="47" t="s">
        <v>1175</v>
      </c>
    </row>
    <row r="105" spans="1:5" ht="12.75">
      <c r="A105" s="129" t="s">
        <v>95</v>
      </c>
      <c r="B105" s="54" t="s">
        <v>96</v>
      </c>
      <c r="C105" s="54" t="s">
        <v>97</v>
      </c>
      <c r="D105" s="180" t="s">
        <v>98</v>
      </c>
      <c r="E105" s="180" t="s">
        <v>98</v>
      </c>
    </row>
    <row r="106" spans="1:5" ht="12.75">
      <c r="A106" s="141" t="s">
        <v>99</v>
      </c>
      <c r="B106" s="61" t="s">
        <v>632</v>
      </c>
      <c r="C106" s="57" t="s">
        <v>319</v>
      </c>
      <c r="D106" s="175"/>
      <c r="E106" s="175"/>
    </row>
    <row r="107" spans="1:5" ht="12.75" customHeight="1">
      <c r="A107" s="141" t="s">
        <v>102</v>
      </c>
      <c r="B107" s="61" t="s">
        <v>320</v>
      </c>
      <c r="C107" s="57" t="s">
        <v>321</v>
      </c>
      <c r="D107" s="175"/>
      <c r="E107" s="175"/>
    </row>
    <row r="108" spans="1:5" ht="12.75" customHeight="1">
      <c r="A108" s="141" t="s">
        <v>105</v>
      </c>
      <c r="B108" s="61" t="s">
        <v>633</v>
      </c>
      <c r="C108" s="57" t="s">
        <v>322</v>
      </c>
      <c r="D108" s="175"/>
      <c r="E108" s="175"/>
    </row>
    <row r="109" spans="1:5" ht="12.75" customHeight="1">
      <c r="A109" s="142" t="s">
        <v>108</v>
      </c>
      <c r="B109" s="63" t="s">
        <v>323</v>
      </c>
      <c r="C109" s="58" t="s">
        <v>80</v>
      </c>
      <c r="D109" s="175"/>
      <c r="E109" s="175"/>
    </row>
    <row r="110" spans="1:5" ht="12.75" customHeight="1">
      <c r="A110" s="141" t="s">
        <v>111</v>
      </c>
      <c r="B110" s="139" t="s">
        <v>324</v>
      </c>
      <c r="C110" s="57" t="s">
        <v>325</v>
      </c>
      <c r="D110" s="175"/>
      <c r="E110" s="175"/>
    </row>
    <row r="111" spans="1:5" ht="12.75" customHeight="1">
      <c r="A111" s="141" t="s">
        <v>114</v>
      </c>
      <c r="B111" s="61" t="s">
        <v>327</v>
      </c>
      <c r="C111" s="57" t="s">
        <v>326</v>
      </c>
      <c r="D111" s="175"/>
      <c r="E111" s="175"/>
    </row>
    <row r="112" spans="1:5" ht="12.75" customHeight="1">
      <c r="A112" s="141" t="s">
        <v>117</v>
      </c>
      <c r="B112" s="61" t="s">
        <v>636</v>
      </c>
      <c r="C112" s="57" t="s">
        <v>328</v>
      </c>
      <c r="D112" s="175"/>
      <c r="E112" s="175"/>
    </row>
    <row r="113" spans="1:5" ht="12.75" customHeight="1">
      <c r="A113" s="141" t="s">
        <v>120</v>
      </c>
      <c r="B113" s="61" t="s">
        <v>637</v>
      </c>
      <c r="C113" s="57" t="s">
        <v>329</v>
      </c>
      <c r="D113" s="175"/>
      <c r="E113" s="175"/>
    </row>
    <row r="114" spans="1:5" ht="12.75" customHeight="1">
      <c r="A114" s="141" t="s">
        <v>123</v>
      </c>
      <c r="B114" s="61" t="s">
        <v>638</v>
      </c>
      <c r="C114" s="57" t="s">
        <v>634</v>
      </c>
      <c r="D114" s="175"/>
      <c r="E114" s="175"/>
    </row>
    <row r="115" spans="1:5" ht="12.75" customHeight="1">
      <c r="A115" s="141" t="s">
        <v>126</v>
      </c>
      <c r="B115" s="61" t="s">
        <v>639</v>
      </c>
      <c r="C115" s="57" t="s">
        <v>635</v>
      </c>
      <c r="D115" s="175"/>
      <c r="E115" s="175"/>
    </row>
    <row r="116" spans="1:5" ht="12.75" customHeight="1">
      <c r="A116" s="142" t="s">
        <v>129</v>
      </c>
      <c r="B116" s="143" t="s">
        <v>640</v>
      </c>
      <c r="C116" s="58" t="s">
        <v>81</v>
      </c>
      <c r="D116" s="175"/>
      <c r="E116" s="175"/>
    </row>
    <row r="117" spans="1:5" ht="12.75" customHeight="1">
      <c r="A117" s="141" t="s">
        <v>132</v>
      </c>
      <c r="B117" s="139" t="s">
        <v>330</v>
      </c>
      <c r="C117" s="57" t="s">
        <v>331</v>
      </c>
      <c r="D117" s="175"/>
      <c r="E117" s="175"/>
    </row>
    <row r="118" spans="1:5" ht="12.75" customHeight="1">
      <c r="A118" s="141" t="s">
        <v>135</v>
      </c>
      <c r="B118" s="139" t="s">
        <v>698</v>
      </c>
      <c r="C118" s="57" t="s">
        <v>332</v>
      </c>
      <c r="D118" s="172"/>
      <c r="E118" s="172"/>
    </row>
    <row r="119" spans="1:5" ht="12.75" customHeight="1">
      <c r="A119" s="141" t="s">
        <v>138</v>
      </c>
      <c r="B119" s="139" t="s">
        <v>333</v>
      </c>
      <c r="C119" s="57" t="s">
        <v>334</v>
      </c>
      <c r="D119" s="172"/>
      <c r="E119" s="172"/>
    </row>
    <row r="120" spans="1:5" ht="12.75" customHeight="1">
      <c r="A120" s="141" t="s">
        <v>141</v>
      </c>
      <c r="B120" s="139" t="s">
        <v>641</v>
      </c>
      <c r="C120" s="57" t="s">
        <v>335</v>
      </c>
      <c r="D120" s="175"/>
      <c r="E120" s="175"/>
    </row>
    <row r="121" spans="1:5" ht="12.75" customHeight="1">
      <c r="A121" s="141" t="s">
        <v>144</v>
      </c>
      <c r="B121" s="139" t="s">
        <v>336</v>
      </c>
      <c r="C121" s="57" t="s">
        <v>337</v>
      </c>
      <c r="D121" s="175"/>
      <c r="E121" s="175"/>
    </row>
    <row r="122" spans="1:5" ht="12.75" customHeight="1">
      <c r="A122" s="141" t="s">
        <v>147</v>
      </c>
      <c r="B122" s="139" t="s">
        <v>338</v>
      </c>
      <c r="C122" s="57" t="s">
        <v>339</v>
      </c>
      <c r="D122" s="175"/>
      <c r="E122" s="175"/>
    </row>
    <row r="123" spans="1:5" ht="12.75" customHeight="1">
      <c r="A123" s="141" t="s">
        <v>150</v>
      </c>
      <c r="B123" s="139" t="s">
        <v>642</v>
      </c>
      <c r="C123" s="57" t="s">
        <v>643</v>
      </c>
      <c r="D123" s="175"/>
      <c r="E123" s="175"/>
    </row>
    <row r="124" spans="1:5" ht="12.75" customHeight="1">
      <c r="A124" s="141" t="s">
        <v>153</v>
      </c>
      <c r="B124" s="139" t="s">
        <v>645</v>
      </c>
      <c r="C124" s="57" t="s">
        <v>644</v>
      </c>
      <c r="D124" s="175"/>
      <c r="E124" s="175"/>
    </row>
    <row r="125" spans="1:5" ht="12.75" customHeight="1">
      <c r="A125" s="142" t="s">
        <v>155</v>
      </c>
      <c r="B125" s="143" t="s">
        <v>646</v>
      </c>
      <c r="C125" s="58" t="s">
        <v>647</v>
      </c>
      <c r="D125" s="175"/>
      <c r="E125" s="175"/>
    </row>
    <row r="126" spans="1:5" ht="12.75" customHeight="1">
      <c r="A126" s="142" t="s">
        <v>157</v>
      </c>
      <c r="B126" s="143" t="s">
        <v>648</v>
      </c>
      <c r="C126" s="58" t="s">
        <v>340</v>
      </c>
      <c r="D126" s="175">
        <f>SUM(D118:D125)</f>
        <v>0</v>
      </c>
      <c r="E126" s="175">
        <f>SUM(E118:E125)</f>
        <v>0</v>
      </c>
    </row>
    <row r="127" spans="1:5" ht="12.75" customHeight="1">
      <c r="A127" s="141" t="s">
        <v>160</v>
      </c>
      <c r="B127" s="139" t="s">
        <v>341</v>
      </c>
      <c r="C127" s="57" t="s">
        <v>342</v>
      </c>
      <c r="D127" s="175"/>
      <c r="E127" s="175"/>
    </row>
    <row r="128" spans="1:5" ht="12.75" customHeight="1">
      <c r="A128" s="141" t="s">
        <v>163</v>
      </c>
      <c r="B128" s="61" t="s">
        <v>343</v>
      </c>
      <c r="C128" s="57" t="s">
        <v>344</v>
      </c>
      <c r="D128" s="175"/>
      <c r="E128" s="175"/>
    </row>
    <row r="129" spans="1:5" ht="12.75" customHeight="1">
      <c r="A129" s="141" t="s">
        <v>166</v>
      </c>
      <c r="B129" s="139" t="s">
        <v>345</v>
      </c>
      <c r="C129" s="57" t="s">
        <v>346</v>
      </c>
      <c r="D129" s="175"/>
      <c r="E129" s="175"/>
    </row>
    <row r="130" spans="1:5" ht="25.5">
      <c r="A130" s="141" t="s">
        <v>169</v>
      </c>
      <c r="B130" s="61" t="s">
        <v>699</v>
      </c>
      <c r="C130" s="57" t="s">
        <v>347</v>
      </c>
      <c r="D130" s="175"/>
      <c r="E130" s="175"/>
    </row>
    <row r="131" spans="1:5" ht="12.75" customHeight="1">
      <c r="A131" s="141" t="s">
        <v>172</v>
      </c>
      <c r="B131" s="139" t="s">
        <v>650</v>
      </c>
      <c r="C131" s="57" t="s">
        <v>649</v>
      </c>
      <c r="D131" s="175"/>
      <c r="E131" s="175"/>
    </row>
    <row r="132" spans="1:5" ht="12.75" customHeight="1">
      <c r="A132" s="142" t="s">
        <v>175</v>
      </c>
      <c r="B132" s="143" t="s">
        <v>651</v>
      </c>
      <c r="C132" s="58" t="s">
        <v>348</v>
      </c>
      <c r="D132" s="175"/>
      <c r="E132" s="175"/>
    </row>
    <row r="133" spans="1:5" ht="12.75" customHeight="1">
      <c r="A133" s="141" t="s">
        <v>178</v>
      </c>
      <c r="B133" s="61" t="s">
        <v>349</v>
      </c>
      <c r="C133" s="57" t="s">
        <v>350</v>
      </c>
      <c r="D133" s="175"/>
      <c r="E133" s="175"/>
    </row>
    <row r="134" spans="1:5" ht="12.75" customHeight="1">
      <c r="A134" s="141" t="s">
        <v>181</v>
      </c>
      <c r="B134" s="61" t="s">
        <v>652</v>
      </c>
      <c r="C134" s="57" t="s">
        <v>653</v>
      </c>
      <c r="D134" s="175"/>
      <c r="E134" s="175"/>
    </row>
    <row r="135" spans="1:5" ht="12.75" customHeight="1">
      <c r="A135" s="142" t="s">
        <v>184</v>
      </c>
      <c r="B135" s="143" t="s">
        <v>654</v>
      </c>
      <c r="C135" s="58" t="s">
        <v>82</v>
      </c>
      <c r="D135" s="175">
        <f>D126+D132+D133+D134</f>
        <v>0</v>
      </c>
      <c r="E135" s="175">
        <f>E126+E132+E133+E134</f>
        <v>0</v>
      </c>
    </row>
    <row r="136" spans="4:5" ht="13.5" thickBot="1">
      <c r="D136" s="179"/>
      <c r="E136" s="179"/>
    </row>
    <row r="137" spans="1:5" s="50" customFormat="1" ht="13.5" thickBot="1">
      <c r="A137" s="144" t="s">
        <v>351</v>
      </c>
      <c r="B137" s="65"/>
      <c r="C137" s="65"/>
      <c r="D137" s="181">
        <f>D101+D135</f>
        <v>576802252</v>
      </c>
      <c r="E137" s="181">
        <f>E101+E135</f>
        <v>515427912</v>
      </c>
    </row>
    <row r="138" spans="4:5" ht="12.75">
      <c r="D138" s="179"/>
      <c r="E138" s="179"/>
    </row>
    <row r="139" spans="4:5" ht="12.75">
      <c r="D139" s="179"/>
      <c r="E139" s="179"/>
    </row>
    <row r="140" spans="4:5" ht="12.75">
      <c r="D140" s="179"/>
      <c r="E140" s="179"/>
    </row>
    <row r="141" spans="4:5" ht="12.75">
      <c r="D141" s="179"/>
      <c r="E141" s="179"/>
    </row>
    <row r="142" spans="4:5" ht="12.75">
      <c r="D142" s="179"/>
      <c r="E142" s="179"/>
    </row>
    <row r="143" spans="4:5" ht="12.75">
      <c r="D143" s="179"/>
      <c r="E143" s="179"/>
    </row>
    <row r="144" spans="4:5" ht="12.75">
      <c r="D144" s="179"/>
      <c r="E144" s="179"/>
    </row>
    <row r="145" spans="4:5" ht="12.75">
      <c r="D145" s="179"/>
      <c r="E145" s="179"/>
    </row>
    <row r="146" spans="4:5" ht="12.75">
      <c r="D146" s="179"/>
      <c r="E146" s="179"/>
    </row>
    <row r="147" spans="4:5" ht="12.75">
      <c r="D147" s="179"/>
      <c r="E147" s="179"/>
    </row>
    <row r="148" spans="4:5" ht="12.75">
      <c r="D148" s="179"/>
      <c r="E148" s="179"/>
    </row>
    <row r="149" spans="4:5" ht="12.75">
      <c r="D149" s="179"/>
      <c r="E149" s="179"/>
    </row>
    <row r="150" spans="4:5" ht="12.75">
      <c r="D150" s="179"/>
      <c r="E150" s="179"/>
    </row>
    <row r="151" spans="4:5" ht="12.75">
      <c r="D151" s="179"/>
      <c r="E151" s="179"/>
    </row>
    <row r="152" spans="4:5" ht="12.75">
      <c r="D152" s="179"/>
      <c r="E152" s="179"/>
    </row>
    <row r="153" spans="4:5" ht="12.75">
      <c r="D153" s="179"/>
      <c r="E153" s="179"/>
    </row>
    <row r="154" spans="4:5" ht="12.75">
      <c r="D154" s="179"/>
      <c r="E154" s="179"/>
    </row>
    <row r="155" spans="4:5" ht="12.75">
      <c r="D155" s="179"/>
      <c r="E155" s="179"/>
    </row>
    <row r="156" spans="4:5" ht="12.75">
      <c r="D156" s="179"/>
      <c r="E156" s="179"/>
    </row>
    <row r="157" spans="4:5" ht="12.75">
      <c r="D157" s="179"/>
      <c r="E157" s="179"/>
    </row>
    <row r="158" spans="4:5" ht="12.75">
      <c r="D158" s="179"/>
      <c r="E158" s="179"/>
    </row>
    <row r="159" spans="4:5" ht="12.75">
      <c r="D159" s="179"/>
      <c r="E159" s="179"/>
    </row>
    <row r="160" spans="1:5" ht="12.75" customHeight="1">
      <c r="A160" s="145" t="s">
        <v>91</v>
      </c>
      <c r="B160" s="64" t="s">
        <v>92</v>
      </c>
      <c r="C160" s="58" t="s">
        <v>93</v>
      </c>
      <c r="D160" s="47" t="s">
        <v>931</v>
      </c>
      <c r="E160" s="47" t="s">
        <v>1175</v>
      </c>
    </row>
    <row r="161" spans="1:5" ht="12.75">
      <c r="A161" s="129" t="s">
        <v>95</v>
      </c>
      <c r="B161" s="54" t="s">
        <v>96</v>
      </c>
      <c r="C161" s="54" t="s">
        <v>97</v>
      </c>
      <c r="D161" s="180" t="s">
        <v>98</v>
      </c>
      <c r="E161" s="180" t="s">
        <v>98</v>
      </c>
    </row>
    <row r="162" spans="1:5" ht="12.75" customHeight="1">
      <c r="A162" s="141" t="s">
        <v>99</v>
      </c>
      <c r="B162" s="57" t="s">
        <v>86</v>
      </c>
      <c r="C162" s="54" t="s">
        <v>352</v>
      </c>
      <c r="D162" s="172"/>
      <c r="E162" s="172"/>
    </row>
    <row r="163" spans="1:5" ht="12.75">
      <c r="A163" s="141" t="s">
        <v>102</v>
      </c>
      <c r="B163" s="57" t="s">
        <v>353</v>
      </c>
      <c r="C163" s="54" t="s">
        <v>354</v>
      </c>
      <c r="D163" s="172"/>
      <c r="E163" s="172"/>
    </row>
    <row r="164" spans="1:5" ht="25.5">
      <c r="A164" s="141" t="s">
        <v>105</v>
      </c>
      <c r="B164" s="146" t="s">
        <v>355</v>
      </c>
      <c r="C164" s="54" t="s">
        <v>356</v>
      </c>
      <c r="D164" s="172"/>
      <c r="E164" s="172"/>
    </row>
    <row r="165" spans="1:5" ht="12.75" customHeight="1">
      <c r="A165" s="141" t="s">
        <v>108</v>
      </c>
      <c r="B165" s="57" t="s">
        <v>357</v>
      </c>
      <c r="C165" s="54" t="s">
        <v>358</v>
      </c>
      <c r="D165" s="172"/>
      <c r="E165" s="172"/>
    </row>
    <row r="166" spans="1:5" ht="12.75" customHeight="1">
      <c r="A166" s="141" t="s">
        <v>111</v>
      </c>
      <c r="B166" s="57" t="s">
        <v>89</v>
      </c>
      <c r="C166" s="54" t="s">
        <v>359</v>
      </c>
      <c r="D166" s="172"/>
      <c r="E166" s="172"/>
    </row>
    <row r="167" spans="1:5" ht="12.75" customHeight="1">
      <c r="A167" s="141" t="s">
        <v>114</v>
      </c>
      <c r="B167" s="57" t="s">
        <v>505</v>
      </c>
      <c r="C167" s="54" t="s">
        <v>360</v>
      </c>
      <c r="D167" s="172"/>
      <c r="E167" s="172"/>
    </row>
    <row r="168" spans="1:5" ht="12.75" customHeight="1">
      <c r="A168" s="142" t="s">
        <v>117</v>
      </c>
      <c r="B168" s="58" t="s">
        <v>361</v>
      </c>
      <c r="C168" s="64" t="s">
        <v>362</v>
      </c>
      <c r="D168" s="175">
        <f>SUM(D162:D167)</f>
        <v>0</v>
      </c>
      <c r="E168" s="175">
        <f>SUM(E162:E167)</f>
        <v>0</v>
      </c>
    </row>
    <row r="169" spans="1:5" ht="12.75" customHeight="1">
      <c r="A169" s="141" t="s">
        <v>120</v>
      </c>
      <c r="B169" s="57" t="s">
        <v>363</v>
      </c>
      <c r="C169" s="54" t="s">
        <v>364</v>
      </c>
      <c r="D169" s="172"/>
      <c r="E169" s="172"/>
    </row>
    <row r="170" spans="1:5" ht="25.5">
      <c r="A170" s="141" t="s">
        <v>123</v>
      </c>
      <c r="B170" s="57" t="s">
        <v>365</v>
      </c>
      <c r="C170" s="54" t="s">
        <v>366</v>
      </c>
      <c r="D170" s="172"/>
      <c r="E170" s="172"/>
    </row>
    <row r="171" spans="1:5" ht="25.5">
      <c r="A171" s="141" t="s">
        <v>126</v>
      </c>
      <c r="B171" s="57" t="s">
        <v>367</v>
      </c>
      <c r="C171" s="54" t="s">
        <v>368</v>
      </c>
      <c r="D171" s="172"/>
      <c r="E171" s="172"/>
    </row>
    <row r="172" spans="1:5" ht="25.5">
      <c r="A172" s="141" t="s">
        <v>129</v>
      </c>
      <c r="B172" s="57" t="s">
        <v>369</v>
      </c>
      <c r="C172" s="54" t="s">
        <v>370</v>
      </c>
      <c r="D172" s="172"/>
      <c r="E172" s="172"/>
    </row>
    <row r="173" spans="1:5" ht="12.75" customHeight="1">
      <c r="A173" s="141" t="s">
        <v>132</v>
      </c>
      <c r="B173" s="57" t="s">
        <v>371</v>
      </c>
      <c r="C173" s="54" t="s">
        <v>372</v>
      </c>
      <c r="D173" s="172"/>
      <c r="E173" s="172">
        <v>16672927</v>
      </c>
    </row>
    <row r="174" spans="1:5" ht="12.75">
      <c r="A174" s="142" t="s">
        <v>135</v>
      </c>
      <c r="B174" s="58" t="s">
        <v>373</v>
      </c>
      <c r="C174" s="64" t="s">
        <v>374</v>
      </c>
      <c r="D174" s="175">
        <f>SUM(D168:D173)</f>
        <v>0</v>
      </c>
      <c r="E174" s="175">
        <f>SUM(E168:E173)</f>
        <v>16672927</v>
      </c>
    </row>
    <row r="175" spans="1:5" ht="12.75" customHeight="1">
      <c r="A175" s="141" t="s">
        <v>138</v>
      </c>
      <c r="B175" s="57" t="s">
        <v>375</v>
      </c>
      <c r="C175" s="54" t="s">
        <v>376</v>
      </c>
      <c r="D175" s="172"/>
      <c r="E175" s="172"/>
    </row>
    <row r="176" spans="1:5" ht="25.5">
      <c r="A176" s="141" t="s">
        <v>141</v>
      </c>
      <c r="B176" s="57" t="s">
        <v>377</v>
      </c>
      <c r="C176" s="54" t="s">
        <v>378</v>
      </c>
      <c r="D176" s="172"/>
      <c r="E176" s="172"/>
    </row>
    <row r="177" spans="1:5" ht="25.5">
      <c r="A177" s="141" t="s">
        <v>144</v>
      </c>
      <c r="B177" s="57" t="s">
        <v>379</v>
      </c>
      <c r="C177" s="54" t="s">
        <v>380</v>
      </c>
      <c r="D177" s="172"/>
      <c r="E177" s="172"/>
    </row>
    <row r="178" spans="1:5" ht="25.5">
      <c r="A178" s="141" t="s">
        <v>147</v>
      </c>
      <c r="B178" s="57" t="s">
        <v>381</v>
      </c>
      <c r="C178" s="54" t="s">
        <v>382</v>
      </c>
      <c r="D178" s="172"/>
      <c r="E178" s="172"/>
    </row>
    <row r="179" spans="1:5" ht="12.75" customHeight="1">
      <c r="A179" s="141" t="s">
        <v>150</v>
      </c>
      <c r="B179" s="57" t="s">
        <v>383</v>
      </c>
      <c r="C179" s="54" t="s">
        <v>384</v>
      </c>
      <c r="D179" s="172"/>
      <c r="E179" s="172"/>
    </row>
    <row r="180" spans="1:5" ht="25.5">
      <c r="A180" s="142" t="s">
        <v>153</v>
      </c>
      <c r="B180" s="58" t="s">
        <v>385</v>
      </c>
      <c r="C180" s="64" t="s">
        <v>386</v>
      </c>
      <c r="D180" s="175">
        <f>SUM(D179)</f>
        <v>0</v>
      </c>
      <c r="E180" s="175">
        <f>SUM(E179)</f>
        <v>0</v>
      </c>
    </row>
    <row r="181" spans="1:5" ht="12.75" customHeight="1">
      <c r="A181" s="141" t="s">
        <v>155</v>
      </c>
      <c r="B181" s="57" t="s">
        <v>387</v>
      </c>
      <c r="C181" s="54" t="s">
        <v>388</v>
      </c>
      <c r="D181" s="172"/>
      <c r="E181" s="172"/>
    </row>
    <row r="182" spans="1:5" ht="12.75" customHeight="1">
      <c r="A182" s="141" t="s">
        <v>157</v>
      </c>
      <c r="B182" s="57" t="s">
        <v>389</v>
      </c>
      <c r="C182" s="54" t="s">
        <v>390</v>
      </c>
      <c r="D182" s="172"/>
      <c r="E182" s="172"/>
    </row>
    <row r="183" spans="1:5" ht="12.75" customHeight="1">
      <c r="A183" s="142" t="s">
        <v>160</v>
      </c>
      <c r="B183" s="58" t="s">
        <v>391</v>
      </c>
      <c r="C183" s="64" t="s">
        <v>392</v>
      </c>
      <c r="D183" s="172"/>
      <c r="E183" s="172"/>
    </row>
    <row r="184" spans="1:5" ht="12.75" customHeight="1">
      <c r="A184" s="141" t="s">
        <v>163</v>
      </c>
      <c r="B184" s="57" t="s">
        <v>393</v>
      </c>
      <c r="C184" s="54" t="s">
        <v>394</v>
      </c>
      <c r="D184" s="172"/>
      <c r="E184" s="172"/>
    </row>
    <row r="185" spans="1:5" ht="12.75" customHeight="1">
      <c r="A185" s="141" t="s">
        <v>166</v>
      </c>
      <c r="B185" s="57" t="s">
        <v>395</v>
      </c>
      <c r="C185" s="54" t="s">
        <v>396</v>
      </c>
      <c r="D185" s="172"/>
      <c r="E185" s="172"/>
    </row>
    <row r="186" spans="1:5" ht="12.75" customHeight="1">
      <c r="A186" s="141" t="s">
        <v>169</v>
      </c>
      <c r="B186" s="57" t="s">
        <v>774</v>
      </c>
      <c r="C186" s="54" t="s">
        <v>397</v>
      </c>
      <c r="D186" s="172"/>
      <c r="E186" s="172"/>
    </row>
    <row r="187" spans="1:5" ht="12.75" customHeight="1">
      <c r="A187" s="141" t="s">
        <v>172</v>
      </c>
      <c r="B187" s="57" t="s">
        <v>398</v>
      </c>
      <c r="C187" s="54" t="s">
        <v>399</v>
      </c>
      <c r="D187" s="172"/>
      <c r="E187" s="172"/>
    </row>
    <row r="188" spans="1:5" ht="12.75" customHeight="1">
      <c r="A188" s="141" t="s">
        <v>175</v>
      </c>
      <c r="B188" s="57" t="s">
        <v>400</v>
      </c>
      <c r="C188" s="54" t="s">
        <v>401</v>
      </c>
      <c r="D188" s="172"/>
      <c r="E188" s="172"/>
    </row>
    <row r="189" spans="1:5" ht="12.75" customHeight="1">
      <c r="A189" s="141" t="s">
        <v>178</v>
      </c>
      <c r="B189" s="57" t="s">
        <v>402</v>
      </c>
      <c r="C189" s="54" t="s">
        <v>403</v>
      </c>
      <c r="D189" s="172"/>
      <c r="E189" s="172"/>
    </row>
    <row r="190" spans="1:5" ht="12.75" customHeight="1">
      <c r="A190" s="141" t="s">
        <v>181</v>
      </c>
      <c r="B190" s="57" t="s">
        <v>404</v>
      </c>
      <c r="C190" s="54" t="s">
        <v>405</v>
      </c>
      <c r="D190" s="172"/>
      <c r="E190" s="172"/>
    </row>
    <row r="191" spans="1:5" ht="12.75" customHeight="1">
      <c r="A191" s="141" t="s">
        <v>184</v>
      </c>
      <c r="B191" s="57" t="s">
        <v>406</v>
      </c>
      <c r="C191" s="54" t="s">
        <v>407</v>
      </c>
      <c r="D191" s="172"/>
      <c r="E191" s="172"/>
    </row>
    <row r="192" spans="1:5" ht="12.75" customHeight="1">
      <c r="A192" s="142" t="s">
        <v>187</v>
      </c>
      <c r="B192" s="58" t="s">
        <v>408</v>
      </c>
      <c r="C192" s="64" t="s">
        <v>409</v>
      </c>
      <c r="D192" s="175">
        <f>SUM(D187:D191)</f>
        <v>0</v>
      </c>
      <c r="E192" s="175">
        <f>SUM(E187:E191)</f>
        <v>0</v>
      </c>
    </row>
    <row r="193" spans="1:5" ht="12.75" customHeight="1">
      <c r="A193" s="141" t="s">
        <v>190</v>
      </c>
      <c r="B193" s="57" t="s">
        <v>410</v>
      </c>
      <c r="C193" s="64" t="s">
        <v>411</v>
      </c>
      <c r="D193" s="172">
        <v>50000</v>
      </c>
      <c r="E193" s="172">
        <v>259197</v>
      </c>
    </row>
    <row r="194" spans="1:5" ht="12.75" customHeight="1">
      <c r="A194" s="142" t="s">
        <v>193</v>
      </c>
      <c r="B194" s="58" t="s">
        <v>412</v>
      </c>
      <c r="C194" s="64" t="s">
        <v>413</v>
      </c>
      <c r="D194" s="175">
        <f>D186+D192+D193</f>
        <v>50000</v>
      </c>
      <c r="E194" s="175">
        <f>E186+E192+E193</f>
        <v>259197</v>
      </c>
    </row>
    <row r="195" spans="1:5" ht="12.75" customHeight="1">
      <c r="A195" s="141" t="s">
        <v>196</v>
      </c>
      <c r="B195" s="61" t="s">
        <v>414</v>
      </c>
      <c r="C195" s="54" t="s">
        <v>415</v>
      </c>
      <c r="D195" s="172"/>
      <c r="E195" s="172"/>
    </row>
    <row r="196" spans="1:5" ht="12.75" customHeight="1">
      <c r="A196" s="141" t="s">
        <v>199</v>
      </c>
      <c r="B196" s="61" t="s">
        <v>416</v>
      </c>
      <c r="C196" s="54" t="s">
        <v>417</v>
      </c>
      <c r="D196" s="172">
        <v>400000</v>
      </c>
      <c r="E196" s="172">
        <v>552126</v>
      </c>
    </row>
    <row r="197" spans="1:5" ht="12.75" customHeight="1">
      <c r="A197" s="141" t="s">
        <v>202</v>
      </c>
      <c r="B197" s="61" t="s">
        <v>418</v>
      </c>
      <c r="C197" s="54" t="s">
        <v>419</v>
      </c>
      <c r="D197" s="172">
        <v>3550000</v>
      </c>
      <c r="E197" s="172">
        <v>3524428</v>
      </c>
    </row>
    <row r="198" spans="1:5" ht="12.75" customHeight="1">
      <c r="A198" s="141" t="s">
        <v>205</v>
      </c>
      <c r="B198" s="61" t="s">
        <v>420</v>
      </c>
      <c r="C198" s="54" t="s">
        <v>421</v>
      </c>
      <c r="D198" s="172"/>
      <c r="E198" s="172"/>
    </row>
    <row r="199" spans="1:5" ht="12.75" customHeight="1">
      <c r="A199" s="141" t="s">
        <v>208</v>
      </c>
      <c r="B199" s="61" t="s">
        <v>422</v>
      </c>
      <c r="C199" s="54" t="s">
        <v>423</v>
      </c>
      <c r="D199" s="172"/>
      <c r="E199" s="172"/>
    </row>
    <row r="200" spans="1:5" ht="12.75" customHeight="1">
      <c r="A200" s="141" t="s">
        <v>211</v>
      </c>
      <c r="B200" s="61" t="s">
        <v>424</v>
      </c>
      <c r="C200" s="54" t="s">
        <v>425</v>
      </c>
      <c r="D200" s="172">
        <v>1622000</v>
      </c>
      <c r="E200" s="172">
        <v>2175889</v>
      </c>
    </row>
    <row r="201" spans="1:5" ht="12.75" customHeight="1">
      <c r="A201" s="141" t="s">
        <v>214</v>
      </c>
      <c r="B201" s="61" t="s">
        <v>426</v>
      </c>
      <c r="C201" s="54" t="s">
        <v>427</v>
      </c>
      <c r="D201" s="172"/>
      <c r="E201" s="172"/>
    </row>
    <row r="202" spans="1:5" ht="12.75" customHeight="1">
      <c r="A202" s="141">
        <v>41</v>
      </c>
      <c r="B202" s="61" t="s">
        <v>686</v>
      </c>
      <c r="C202" s="54" t="s">
        <v>687</v>
      </c>
      <c r="D202" s="172"/>
      <c r="E202" s="172"/>
    </row>
    <row r="203" spans="1:5" ht="12.75" customHeight="1">
      <c r="A203" s="141">
        <v>42</v>
      </c>
      <c r="B203" s="61" t="s">
        <v>688</v>
      </c>
      <c r="C203" s="54" t="s">
        <v>689</v>
      </c>
      <c r="D203" s="172"/>
      <c r="E203" s="172">
        <v>18</v>
      </c>
    </row>
    <row r="204" spans="1:5" s="50" customFormat="1" ht="12.75" customHeight="1">
      <c r="A204" s="142">
        <v>43</v>
      </c>
      <c r="B204" s="63" t="s">
        <v>700</v>
      </c>
      <c r="C204" s="64" t="s">
        <v>428</v>
      </c>
      <c r="D204" s="175">
        <f>SUM(D202:D203)</f>
        <v>0</v>
      </c>
      <c r="E204" s="175">
        <f>SUM(E202:E203)</f>
        <v>18</v>
      </c>
    </row>
    <row r="205" spans="1:5" s="50" customFormat="1" ht="12.75" customHeight="1">
      <c r="A205" s="141">
        <v>44</v>
      </c>
      <c r="B205" s="61" t="s">
        <v>690</v>
      </c>
      <c r="C205" s="54" t="s">
        <v>691</v>
      </c>
      <c r="D205" s="175"/>
      <c r="E205" s="175"/>
    </row>
    <row r="206" spans="1:5" s="50" customFormat="1" ht="12.75" customHeight="1">
      <c r="A206" s="141">
        <v>45</v>
      </c>
      <c r="B206" s="61" t="s">
        <v>692</v>
      </c>
      <c r="C206" s="54" t="s">
        <v>693</v>
      </c>
      <c r="D206" s="175"/>
      <c r="E206" s="175"/>
    </row>
    <row r="207" spans="1:5" s="50" customFormat="1" ht="12.75" customHeight="1">
      <c r="A207" s="142">
        <v>46</v>
      </c>
      <c r="B207" s="63" t="s">
        <v>701</v>
      </c>
      <c r="C207" s="64" t="s">
        <v>429</v>
      </c>
      <c r="D207" s="175">
        <f>SUM(D205:D206)</f>
        <v>0</v>
      </c>
      <c r="E207" s="175">
        <f>SUM(E205:E206)</f>
        <v>0</v>
      </c>
    </row>
    <row r="208" spans="1:5" ht="12.75" customHeight="1">
      <c r="A208" s="141">
        <v>47</v>
      </c>
      <c r="B208" s="61" t="s">
        <v>655</v>
      </c>
      <c r="C208" s="54" t="s">
        <v>431</v>
      </c>
      <c r="D208" s="172"/>
      <c r="E208" s="172"/>
    </row>
    <row r="209" spans="1:5" ht="12.75" customHeight="1">
      <c r="A209" s="141">
        <v>48</v>
      </c>
      <c r="B209" s="61" t="s">
        <v>430</v>
      </c>
      <c r="C209" s="54" t="s">
        <v>656</v>
      </c>
      <c r="D209" s="172">
        <v>3000000</v>
      </c>
      <c r="E209" s="172">
        <v>4046333</v>
      </c>
    </row>
    <row r="210" spans="1:5" ht="12.75" customHeight="1">
      <c r="A210" s="142">
        <v>49</v>
      </c>
      <c r="B210" s="63" t="s">
        <v>702</v>
      </c>
      <c r="C210" s="64" t="s">
        <v>84</v>
      </c>
      <c r="D210" s="175">
        <f>D195+D196+D197+D198+D199+D200+D201+D204+D207+D208+D209</f>
        <v>8572000</v>
      </c>
      <c r="E210" s="175">
        <f>E195+E196+E197+E198+E199+E200+E201+E204+E207+E208+E209</f>
        <v>10298794</v>
      </c>
    </row>
    <row r="211" spans="1:5" ht="12.75" customHeight="1">
      <c r="A211" s="141">
        <v>50</v>
      </c>
      <c r="B211" s="61" t="s">
        <v>432</v>
      </c>
      <c r="C211" s="54" t="s">
        <v>433</v>
      </c>
      <c r="D211" s="172"/>
      <c r="E211" s="172"/>
    </row>
    <row r="212" spans="1:5" ht="12.75" customHeight="1">
      <c r="A212" s="141">
        <v>51</v>
      </c>
      <c r="B212" s="61" t="s">
        <v>434</v>
      </c>
      <c r="C212" s="54" t="s">
        <v>435</v>
      </c>
      <c r="D212" s="172"/>
      <c r="E212" s="172"/>
    </row>
    <row r="213" spans="1:5" ht="12.75" customHeight="1">
      <c r="A213" s="141">
        <v>52</v>
      </c>
      <c r="B213" s="61" t="s">
        <v>436</v>
      </c>
      <c r="C213" s="54" t="s">
        <v>437</v>
      </c>
      <c r="D213" s="172"/>
      <c r="E213" s="172"/>
    </row>
    <row r="214" spans="1:5" ht="12.75" customHeight="1">
      <c r="A214" s="141">
        <v>53</v>
      </c>
      <c r="B214" s="61" t="s">
        <v>438</v>
      </c>
      <c r="C214" s="54" t="s">
        <v>439</v>
      </c>
      <c r="D214" s="172"/>
      <c r="E214" s="172"/>
    </row>
    <row r="215" spans="1:5" ht="12.75" customHeight="1">
      <c r="A215" s="141">
        <v>54</v>
      </c>
      <c r="B215" s="61" t="s">
        <v>440</v>
      </c>
      <c r="C215" s="54" t="s">
        <v>441</v>
      </c>
      <c r="D215" s="172"/>
      <c r="E215" s="172"/>
    </row>
    <row r="216" spans="1:5" ht="12.75" customHeight="1">
      <c r="A216" s="142">
        <v>55</v>
      </c>
      <c r="B216" s="58" t="s">
        <v>703</v>
      </c>
      <c r="C216" s="64" t="s">
        <v>442</v>
      </c>
      <c r="D216" s="175">
        <f>SUM(D211:D215)</f>
        <v>0</v>
      </c>
      <c r="E216" s="175">
        <f>SUM(E211:E215)</f>
        <v>0</v>
      </c>
    </row>
    <row r="217" spans="1:5" ht="26.25" customHeight="1">
      <c r="A217" s="141">
        <v>56</v>
      </c>
      <c r="B217" s="61" t="s">
        <v>443</v>
      </c>
      <c r="C217" s="54" t="s">
        <v>444</v>
      </c>
      <c r="D217" s="172"/>
      <c r="E217" s="172"/>
    </row>
    <row r="218" spans="1:5" ht="26.25" customHeight="1">
      <c r="A218" s="141">
        <v>57</v>
      </c>
      <c r="B218" s="57" t="s">
        <v>670</v>
      </c>
      <c r="C218" s="54" t="s">
        <v>446</v>
      </c>
      <c r="D218" s="172"/>
      <c r="E218" s="172"/>
    </row>
    <row r="219" spans="1:5" ht="25.5" customHeight="1">
      <c r="A219" s="141">
        <v>58</v>
      </c>
      <c r="B219" s="61" t="s">
        <v>704</v>
      </c>
      <c r="C219" s="54" t="s">
        <v>448</v>
      </c>
      <c r="D219" s="172"/>
      <c r="E219" s="172"/>
    </row>
    <row r="220" spans="1:5" ht="24" customHeight="1">
      <c r="A220" s="141">
        <v>59</v>
      </c>
      <c r="B220" s="61" t="s">
        <v>445</v>
      </c>
      <c r="C220" s="54" t="s">
        <v>657</v>
      </c>
      <c r="D220" s="172"/>
      <c r="E220" s="172"/>
    </row>
    <row r="221" spans="1:5" ht="12.75" customHeight="1">
      <c r="A221" s="141">
        <v>60</v>
      </c>
      <c r="B221" s="61" t="s">
        <v>447</v>
      </c>
      <c r="C221" s="54" t="s">
        <v>658</v>
      </c>
      <c r="D221" s="172"/>
      <c r="E221" s="172">
        <v>586300</v>
      </c>
    </row>
    <row r="222" spans="1:5" ht="12.75" customHeight="1">
      <c r="A222" s="142">
        <v>61</v>
      </c>
      <c r="B222" s="58" t="s">
        <v>705</v>
      </c>
      <c r="C222" s="64" t="s">
        <v>449</v>
      </c>
      <c r="D222" s="175">
        <f>SUM(D217:D221)</f>
        <v>0</v>
      </c>
      <c r="E222" s="175">
        <f>SUM(E217:E221)</f>
        <v>586300</v>
      </c>
    </row>
    <row r="223" spans="1:5" ht="24.75" customHeight="1">
      <c r="A223" s="141">
        <v>62</v>
      </c>
      <c r="B223" s="61" t="s">
        <v>450</v>
      </c>
      <c r="C223" s="54" t="s">
        <v>451</v>
      </c>
      <c r="D223" s="172"/>
      <c r="E223" s="172"/>
    </row>
    <row r="224" spans="1:5" ht="26.25" customHeight="1">
      <c r="A224" s="141">
        <v>63</v>
      </c>
      <c r="B224" s="57" t="s">
        <v>671</v>
      </c>
      <c r="C224" s="54" t="s">
        <v>453</v>
      </c>
      <c r="D224" s="172"/>
      <c r="E224" s="172"/>
    </row>
    <row r="225" spans="1:5" ht="27.75" customHeight="1">
      <c r="A225" s="141">
        <v>64</v>
      </c>
      <c r="B225" s="57" t="s">
        <v>706</v>
      </c>
      <c r="C225" s="54" t="s">
        <v>455</v>
      </c>
      <c r="D225" s="172"/>
      <c r="E225" s="172"/>
    </row>
    <row r="226" spans="1:5" ht="26.25" customHeight="1">
      <c r="A226" s="141">
        <v>65</v>
      </c>
      <c r="B226" s="57" t="s">
        <v>452</v>
      </c>
      <c r="C226" s="54" t="s">
        <v>659</v>
      </c>
      <c r="D226" s="172"/>
      <c r="E226" s="172">
        <v>355483</v>
      </c>
    </row>
    <row r="227" spans="1:5" ht="12.75" customHeight="1">
      <c r="A227" s="141">
        <v>66</v>
      </c>
      <c r="B227" s="119" t="s">
        <v>454</v>
      </c>
      <c r="C227" s="147" t="s">
        <v>660</v>
      </c>
      <c r="D227" s="173"/>
      <c r="E227" s="173"/>
    </row>
    <row r="228" spans="1:5" ht="12.75" customHeight="1">
      <c r="A228" s="142">
        <v>67</v>
      </c>
      <c r="B228" s="148" t="s">
        <v>707</v>
      </c>
      <c r="C228" s="149" t="s">
        <v>456</v>
      </c>
      <c r="D228" s="182">
        <f>SUM(D223:D227)</f>
        <v>0</v>
      </c>
      <c r="E228" s="182">
        <f>SUM(E223:E227)</f>
        <v>355483</v>
      </c>
    </row>
    <row r="229" spans="1:5" ht="12.75" customHeight="1">
      <c r="A229" s="142">
        <v>68</v>
      </c>
      <c r="B229" s="150" t="s">
        <v>708</v>
      </c>
      <c r="C229" s="151" t="s">
        <v>457</v>
      </c>
      <c r="D229" s="183">
        <f>D174+D180+D194+D210+D216+D222+D228</f>
        <v>8622000</v>
      </c>
      <c r="E229" s="183">
        <f>E174+E180+E194+E210+E216+E222+E228</f>
        <v>28172701</v>
      </c>
    </row>
    <row r="230" spans="4:5" ht="12.75">
      <c r="D230" s="179"/>
      <c r="E230" s="179"/>
    </row>
    <row r="231" spans="4:5" ht="12.75">
      <c r="D231" s="179"/>
      <c r="E231" s="179"/>
    </row>
    <row r="232" spans="4:5" ht="12.75">
      <c r="D232" s="179"/>
      <c r="E232" s="179"/>
    </row>
    <row r="233" spans="4:5" ht="12.75">
      <c r="D233" s="179"/>
      <c r="E233" s="179"/>
    </row>
    <row r="234" spans="4:5" ht="12.75">
      <c r="D234" s="179"/>
      <c r="E234" s="179"/>
    </row>
    <row r="235" spans="4:5" ht="12.75">
      <c r="D235" s="179"/>
      <c r="E235" s="179"/>
    </row>
    <row r="236" spans="4:5" ht="12.75">
      <c r="D236" s="179"/>
      <c r="E236" s="179"/>
    </row>
    <row r="237" spans="4:5" ht="12.75">
      <c r="D237" s="179"/>
      <c r="E237" s="179"/>
    </row>
    <row r="238" spans="4:5" ht="12.75">
      <c r="D238" s="179"/>
      <c r="E238" s="179"/>
    </row>
    <row r="239" spans="4:5" ht="12.75">
      <c r="D239" s="179"/>
      <c r="E239" s="179"/>
    </row>
    <row r="240" spans="4:5" ht="12.75">
      <c r="D240" s="179"/>
      <c r="E240" s="179"/>
    </row>
    <row r="241" spans="4:5" ht="12.75">
      <c r="D241" s="179"/>
      <c r="E241" s="179"/>
    </row>
    <row r="242" spans="4:5" ht="12.75">
      <c r="D242" s="179"/>
      <c r="E242" s="179"/>
    </row>
    <row r="243" spans="4:5" ht="12.75">
      <c r="D243" s="179"/>
      <c r="E243" s="179"/>
    </row>
    <row r="244" spans="4:5" ht="12.75">
      <c r="D244" s="179"/>
      <c r="E244" s="179"/>
    </row>
    <row r="245" spans="4:5" ht="12.75">
      <c r="D245" s="179"/>
      <c r="E245" s="179"/>
    </row>
    <row r="246" spans="4:5" ht="12.75">
      <c r="D246" s="179"/>
      <c r="E246" s="179"/>
    </row>
    <row r="247" spans="4:5" ht="12.75">
      <c r="D247" s="179"/>
      <c r="E247" s="179"/>
    </row>
    <row r="248" spans="4:5" ht="12.75">
      <c r="D248" s="179"/>
      <c r="E248" s="179"/>
    </row>
    <row r="249" spans="4:5" ht="12.75">
      <c r="D249" s="179"/>
      <c r="E249" s="179"/>
    </row>
    <row r="250" spans="4:5" ht="12.75">
      <c r="D250" s="179"/>
      <c r="E250" s="179"/>
    </row>
    <row r="251" spans="4:5" ht="12.75">
      <c r="D251" s="179"/>
      <c r="E251" s="179"/>
    </row>
    <row r="252" spans="4:5" ht="12.75">
      <c r="D252" s="179"/>
      <c r="E252" s="179"/>
    </row>
    <row r="253" spans="4:5" ht="12.75">
      <c r="D253" s="179"/>
      <c r="E253" s="179"/>
    </row>
    <row r="254" spans="4:5" ht="12.75">
      <c r="D254" s="179"/>
      <c r="E254" s="179"/>
    </row>
    <row r="255" spans="4:5" ht="12.75">
      <c r="D255" s="179"/>
      <c r="E255" s="179"/>
    </row>
    <row r="256" spans="4:5" ht="12.75">
      <c r="D256" s="179"/>
      <c r="E256" s="179"/>
    </row>
    <row r="257" spans="4:5" ht="12.75">
      <c r="D257" s="179"/>
      <c r="E257" s="179"/>
    </row>
    <row r="258" spans="4:5" ht="12.75">
      <c r="D258" s="179"/>
      <c r="E258" s="179"/>
    </row>
    <row r="259" spans="4:5" ht="12.75">
      <c r="D259" s="179"/>
      <c r="E259" s="179"/>
    </row>
    <row r="260" spans="4:5" ht="12.75">
      <c r="D260" s="179"/>
      <c r="E260" s="179"/>
    </row>
    <row r="261" spans="4:5" ht="12.75">
      <c r="D261" s="179"/>
      <c r="E261" s="179"/>
    </row>
    <row r="262" spans="1:5" ht="12.75" customHeight="1">
      <c r="A262" s="127" t="s">
        <v>91</v>
      </c>
      <c r="B262" s="128" t="s">
        <v>92</v>
      </c>
      <c r="C262" s="53" t="s">
        <v>93</v>
      </c>
      <c r="D262" s="47" t="s">
        <v>830</v>
      </c>
      <c r="E262" s="47" t="s">
        <v>1175</v>
      </c>
    </row>
    <row r="263" spans="1:5" ht="12.75">
      <c r="A263" s="129" t="s">
        <v>95</v>
      </c>
      <c r="B263" s="54" t="s">
        <v>96</v>
      </c>
      <c r="C263" s="54" t="s">
        <v>97</v>
      </c>
      <c r="D263" s="180" t="s">
        <v>98</v>
      </c>
      <c r="E263" s="180" t="s">
        <v>98</v>
      </c>
    </row>
    <row r="264" spans="1:5" ht="12.75" customHeight="1">
      <c r="A264" s="141" t="s">
        <v>99</v>
      </c>
      <c r="B264" s="139" t="s">
        <v>672</v>
      </c>
      <c r="C264" s="57" t="s">
        <v>458</v>
      </c>
      <c r="D264" s="172"/>
      <c r="E264" s="172"/>
    </row>
    <row r="265" spans="1:5" ht="12.75" customHeight="1">
      <c r="A265" s="141" t="s">
        <v>102</v>
      </c>
      <c r="B265" s="61" t="s">
        <v>459</v>
      </c>
      <c r="C265" s="57" t="s">
        <v>460</v>
      </c>
      <c r="D265" s="172"/>
      <c r="E265" s="172"/>
    </row>
    <row r="266" spans="1:5" ht="12.75" customHeight="1">
      <c r="A266" s="141" t="s">
        <v>105</v>
      </c>
      <c r="B266" s="139" t="s">
        <v>709</v>
      </c>
      <c r="C266" s="57" t="s">
        <v>461</v>
      </c>
      <c r="D266" s="172"/>
      <c r="E266" s="172"/>
    </row>
    <row r="267" spans="1:5" ht="12.75" customHeight="1">
      <c r="A267" s="142" t="s">
        <v>108</v>
      </c>
      <c r="B267" s="63" t="s">
        <v>462</v>
      </c>
      <c r="C267" s="58" t="s">
        <v>463</v>
      </c>
      <c r="D267" s="175"/>
      <c r="E267" s="175"/>
    </row>
    <row r="268" spans="1:5" ht="12.75" customHeight="1">
      <c r="A268" s="141" t="s">
        <v>111</v>
      </c>
      <c r="B268" s="61" t="s">
        <v>464</v>
      </c>
      <c r="C268" s="57" t="s">
        <v>465</v>
      </c>
      <c r="D268" s="172"/>
      <c r="E268" s="172"/>
    </row>
    <row r="269" spans="1:5" ht="12.75" customHeight="1">
      <c r="A269" s="141" t="s">
        <v>114</v>
      </c>
      <c r="B269" s="139" t="s">
        <v>710</v>
      </c>
      <c r="C269" s="57" t="s">
        <v>466</v>
      </c>
      <c r="D269" s="172"/>
      <c r="E269" s="172"/>
    </row>
    <row r="270" spans="1:5" ht="12.75" customHeight="1">
      <c r="A270" s="141" t="s">
        <v>117</v>
      </c>
      <c r="B270" s="61" t="s">
        <v>467</v>
      </c>
      <c r="C270" s="57" t="s">
        <v>468</v>
      </c>
      <c r="D270" s="172"/>
      <c r="E270" s="172"/>
    </row>
    <row r="271" spans="1:5" ht="12.75" customHeight="1">
      <c r="A271" s="141" t="s">
        <v>120</v>
      </c>
      <c r="B271" s="139" t="s">
        <v>711</v>
      </c>
      <c r="C271" s="57" t="s">
        <v>469</v>
      </c>
      <c r="D271" s="172"/>
      <c r="E271" s="172"/>
    </row>
    <row r="272" spans="1:5" ht="12.75" customHeight="1">
      <c r="A272" s="142" t="s">
        <v>123</v>
      </c>
      <c r="B272" s="152" t="s">
        <v>470</v>
      </c>
      <c r="C272" s="58" t="s">
        <v>471</v>
      </c>
      <c r="D272" s="172"/>
      <c r="E272" s="172"/>
    </row>
    <row r="273" spans="1:5" ht="12.75" customHeight="1">
      <c r="A273" s="141" t="s">
        <v>126</v>
      </c>
      <c r="B273" s="153" t="s">
        <v>472</v>
      </c>
      <c r="C273" s="154" t="s">
        <v>473</v>
      </c>
      <c r="D273" s="172">
        <v>2651065</v>
      </c>
      <c r="E273" s="172">
        <v>35311101</v>
      </c>
    </row>
    <row r="274" spans="1:5" ht="12.75" customHeight="1">
      <c r="A274" s="141" t="s">
        <v>129</v>
      </c>
      <c r="B274" s="153" t="s">
        <v>474</v>
      </c>
      <c r="C274" s="154" t="s">
        <v>475</v>
      </c>
      <c r="D274" s="172"/>
      <c r="E274" s="172"/>
    </row>
    <row r="275" spans="1:5" ht="12.75" customHeight="1">
      <c r="A275" s="142" t="s">
        <v>132</v>
      </c>
      <c r="B275" s="155" t="s">
        <v>476</v>
      </c>
      <c r="C275" s="58" t="s">
        <v>477</v>
      </c>
      <c r="D275" s="175">
        <f>SUM(D273:D274)</f>
        <v>2651065</v>
      </c>
      <c r="E275" s="175">
        <f>SUM(E273:E274)</f>
        <v>35311101</v>
      </c>
    </row>
    <row r="276" spans="1:5" ht="12.75" customHeight="1">
      <c r="A276" s="141" t="s">
        <v>135</v>
      </c>
      <c r="B276" s="139" t="s">
        <v>478</v>
      </c>
      <c r="C276" s="57" t="s">
        <v>479</v>
      </c>
      <c r="D276" s="172"/>
      <c r="E276" s="172"/>
    </row>
    <row r="277" spans="1:5" ht="12.75" customHeight="1">
      <c r="A277" s="141" t="s">
        <v>138</v>
      </c>
      <c r="B277" s="139" t="s">
        <v>480</v>
      </c>
      <c r="C277" s="57" t="s">
        <v>481</v>
      </c>
      <c r="D277" s="172"/>
      <c r="E277" s="172"/>
    </row>
    <row r="278" spans="1:5" ht="12.75" customHeight="1">
      <c r="A278" s="141" t="s">
        <v>141</v>
      </c>
      <c r="B278" s="139" t="s">
        <v>482</v>
      </c>
      <c r="C278" s="57" t="s">
        <v>483</v>
      </c>
      <c r="D278" s="172">
        <v>565529187</v>
      </c>
      <c r="E278" s="172">
        <v>451944110</v>
      </c>
    </row>
    <row r="279" spans="1:5" ht="12.75" customHeight="1">
      <c r="A279" s="141" t="s">
        <v>144</v>
      </c>
      <c r="B279" s="139" t="s">
        <v>673</v>
      </c>
      <c r="C279" s="57" t="s">
        <v>484</v>
      </c>
      <c r="D279" s="172"/>
      <c r="E279" s="172"/>
    </row>
    <row r="280" spans="1:5" ht="12.75" customHeight="1">
      <c r="A280" s="141" t="s">
        <v>147</v>
      </c>
      <c r="B280" s="61" t="s">
        <v>485</v>
      </c>
      <c r="C280" s="57" t="s">
        <v>486</v>
      </c>
      <c r="D280" s="172"/>
      <c r="E280" s="172"/>
    </row>
    <row r="281" spans="1:5" ht="12.75" customHeight="1">
      <c r="A281" s="141" t="s">
        <v>150</v>
      </c>
      <c r="B281" s="61" t="s">
        <v>712</v>
      </c>
      <c r="C281" s="57" t="s">
        <v>661</v>
      </c>
      <c r="D281" s="172"/>
      <c r="E281" s="172"/>
    </row>
    <row r="282" spans="1:5" ht="12.75" customHeight="1">
      <c r="A282" s="141" t="s">
        <v>153</v>
      </c>
      <c r="B282" s="61" t="s">
        <v>662</v>
      </c>
      <c r="C282" s="57" t="s">
        <v>663</v>
      </c>
      <c r="D282" s="172"/>
      <c r="E282" s="172"/>
    </row>
    <row r="283" spans="1:5" ht="12.75" customHeight="1">
      <c r="A283" s="142" t="s">
        <v>155</v>
      </c>
      <c r="B283" s="63" t="s">
        <v>664</v>
      </c>
      <c r="C283" s="58" t="s">
        <v>665</v>
      </c>
      <c r="D283" s="172"/>
      <c r="E283" s="172"/>
    </row>
    <row r="284" spans="1:5" ht="12.75" customHeight="1">
      <c r="A284" s="142" t="s">
        <v>157</v>
      </c>
      <c r="B284" s="63" t="s">
        <v>713</v>
      </c>
      <c r="C284" s="58" t="s">
        <v>487</v>
      </c>
      <c r="D284" s="175">
        <f>D267+D272+D275+D278+D283</f>
        <v>568180252</v>
      </c>
      <c r="E284" s="175">
        <f>E267+E272+E275+E278+E283</f>
        <v>487255211</v>
      </c>
    </row>
    <row r="285" spans="1:5" ht="12.75" customHeight="1">
      <c r="A285" s="141" t="s">
        <v>160</v>
      </c>
      <c r="B285" s="61" t="s">
        <v>714</v>
      </c>
      <c r="C285" s="57" t="s">
        <v>488</v>
      </c>
      <c r="D285" s="172"/>
      <c r="E285" s="172"/>
    </row>
    <row r="286" spans="1:5" ht="12.75" customHeight="1">
      <c r="A286" s="141" t="s">
        <v>163</v>
      </c>
      <c r="B286" s="61" t="s">
        <v>489</v>
      </c>
      <c r="C286" s="57" t="s">
        <v>490</v>
      </c>
      <c r="D286" s="172"/>
      <c r="E286" s="172"/>
    </row>
    <row r="287" spans="1:5" ht="12.75" customHeight="1">
      <c r="A287" s="141" t="s">
        <v>166</v>
      </c>
      <c r="B287" s="139" t="s">
        <v>491</v>
      </c>
      <c r="C287" s="57" t="s">
        <v>492</v>
      </c>
      <c r="D287" s="172"/>
      <c r="E287" s="172"/>
    </row>
    <row r="288" spans="1:5" ht="12.75" customHeight="1">
      <c r="A288" s="141" t="s">
        <v>169</v>
      </c>
      <c r="B288" s="139" t="s">
        <v>715</v>
      </c>
      <c r="C288" s="57" t="s">
        <v>493</v>
      </c>
      <c r="D288" s="172"/>
      <c r="E288" s="172"/>
    </row>
    <row r="289" spans="1:5" ht="12.75" customHeight="1">
      <c r="A289" s="141" t="s">
        <v>172</v>
      </c>
      <c r="B289" s="139" t="s">
        <v>666</v>
      </c>
      <c r="C289" s="57" t="s">
        <v>667</v>
      </c>
      <c r="D289" s="172"/>
      <c r="E289" s="172"/>
    </row>
    <row r="290" spans="1:5" ht="12.75" customHeight="1">
      <c r="A290" s="142" t="s">
        <v>175</v>
      </c>
      <c r="B290" s="143" t="s">
        <v>716</v>
      </c>
      <c r="C290" s="58" t="s">
        <v>494</v>
      </c>
      <c r="D290" s="172"/>
      <c r="E290" s="172"/>
    </row>
    <row r="291" spans="1:5" ht="12.75" customHeight="1">
      <c r="A291" s="141" t="s">
        <v>178</v>
      </c>
      <c r="B291" s="61" t="s">
        <v>495</v>
      </c>
      <c r="C291" s="57" t="s">
        <v>496</v>
      </c>
      <c r="D291" s="172"/>
      <c r="E291" s="172"/>
    </row>
    <row r="292" spans="1:5" ht="12.75" customHeight="1">
      <c r="A292" s="141" t="s">
        <v>181</v>
      </c>
      <c r="B292" s="61" t="s">
        <v>668</v>
      </c>
      <c r="C292" s="57" t="s">
        <v>669</v>
      </c>
      <c r="D292" s="172"/>
      <c r="E292" s="172"/>
    </row>
    <row r="293" spans="1:5" ht="12.75" customHeight="1">
      <c r="A293" s="142" t="s">
        <v>184</v>
      </c>
      <c r="B293" s="143" t="s">
        <v>717</v>
      </c>
      <c r="C293" s="58" t="s">
        <v>497</v>
      </c>
      <c r="D293" s="175">
        <f>D284+D290+D291+D292</f>
        <v>568180252</v>
      </c>
      <c r="E293" s="175">
        <f>E284+E290+E291+E292</f>
        <v>487255211</v>
      </c>
    </row>
    <row r="294" spans="4:5" ht="13.5" thickBot="1">
      <c r="D294" s="179"/>
      <c r="E294" s="179"/>
    </row>
    <row r="295" spans="1:5" ht="13.5" thickBot="1">
      <c r="A295" s="144" t="s">
        <v>498</v>
      </c>
      <c r="B295" s="65"/>
      <c r="C295" s="65"/>
      <c r="D295" s="181">
        <f>D229+D293</f>
        <v>576802252</v>
      </c>
      <c r="E295" s="181">
        <f>E229+E293</f>
        <v>515427912</v>
      </c>
    </row>
    <row r="296" spans="4:5" ht="12.75">
      <c r="D296" s="179"/>
      <c r="E296" s="179"/>
    </row>
    <row r="297" spans="4:5" ht="12.75">
      <c r="D297" s="179"/>
      <c r="E297" s="179"/>
    </row>
    <row r="298" spans="4:5" ht="12.75">
      <c r="D298" s="179"/>
      <c r="E298" s="179"/>
    </row>
    <row r="299" spans="4:5" ht="12.75">
      <c r="D299" s="179"/>
      <c r="E299" s="179"/>
    </row>
    <row r="300" spans="4:5" ht="12.75">
      <c r="D300" s="179"/>
      <c r="E300" s="179"/>
    </row>
    <row r="301" spans="4:5" ht="12.75">
      <c r="D301" s="179"/>
      <c r="E301" s="179"/>
    </row>
    <row r="302" spans="4:5" ht="12.75">
      <c r="D302" s="179"/>
      <c r="E302" s="179"/>
    </row>
    <row r="303" spans="4:5" ht="12.75">
      <c r="D303" s="179"/>
      <c r="E303" s="179"/>
    </row>
    <row r="304" spans="4:5" ht="12.75">
      <c r="D304" s="179"/>
      <c r="E304" s="179"/>
    </row>
    <row r="305" spans="4:5" ht="12.75">
      <c r="D305" s="179"/>
      <c r="E305" s="179"/>
    </row>
    <row r="306" spans="4:5" ht="12.75">
      <c r="D306" s="179"/>
      <c r="E306" s="179"/>
    </row>
    <row r="307" spans="4:5" ht="12.75">
      <c r="D307" s="179"/>
      <c r="E307" s="179"/>
    </row>
    <row r="308" spans="4:5" ht="12.75">
      <c r="D308" s="179"/>
      <c r="E308" s="179"/>
    </row>
    <row r="309" spans="4:5" ht="12.75">
      <c r="D309" s="179"/>
      <c r="E309" s="179"/>
    </row>
    <row r="310" spans="4:5" ht="12.75">
      <c r="D310" s="179"/>
      <c r="E310" s="179"/>
    </row>
    <row r="311" spans="4:5" ht="12.75">
      <c r="D311" s="179"/>
      <c r="E311" s="179"/>
    </row>
    <row r="312" spans="4:5" ht="12.75">
      <c r="D312" s="179"/>
      <c r="E312" s="179"/>
    </row>
    <row r="313" spans="4:5" ht="12.75">
      <c r="D313" s="179"/>
      <c r="E313" s="179"/>
    </row>
    <row r="314" spans="4:5" ht="12.75">
      <c r="D314" s="179"/>
      <c r="E314" s="179"/>
    </row>
    <row r="315" spans="4:5" ht="12.75">
      <c r="D315" s="179"/>
      <c r="E315" s="179"/>
    </row>
    <row r="316" spans="4:5" ht="12.75">
      <c r="D316" s="179"/>
      <c r="E316" s="179"/>
    </row>
    <row r="317" spans="4:5" ht="12.75">
      <c r="D317" s="179"/>
      <c r="E317" s="179"/>
    </row>
    <row r="318" spans="4:5" ht="12.75">
      <c r="D318" s="179"/>
      <c r="E318" s="179"/>
    </row>
    <row r="319" spans="4:5" ht="12.75">
      <c r="D319" s="179"/>
      <c r="E319" s="179"/>
    </row>
    <row r="320" spans="4:5" ht="12.75">
      <c r="D320" s="179"/>
      <c r="E320" s="179"/>
    </row>
    <row r="321" spans="4:5" ht="12.75">
      <c r="D321" s="179"/>
      <c r="E321" s="179"/>
    </row>
    <row r="322" spans="4:5" ht="12.75">
      <c r="D322" s="179"/>
      <c r="E322" s="179"/>
    </row>
    <row r="323" spans="4:5" ht="12.75">
      <c r="D323" s="179"/>
      <c r="E323" s="179"/>
    </row>
    <row r="324" spans="4:5" ht="12.75">
      <c r="D324" s="179"/>
      <c r="E324" s="179"/>
    </row>
    <row r="325" spans="4:5" ht="12.75">
      <c r="D325" s="179"/>
      <c r="E325" s="179"/>
    </row>
    <row r="326" spans="4:5" ht="12.75">
      <c r="D326" s="179"/>
      <c r="E326" s="179"/>
    </row>
    <row r="327" spans="4:5" ht="12.75">
      <c r="D327" s="179"/>
      <c r="E327" s="179"/>
    </row>
    <row r="328" spans="4:5" ht="12.75">
      <c r="D328" s="179"/>
      <c r="E328" s="179"/>
    </row>
    <row r="329" spans="4:5" ht="12.75">
      <c r="D329" s="179"/>
      <c r="E329" s="179"/>
    </row>
    <row r="330" spans="4:5" ht="12.75">
      <c r="D330" s="179"/>
      <c r="E330" s="179"/>
    </row>
    <row r="331" spans="4:5" ht="12.75">
      <c r="D331" s="179"/>
      <c r="E331" s="179"/>
    </row>
    <row r="332" spans="4:5" ht="12.75">
      <c r="D332" s="179"/>
      <c r="E332" s="179"/>
    </row>
    <row r="333" spans="4:5" ht="12.75">
      <c r="D333" s="179"/>
      <c r="E333" s="179"/>
    </row>
    <row r="334" spans="4:5" ht="12.75">
      <c r="D334" s="179"/>
      <c r="E334" s="179"/>
    </row>
    <row r="335" spans="4:5" ht="12.75">
      <c r="D335" s="179"/>
      <c r="E335" s="179"/>
    </row>
    <row r="336" spans="4:5" ht="12.75">
      <c r="D336" s="179"/>
      <c r="E336" s="179"/>
    </row>
    <row r="337" spans="4:5" ht="12.75">
      <c r="D337" s="179"/>
      <c r="E337" s="179"/>
    </row>
    <row r="338" spans="4:5" ht="12.75">
      <c r="D338" s="179"/>
      <c r="E338" s="179"/>
    </row>
    <row r="339" spans="4:5" ht="12.75">
      <c r="D339" s="179"/>
      <c r="E339" s="179"/>
    </row>
    <row r="340" spans="4:5" ht="12.75">
      <c r="D340" s="179"/>
      <c r="E340" s="179"/>
    </row>
    <row r="341" spans="4:5" ht="12.75">
      <c r="D341" s="179"/>
      <c r="E341" s="179"/>
    </row>
    <row r="342" spans="4:5" ht="12.75">
      <c r="D342" s="179"/>
      <c r="E342" s="179"/>
    </row>
    <row r="343" spans="4:5" ht="12.75">
      <c r="D343" s="179"/>
      <c r="E343" s="179"/>
    </row>
    <row r="344" spans="4:5" ht="12.75">
      <c r="D344" s="179"/>
      <c r="E344" s="179"/>
    </row>
    <row r="345" spans="4:5" ht="12.75">
      <c r="D345" s="179"/>
      <c r="E345" s="179"/>
    </row>
    <row r="346" spans="4:5" ht="12.75">
      <c r="D346" s="179"/>
      <c r="E346" s="179"/>
    </row>
    <row r="347" spans="4:5" ht="12.75">
      <c r="D347" s="179"/>
      <c r="E347" s="179"/>
    </row>
    <row r="348" spans="4:5" ht="12.75">
      <c r="D348" s="179"/>
      <c r="E348" s="179"/>
    </row>
    <row r="349" spans="4:5" ht="12.75">
      <c r="D349" s="179"/>
      <c r="E349" s="179"/>
    </row>
    <row r="350" spans="4:5" ht="12.75">
      <c r="D350" s="179"/>
      <c r="E350" s="179"/>
    </row>
    <row r="351" spans="4:5" ht="12.75">
      <c r="D351" s="179"/>
      <c r="E351" s="179"/>
    </row>
    <row r="352" spans="4:5" ht="12.75">
      <c r="D352" s="179"/>
      <c r="E352" s="179"/>
    </row>
    <row r="353" spans="4:5" ht="12.75">
      <c r="D353" s="179"/>
      <c r="E353" s="179"/>
    </row>
    <row r="354" spans="4:5" ht="12.75">
      <c r="D354" s="179"/>
      <c r="E354" s="179"/>
    </row>
    <row r="355" spans="4:5" ht="12.75">
      <c r="D355" s="179"/>
      <c r="E355" s="179"/>
    </row>
    <row r="356" spans="4:5" ht="12.75">
      <c r="D356" s="179"/>
      <c r="E356" s="179"/>
    </row>
    <row r="357" spans="4:5" ht="12.75">
      <c r="D357" s="179"/>
      <c r="E357" s="179"/>
    </row>
    <row r="358" spans="4:5" ht="12.75">
      <c r="D358" s="179"/>
      <c r="E358" s="179"/>
    </row>
    <row r="359" spans="4:5" ht="12.75">
      <c r="D359" s="179"/>
      <c r="E359" s="179"/>
    </row>
    <row r="360" spans="4:5" ht="12.75">
      <c r="D360" s="179"/>
      <c r="E360" s="179"/>
    </row>
    <row r="361" spans="4:5" ht="12.75">
      <c r="D361" s="179"/>
      <c r="E361" s="179"/>
    </row>
    <row r="362" spans="4:5" ht="12.75">
      <c r="D362" s="179"/>
      <c r="E362" s="179"/>
    </row>
    <row r="363" spans="4:5" ht="12.75">
      <c r="D363" s="179"/>
      <c r="E363" s="179"/>
    </row>
    <row r="364" spans="4:5" ht="12.75">
      <c r="D364" s="179"/>
      <c r="E364" s="179"/>
    </row>
    <row r="365" spans="4:5" ht="12.75">
      <c r="D365" s="179"/>
      <c r="E365" s="179"/>
    </row>
    <row r="366" spans="4:5" ht="12.75">
      <c r="D366" s="179"/>
      <c r="E366" s="179"/>
    </row>
    <row r="367" spans="4:5" ht="12.75">
      <c r="D367" s="179"/>
      <c r="E367" s="179"/>
    </row>
    <row r="368" spans="4:5" ht="12.75">
      <c r="D368" s="179"/>
      <c r="E368" s="179"/>
    </row>
    <row r="369" spans="4:5" ht="12.75">
      <c r="D369" s="179"/>
      <c r="E369" s="179"/>
    </row>
    <row r="370" spans="4:5" ht="12.75">
      <c r="D370" s="179"/>
      <c r="E370" s="179"/>
    </row>
    <row r="371" spans="4:5" ht="12.75">
      <c r="D371" s="179"/>
      <c r="E371" s="179"/>
    </row>
    <row r="372" spans="4:5" ht="12.75">
      <c r="D372" s="179"/>
      <c r="E372" s="179"/>
    </row>
    <row r="373" spans="4:5" ht="12.75">
      <c r="D373" s="179"/>
      <c r="E373" s="179"/>
    </row>
    <row r="374" spans="4:5" ht="12.75">
      <c r="D374" s="179"/>
      <c r="E374" s="179"/>
    </row>
    <row r="375" spans="4:5" ht="12.75">
      <c r="D375" s="179"/>
      <c r="E375" s="179"/>
    </row>
    <row r="376" spans="4:5" ht="12.75">
      <c r="D376" s="179"/>
      <c r="E376" s="179"/>
    </row>
    <row r="377" spans="4:5" ht="12.75">
      <c r="D377" s="179"/>
      <c r="E377" s="179"/>
    </row>
    <row r="378" spans="4:5" ht="12.75">
      <c r="D378" s="179"/>
      <c r="E378" s="179"/>
    </row>
    <row r="379" spans="4:5" ht="12.75">
      <c r="D379" s="179"/>
      <c r="E379" s="179"/>
    </row>
    <row r="380" spans="4:5" ht="12.75">
      <c r="D380" s="179"/>
      <c r="E380" s="179"/>
    </row>
    <row r="381" spans="4:5" ht="12.75">
      <c r="D381" s="179"/>
      <c r="E381" s="179"/>
    </row>
    <row r="382" spans="4:5" ht="12.75">
      <c r="D382" s="179"/>
      <c r="E382" s="179"/>
    </row>
    <row r="383" spans="4:5" ht="12.75">
      <c r="D383" s="179"/>
      <c r="E383" s="179"/>
    </row>
    <row r="384" spans="4:5" ht="12.75">
      <c r="D384" s="179"/>
      <c r="E384" s="179"/>
    </row>
    <row r="385" spans="4:5" ht="12.75">
      <c r="D385" s="179"/>
      <c r="E385" s="179"/>
    </row>
    <row r="386" spans="4:5" ht="12.75">
      <c r="D386" s="179"/>
      <c r="E386" s="179"/>
    </row>
    <row r="387" spans="4:5" ht="12.75">
      <c r="D387" s="179"/>
      <c r="E387" s="179"/>
    </row>
    <row r="388" spans="4:5" ht="12.75">
      <c r="D388" s="179"/>
      <c r="E388" s="179"/>
    </row>
    <row r="389" spans="4:5" ht="12.75">
      <c r="D389" s="179"/>
      <c r="E389" s="179"/>
    </row>
    <row r="390" spans="4:5" ht="12.75">
      <c r="D390" s="179"/>
      <c r="E390" s="179"/>
    </row>
    <row r="391" spans="4:5" ht="12.75">
      <c r="D391" s="179"/>
      <c r="E391" s="179"/>
    </row>
    <row r="392" spans="4:5" ht="12.75">
      <c r="D392" s="179"/>
      <c r="E392" s="179"/>
    </row>
    <row r="393" spans="4:5" ht="12.75">
      <c r="D393" s="179"/>
      <c r="E393" s="179"/>
    </row>
    <row r="394" spans="4:5" ht="12.75">
      <c r="D394" s="179"/>
      <c r="E394" s="179"/>
    </row>
    <row r="395" spans="4:5" ht="12.75">
      <c r="D395" s="179"/>
      <c r="E395" s="179"/>
    </row>
    <row r="396" spans="4:5" ht="12.75">
      <c r="D396" s="179"/>
      <c r="E396" s="179"/>
    </row>
    <row r="397" spans="4:5" ht="12.75">
      <c r="D397" s="179"/>
      <c r="E397" s="179"/>
    </row>
    <row r="398" spans="4:5" ht="12.75">
      <c r="D398" s="179"/>
      <c r="E398" s="179"/>
    </row>
    <row r="399" spans="4:5" ht="12.75">
      <c r="D399" s="179"/>
      <c r="E399" s="179"/>
    </row>
    <row r="400" spans="4:5" ht="12.75">
      <c r="D400" s="179"/>
      <c r="E400" s="179"/>
    </row>
    <row r="401" spans="4:5" ht="12.75">
      <c r="D401" s="179"/>
      <c r="E401" s="179"/>
    </row>
    <row r="402" spans="4:5" ht="12.75">
      <c r="D402" s="179"/>
      <c r="E402" s="179"/>
    </row>
    <row r="403" spans="4:5" ht="12.75">
      <c r="D403" s="179"/>
      <c r="E403" s="179"/>
    </row>
    <row r="404" spans="4:5" ht="12.75">
      <c r="D404" s="179"/>
      <c r="E404" s="179"/>
    </row>
    <row r="405" spans="4:5" ht="12.75">
      <c r="D405" s="179"/>
      <c r="E405" s="179"/>
    </row>
    <row r="406" spans="4:5" ht="12.75">
      <c r="D406" s="179"/>
      <c r="E406" s="179"/>
    </row>
    <row r="407" spans="4:5" ht="12.75">
      <c r="D407" s="179"/>
      <c r="E407" s="179"/>
    </row>
    <row r="408" spans="4:5" ht="12.75">
      <c r="D408" s="179"/>
      <c r="E408" s="179"/>
    </row>
    <row r="409" spans="4:5" ht="12.75">
      <c r="D409" s="179"/>
      <c r="E409" s="179"/>
    </row>
    <row r="410" spans="4:5" ht="12.75">
      <c r="D410" s="179"/>
      <c r="E410" s="179"/>
    </row>
    <row r="411" spans="4:5" ht="12.75">
      <c r="D411" s="179"/>
      <c r="E411" s="179"/>
    </row>
    <row r="412" spans="4:5" ht="12.75">
      <c r="D412" s="179"/>
      <c r="E412" s="179"/>
    </row>
    <row r="413" spans="4:5" ht="12.75">
      <c r="D413" s="179"/>
      <c r="E413" s="179"/>
    </row>
    <row r="414" spans="4:5" ht="12.75">
      <c r="D414" s="179"/>
      <c r="E414" s="179"/>
    </row>
    <row r="415" spans="4:5" ht="12.75">
      <c r="D415" s="179"/>
      <c r="E415" s="179"/>
    </row>
    <row r="416" spans="4:5" ht="12.75">
      <c r="D416" s="179"/>
      <c r="E416" s="179"/>
    </row>
    <row r="417" spans="4:5" ht="12.75">
      <c r="D417" s="179"/>
      <c r="E417" s="179"/>
    </row>
    <row r="418" spans="4:5" ht="12.75">
      <c r="D418" s="179"/>
      <c r="E418" s="179"/>
    </row>
    <row r="419" spans="4:5" ht="12.75">
      <c r="D419" s="179"/>
      <c r="E419" s="179"/>
    </row>
    <row r="420" spans="4:5" ht="12.75">
      <c r="D420" s="179"/>
      <c r="E420" s="179"/>
    </row>
    <row r="421" spans="4:5" ht="12.75">
      <c r="D421" s="179"/>
      <c r="E421" s="179"/>
    </row>
    <row r="422" spans="4:5" ht="12.75">
      <c r="D422" s="179"/>
      <c r="E422" s="179"/>
    </row>
    <row r="423" spans="4:5" ht="12.75">
      <c r="D423" s="179"/>
      <c r="E423" s="179"/>
    </row>
    <row r="424" spans="4:5" ht="12.75">
      <c r="D424" s="179"/>
      <c r="E424" s="179"/>
    </row>
    <row r="425" spans="4:5" ht="12.75">
      <c r="D425" s="179"/>
      <c r="E425" s="179"/>
    </row>
    <row r="426" spans="4:5" ht="12.75">
      <c r="D426" s="179"/>
      <c r="E426" s="179"/>
    </row>
    <row r="427" spans="4:5" ht="12.75">
      <c r="D427" s="179"/>
      <c r="E427" s="179"/>
    </row>
    <row r="428" spans="4:5" ht="12.75">
      <c r="D428" s="179"/>
      <c r="E428" s="179"/>
    </row>
    <row r="429" spans="4:5" ht="12.75">
      <c r="D429" s="179"/>
      <c r="E429" s="179"/>
    </row>
    <row r="430" spans="4:5" ht="12.75">
      <c r="D430" s="179"/>
      <c r="E430" s="179"/>
    </row>
    <row r="431" spans="4:5" ht="12.75">
      <c r="D431" s="179"/>
      <c r="E431" s="179"/>
    </row>
    <row r="432" spans="4:5" ht="12.75">
      <c r="D432" s="179"/>
      <c r="E432" s="179"/>
    </row>
    <row r="433" spans="4:5" ht="12.75">
      <c r="D433" s="179"/>
      <c r="E433" s="179"/>
    </row>
    <row r="434" spans="4:5" ht="12.75">
      <c r="D434" s="179"/>
      <c r="E434" s="179"/>
    </row>
    <row r="435" spans="4:5" ht="12.75">
      <c r="D435" s="179"/>
      <c r="E435" s="179"/>
    </row>
    <row r="436" spans="4:5" ht="12.75">
      <c r="D436" s="179"/>
      <c r="E436" s="179"/>
    </row>
  </sheetData>
  <sheetProtection/>
  <mergeCells count="1">
    <mergeCell ref="A3:E3"/>
  </mergeCells>
  <printOptions horizontalCentered="1"/>
  <pageMargins left="0.5118110236220472" right="0.5118110236220472" top="0.5511811023622047" bottom="0.7480314960629921" header="0.31496062992125984" footer="0.31496062992125984"/>
  <pageSetup fitToHeight="0" fitToWidth="1" horizontalDpi="600" verticalDpi="600" orientation="portrait" paperSize="9" scale="95" r:id="rId1"/>
  <headerFooter>
    <oddFooter>&amp;C&amp;P. oldal</oddFooter>
  </headerFooter>
  <rowBreaks count="2" manualBreakCount="2">
    <brk id="56" max="3" man="1"/>
    <brk id="10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O135"/>
  <sheetViews>
    <sheetView zoomScalePageLayoutView="0" workbookViewId="0" topLeftCell="A52">
      <selection activeCell="A59" sqref="A59"/>
    </sheetView>
  </sheetViews>
  <sheetFormatPr defaultColWidth="9.00390625" defaultRowHeight="12.75"/>
  <cols>
    <col min="1" max="1" width="60.875" style="76" customWidth="1"/>
    <col min="2" max="2" width="20.25390625" style="76" customWidth="1"/>
    <col min="3" max="3" width="18.00390625" style="76" customWidth="1"/>
    <col min="4" max="4" width="10.625" style="76" customWidth="1"/>
    <col min="5" max="5" width="11.125" style="76" customWidth="1"/>
    <col min="6" max="6" width="11.375" style="76" bestFit="1" customWidth="1"/>
    <col min="7" max="7" width="9.625" style="165" bestFit="1" customWidth="1"/>
    <col min="8" max="8" width="10.75390625" style="165" bestFit="1" customWidth="1"/>
    <col min="9" max="10" width="9.75390625" style="165" bestFit="1" customWidth="1"/>
    <col min="11" max="15" width="9.125" style="165" customWidth="1"/>
    <col min="16" max="16384" width="9.125" style="76" customWidth="1"/>
  </cols>
  <sheetData>
    <row r="1" spans="1:7" ht="12.75">
      <c r="A1" s="76" t="s">
        <v>743</v>
      </c>
      <c r="F1" s="339" t="s">
        <v>603</v>
      </c>
      <c r="G1" s="347"/>
    </row>
    <row r="3" spans="1:6" ht="12.75">
      <c r="A3" s="392" t="s">
        <v>604</v>
      </c>
      <c r="B3" s="392"/>
      <c r="C3" s="392"/>
      <c r="D3" s="392"/>
      <c r="E3" s="392"/>
      <c r="F3" s="392"/>
    </row>
    <row r="4" spans="1:6" ht="12.75">
      <c r="A4" s="392" t="s">
        <v>889</v>
      </c>
      <c r="B4" s="392"/>
      <c r="C4" s="392"/>
      <c r="D4" s="392"/>
      <c r="E4" s="392"/>
      <c r="F4" s="392"/>
    </row>
    <row r="5" spans="1:6" ht="68.25" customHeight="1">
      <c r="A5" s="217" t="s">
        <v>514</v>
      </c>
      <c r="B5" s="72" t="s">
        <v>1106</v>
      </c>
      <c r="C5" s="72" t="s">
        <v>515</v>
      </c>
      <c r="D5" s="72" t="s">
        <v>516</v>
      </c>
      <c r="E5" s="72" t="s">
        <v>1107</v>
      </c>
      <c r="F5" s="72" t="s">
        <v>1093</v>
      </c>
    </row>
    <row r="6" spans="1:13" ht="15" customHeight="1">
      <c r="A6" s="218" t="s">
        <v>518</v>
      </c>
      <c r="B6" s="73"/>
      <c r="C6" s="73"/>
      <c r="D6" s="73"/>
      <c r="E6" s="219"/>
      <c r="F6" s="219"/>
      <c r="H6" s="348"/>
      <c r="I6" s="348"/>
      <c r="J6" s="348"/>
      <c r="K6" s="348"/>
      <c r="L6" s="348"/>
      <c r="M6" s="348"/>
    </row>
    <row r="7" spans="1:13" ht="12.75">
      <c r="A7" s="220" t="s">
        <v>734</v>
      </c>
      <c r="B7" s="74"/>
      <c r="C7" s="74"/>
      <c r="D7" s="74">
        <v>100000000</v>
      </c>
      <c r="E7" s="74">
        <f aca="true" t="shared" si="0" ref="E7:E20">SUM(B7:D7)</f>
        <v>100000000</v>
      </c>
      <c r="F7" s="74">
        <v>0</v>
      </c>
      <c r="H7" s="344"/>
      <c r="I7" s="344"/>
      <c r="J7" s="344"/>
      <c r="K7" s="344"/>
      <c r="L7" s="344"/>
      <c r="M7" s="344"/>
    </row>
    <row r="8" spans="1:6" ht="12.75">
      <c r="A8" s="220" t="s">
        <v>735</v>
      </c>
      <c r="B8" s="74"/>
      <c r="C8" s="74"/>
      <c r="D8" s="74">
        <v>4000000</v>
      </c>
      <c r="E8" s="74">
        <f t="shared" si="0"/>
        <v>4000000</v>
      </c>
      <c r="F8" s="74">
        <v>248000</v>
      </c>
    </row>
    <row r="9" spans="1:6" ht="12.75">
      <c r="A9" s="220" t="s">
        <v>971</v>
      </c>
      <c r="B9" s="74"/>
      <c r="C9" s="74"/>
      <c r="D9" s="74">
        <v>2038000</v>
      </c>
      <c r="E9" s="74">
        <f t="shared" si="0"/>
        <v>2038000</v>
      </c>
      <c r="F9" s="74">
        <v>2038000</v>
      </c>
    </row>
    <row r="10" spans="1:6" ht="12.75">
      <c r="A10" s="221" t="s">
        <v>972</v>
      </c>
      <c r="B10" s="74"/>
      <c r="C10" s="74"/>
      <c r="D10" s="74">
        <v>225000</v>
      </c>
      <c r="E10" s="74">
        <f t="shared" si="0"/>
        <v>225000</v>
      </c>
      <c r="F10" s="74">
        <v>125000</v>
      </c>
    </row>
    <row r="11" spans="1:6" ht="12.75">
      <c r="A11" s="221" t="s">
        <v>973</v>
      </c>
      <c r="B11" s="74"/>
      <c r="C11" s="74"/>
      <c r="D11" s="74">
        <v>1643000</v>
      </c>
      <c r="E11" s="74">
        <f t="shared" si="0"/>
        <v>1643000</v>
      </c>
      <c r="F11" s="74">
        <v>1407732</v>
      </c>
    </row>
    <row r="12" spans="1:6" ht="12.75">
      <c r="A12" s="222" t="s">
        <v>740</v>
      </c>
      <c r="B12" s="74"/>
      <c r="C12" s="74">
        <v>3376000</v>
      </c>
      <c r="D12" s="266"/>
      <c r="E12" s="74">
        <f t="shared" si="0"/>
        <v>3376000</v>
      </c>
      <c r="F12" s="74">
        <v>3376000</v>
      </c>
    </row>
    <row r="13" spans="1:6" ht="12.75">
      <c r="A13" s="222" t="s">
        <v>927</v>
      </c>
      <c r="B13" s="74"/>
      <c r="C13" s="74">
        <v>16752000</v>
      </c>
      <c r="D13" s="266"/>
      <c r="E13" s="74">
        <f t="shared" si="0"/>
        <v>16752000</v>
      </c>
      <c r="F13" s="74">
        <v>16752000</v>
      </c>
    </row>
    <row r="14" spans="1:6" ht="12.75">
      <c r="A14" s="222" t="s">
        <v>980</v>
      </c>
      <c r="B14" s="74">
        <v>254000</v>
      </c>
      <c r="C14" s="74"/>
      <c r="D14" s="266"/>
      <c r="E14" s="74">
        <f t="shared" si="0"/>
        <v>254000</v>
      </c>
      <c r="F14" s="74">
        <v>254000</v>
      </c>
    </row>
    <row r="15" spans="1:6" ht="12.75">
      <c r="A15" s="222" t="s">
        <v>928</v>
      </c>
      <c r="B15" s="74">
        <v>519000</v>
      </c>
      <c r="C15" s="74"/>
      <c r="D15" s="266"/>
      <c r="E15" s="74">
        <f t="shared" si="0"/>
        <v>519000</v>
      </c>
      <c r="F15" s="74">
        <v>0</v>
      </c>
    </row>
    <row r="16" spans="1:6" ht="12.75">
      <c r="A16" s="222" t="s">
        <v>741</v>
      </c>
      <c r="B16" s="74"/>
      <c r="C16" s="74">
        <v>2900000</v>
      </c>
      <c r="D16" s="266"/>
      <c r="E16" s="74">
        <f t="shared" si="0"/>
        <v>2900000</v>
      </c>
      <c r="F16" s="74">
        <v>1972310</v>
      </c>
    </row>
    <row r="17" spans="1:6" ht="12.75">
      <c r="A17" s="222" t="s">
        <v>926</v>
      </c>
      <c r="B17" s="74">
        <v>4995730</v>
      </c>
      <c r="C17" s="74"/>
      <c r="D17" s="266"/>
      <c r="E17" s="74">
        <f t="shared" si="0"/>
        <v>4995730</v>
      </c>
      <c r="F17" s="74">
        <f>SUM(C17:E17)</f>
        <v>4995730</v>
      </c>
    </row>
    <row r="18" spans="1:6" ht="12.75">
      <c r="A18" s="222" t="s">
        <v>954</v>
      </c>
      <c r="B18" s="74"/>
      <c r="C18" s="74"/>
      <c r="D18" s="74">
        <v>1730000</v>
      </c>
      <c r="E18" s="74">
        <f t="shared" si="0"/>
        <v>1730000</v>
      </c>
      <c r="F18" s="74">
        <v>0</v>
      </c>
    </row>
    <row r="19" spans="1:6" ht="12.75">
      <c r="A19" s="220" t="s">
        <v>953</v>
      </c>
      <c r="B19" s="74">
        <v>591820</v>
      </c>
      <c r="C19" s="74"/>
      <c r="D19" s="266"/>
      <c r="E19" s="74">
        <f t="shared" si="0"/>
        <v>591820</v>
      </c>
      <c r="F19" s="74">
        <v>591820</v>
      </c>
    </row>
    <row r="20" spans="1:6" ht="12.75">
      <c r="A20" s="220" t="s">
        <v>979</v>
      </c>
      <c r="B20" s="74">
        <v>107950</v>
      </c>
      <c r="C20" s="74"/>
      <c r="D20" s="266"/>
      <c r="E20" s="74">
        <f t="shared" si="0"/>
        <v>107950</v>
      </c>
      <c r="F20" s="74">
        <v>0</v>
      </c>
    </row>
    <row r="21" spans="1:6" ht="12.75">
      <c r="A21" s="220" t="s">
        <v>1108</v>
      </c>
      <c r="B21" s="74"/>
      <c r="C21" s="74"/>
      <c r="D21" s="266"/>
      <c r="E21" s="74"/>
      <c r="F21" s="74">
        <v>16182494</v>
      </c>
    </row>
    <row r="22" spans="1:6" ht="12.75">
      <c r="A22" s="222" t="s">
        <v>818</v>
      </c>
      <c r="B22" s="74">
        <v>16250000</v>
      </c>
      <c r="C22" s="74"/>
      <c r="D22" s="266"/>
      <c r="E22" s="74">
        <f aca="true" t="shared" si="1" ref="E22:E30">SUM(B22:D22)</f>
        <v>16250000</v>
      </c>
      <c r="F22" s="74">
        <v>16250000</v>
      </c>
    </row>
    <row r="23" spans="1:6" ht="12.75">
      <c r="A23" s="222" t="s">
        <v>961</v>
      </c>
      <c r="B23" s="74"/>
      <c r="C23" s="74"/>
      <c r="D23" s="74">
        <v>9000000</v>
      </c>
      <c r="E23" s="74">
        <f t="shared" si="1"/>
        <v>9000000</v>
      </c>
      <c r="F23" s="74">
        <v>9000000</v>
      </c>
    </row>
    <row r="24" spans="1:6" ht="12.75">
      <c r="A24" s="221" t="s">
        <v>817</v>
      </c>
      <c r="B24" s="74">
        <v>293068629</v>
      </c>
      <c r="C24" s="74"/>
      <c r="D24" s="266"/>
      <c r="E24" s="74">
        <f t="shared" si="1"/>
        <v>293068629</v>
      </c>
      <c r="F24" s="74">
        <v>293068629</v>
      </c>
    </row>
    <row r="25" spans="1:6" ht="22.5">
      <c r="A25" s="220" t="s">
        <v>825</v>
      </c>
      <c r="B25" s="74">
        <v>340793893</v>
      </c>
      <c r="C25" s="74"/>
      <c r="D25" s="266"/>
      <c r="E25" s="74">
        <f t="shared" si="1"/>
        <v>340793893</v>
      </c>
      <c r="F25" s="74">
        <v>340793893</v>
      </c>
    </row>
    <row r="26" spans="1:6" ht="22.5">
      <c r="A26" s="220" t="s">
        <v>819</v>
      </c>
      <c r="B26" s="74">
        <v>604958930</v>
      </c>
      <c r="C26" s="74"/>
      <c r="D26" s="266"/>
      <c r="E26" s="74">
        <f t="shared" si="1"/>
        <v>604958930</v>
      </c>
      <c r="F26" s="74">
        <v>689848877</v>
      </c>
    </row>
    <row r="27" spans="1:6" ht="12.75">
      <c r="A27" s="220" t="s">
        <v>820</v>
      </c>
      <c r="B27" s="74">
        <v>18643600</v>
      </c>
      <c r="C27" s="74"/>
      <c r="D27" s="266"/>
      <c r="E27" s="74">
        <f t="shared" si="1"/>
        <v>18643600</v>
      </c>
      <c r="F27" s="74">
        <v>18643600</v>
      </c>
    </row>
    <row r="28" spans="1:6" ht="22.5">
      <c r="A28" s="220" t="s">
        <v>974</v>
      </c>
      <c r="B28" s="74">
        <v>100000000</v>
      </c>
      <c r="C28" s="74"/>
      <c r="D28" s="266"/>
      <c r="E28" s="74">
        <f t="shared" si="1"/>
        <v>100000000</v>
      </c>
      <c r="F28" s="74">
        <v>0</v>
      </c>
    </row>
    <row r="29" spans="1:6" ht="12.75">
      <c r="A29" s="220" t="s">
        <v>823</v>
      </c>
      <c r="B29" s="74">
        <v>380879942</v>
      </c>
      <c r="C29" s="74"/>
      <c r="D29" s="266"/>
      <c r="E29" s="74">
        <f t="shared" si="1"/>
        <v>380879942</v>
      </c>
      <c r="F29" s="74">
        <v>377740738</v>
      </c>
    </row>
    <row r="30" spans="1:6" ht="12.75">
      <c r="A30" s="220" t="s">
        <v>829</v>
      </c>
      <c r="B30" s="74">
        <v>58673800</v>
      </c>
      <c r="C30" s="74"/>
      <c r="D30" s="266"/>
      <c r="E30" s="74">
        <f t="shared" si="1"/>
        <v>58673800</v>
      </c>
      <c r="F30" s="74">
        <v>58673800</v>
      </c>
    </row>
    <row r="31" spans="1:6" ht="22.5">
      <c r="A31" s="220" t="s">
        <v>1109</v>
      </c>
      <c r="B31" s="74"/>
      <c r="C31" s="74"/>
      <c r="D31" s="266"/>
      <c r="E31" s="74"/>
      <c r="F31" s="74">
        <v>107950</v>
      </c>
    </row>
    <row r="32" spans="1:6" ht="12.75">
      <c r="A32" s="220" t="s">
        <v>822</v>
      </c>
      <c r="B32" s="74">
        <v>270166392</v>
      </c>
      <c r="C32" s="74"/>
      <c r="D32" s="266"/>
      <c r="E32" s="74">
        <f aca="true" t="shared" si="2" ref="E32:E44">SUM(B32:D32)</f>
        <v>270166392</v>
      </c>
      <c r="F32" s="74">
        <v>387802601</v>
      </c>
    </row>
    <row r="33" spans="1:6" ht="22.5">
      <c r="A33" s="220" t="s">
        <v>1127</v>
      </c>
      <c r="B33" s="74"/>
      <c r="C33" s="74"/>
      <c r="D33" s="266"/>
      <c r="E33" s="74"/>
      <c r="F33" s="74">
        <v>39589102</v>
      </c>
    </row>
    <row r="34" spans="1:6" ht="12.75">
      <c r="A34" s="220" t="s">
        <v>752</v>
      </c>
      <c r="B34" s="74">
        <v>36305220</v>
      </c>
      <c r="C34" s="74"/>
      <c r="D34" s="266"/>
      <c r="E34" s="74">
        <f t="shared" si="2"/>
        <v>36305220</v>
      </c>
      <c r="F34" s="74">
        <v>36305220</v>
      </c>
    </row>
    <row r="35" spans="1:6" ht="22.5">
      <c r="A35" s="220" t="s">
        <v>975</v>
      </c>
      <c r="B35" s="74">
        <v>101600</v>
      </c>
      <c r="C35" s="74"/>
      <c r="D35" s="266"/>
      <c r="E35" s="74">
        <f t="shared" si="2"/>
        <v>101600</v>
      </c>
      <c r="F35" s="74">
        <v>101600</v>
      </c>
    </row>
    <row r="36" spans="1:6" ht="22.5">
      <c r="A36" s="220" t="s">
        <v>976</v>
      </c>
      <c r="B36" s="74"/>
      <c r="C36" s="74"/>
      <c r="D36" s="74">
        <v>10000000</v>
      </c>
      <c r="E36" s="74">
        <f t="shared" si="2"/>
        <v>10000000</v>
      </c>
      <c r="F36" s="74">
        <v>10000000</v>
      </c>
    </row>
    <row r="37" spans="1:6" ht="12.75">
      <c r="A37" s="220" t="s">
        <v>827</v>
      </c>
      <c r="B37" s="74">
        <v>18161000</v>
      </c>
      <c r="C37" s="74"/>
      <c r="D37" s="266"/>
      <c r="E37" s="74">
        <f t="shared" si="2"/>
        <v>18161000</v>
      </c>
      <c r="F37" s="74">
        <v>18161000</v>
      </c>
    </row>
    <row r="38" spans="1:6" ht="22.5">
      <c r="A38" s="220" t="s">
        <v>824</v>
      </c>
      <c r="B38" s="74">
        <v>369285173</v>
      </c>
      <c r="C38" s="74"/>
      <c r="D38" s="266"/>
      <c r="E38" s="74">
        <f t="shared" si="2"/>
        <v>369285173</v>
      </c>
      <c r="F38" s="74">
        <v>358593492</v>
      </c>
    </row>
    <row r="39" spans="1:6" ht="12.75">
      <c r="A39" s="220" t="s">
        <v>826</v>
      </c>
      <c r="B39" s="74"/>
      <c r="C39" s="74">
        <v>56192842</v>
      </c>
      <c r="D39" s="266"/>
      <c r="E39" s="74">
        <f t="shared" si="2"/>
        <v>56192842</v>
      </c>
      <c r="F39" s="74">
        <v>56192842</v>
      </c>
    </row>
    <row r="40" spans="1:6" ht="22.5">
      <c r="A40" s="220" t="s">
        <v>925</v>
      </c>
      <c r="B40" s="74"/>
      <c r="C40" s="74">
        <v>1905000</v>
      </c>
      <c r="D40" s="266"/>
      <c r="E40" s="74">
        <f t="shared" si="2"/>
        <v>1905000</v>
      </c>
      <c r="F40" s="74">
        <v>2101596</v>
      </c>
    </row>
    <row r="41" spans="1:6" ht="12.75">
      <c r="A41" s="220" t="s">
        <v>978</v>
      </c>
      <c r="B41" s="74"/>
      <c r="C41" s="74">
        <v>15845000</v>
      </c>
      <c r="D41" s="266"/>
      <c r="E41" s="74">
        <f t="shared" si="2"/>
        <v>15845000</v>
      </c>
      <c r="F41" s="74">
        <v>0</v>
      </c>
    </row>
    <row r="42" spans="1:6" ht="12.75">
      <c r="A42" s="220" t="s">
        <v>977</v>
      </c>
      <c r="B42" s="74"/>
      <c r="C42" s="74">
        <v>5400000</v>
      </c>
      <c r="D42" s="266"/>
      <c r="E42" s="74">
        <f t="shared" si="2"/>
        <v>5400000</v>
      </c>
      <c r="F42" s="74">
        <v>0</v>
      </c>
    </row>
    <row r="43" spans="1:6" ht="12.75">
      <c r="A43" s="220" t="s">
        <v>962</v>
      </c>
      <c r="B43" s="74"/>
      <c r="C43" s="74">
        <v>900000</v>
      </c>
      <c r="D43" s="266"/>
      <c r="E43" s="74">
        <f t="shared" si="2"/>
        <v>900000</v>
      </c>
      <c r="F43" s="74">
        <v>800000</v>
      </c>
    </row>
    <row r="44" spans="1:6" ht="12.75">
      <c r="A44" s="220" t="s">
        <v>996</v>
      </c>
      <c r="B44" s="74"/>
      <c r="C44" s="74"/>
      <c r="D44" s="74">
        <v>46393672</v>
      </c>
      <c r="E44" s="74">
        <f t="shared" si="2"/>
        <v>46393672</v>
      </c>
      <c r="F44" s="74">
        <v>11099633</v>
      </c>
    </row>
    <row r="45" spans="1:6" ht="12.75">
      <c r="A45" s="220" t="s">
        <v>1110</v>
      </c>
      <c r="B45" s="74"/>
      <c r="C45" s="74"/>
      <c r="D45" s="74"/>
      <c r="E45" s="74"/>
      <c r="F45" s="74">
        <v>0</v>
      </c>
    </row>
    <row r="46" spans="1:6" ht="12.75">
      <c r="A46" s="220" t="s">
        <v>1128</v>
      </c>
      <c r="B46" s="74"/>
      <c r="C46" s="74"/>
      <c r="D46" s="74"/>
      <c r="E46" s="74"/>
      <c r="F46" s="74">
        <v>800000</v>
      </c>
    </row>
    <row r="47" spans="1:6" ht="12.75">
      <c r="A47" s="220" t="s">
        <v>1147</v>
      </c>
      <c r="B47" s="74"/>
      <c r="C47" s="74"/>
      <c r="D47" s="74"/>
      <c r="E47" s="74"/>
      <c r="F47" s="74">
        <v>0</v>
      </c>
    </row>
    <row r="48" spans="1:6" ht="12.75">
      <c r="A48" s="220" t="s">
        <v>1155</v>
      </c>
      <c r="B48" s="74"/>
      <c r="C48" s="74"/>
      <c r="D48" s="74"/>
      <c r="E48" s="74"/>
      <c r="F48" s="74">
        <v>507990</v>
      </c>
    </row>
    <row r="49" spans="1:6" ht="12.75">
      <c r="A49" s="220" t="s">
        <v>519</v>
      </c>
      <c r="B49" s="74"/>
      <c r="C49" s="74"/>
      <c r="D49" s="74">
        <v>2569489</v>
      </c>
      <c r="E49" s="74">
        <f aca="true" t="shared" si="3" ref="E49:E58">SUM(B49:D49)</f>
        <v>2569489</v>
      </c>
      <c r="F49" s="74">
        <v>0</v>
      </c>
    </row>
    <row r="50" spans="1:6" ht="12.75">
      <c r="A50" s="220" t="s">
        <v>814</v>
      </c>
      <c r="B50" s="74"/>
      <c r="C50" s="74"/>
      <c r="D50" s="74">
        <v>1300000</v>
      </c>
      <c r="E50" s="74">
        <f t="shared" si="3"/>
        <v>1300000</v>
      </c>
      <c r="F50" s="74">
        <v>0</v>
      </c>
    </row>
    <row r="51" spans="1:6" ht="12.75" customHeight="1">
      <c r="A51" s="220" t="s">
        <v>744</v>
      </c>
      <c r="B51" s="74"/>
      <c r="C51" s="74"/>
      <c r="D51" s="74">
        <v>1371600</v>
      </c>
      <c r="E51" s="74">
        <f t="shared" si="3"/>
        <v>1371600</v>
      </c>
      <c r="F51" s="74">
        <v>868680</v>
      </c>
    </row>
    <row r="52" spans="1:6" ht="12.75">
      <c r="A52" s="220" t="s">
        <v>815</v>
      </c>
      <c r="B52" s="74"/>
      <c r="C52" s="74"/>
      <c r="D52" s="74">
        <v>2476500</v>
      </c>
      <c r="E52" s="74">
        <f t="shared" si="3"/>
        <v>2476500</v>
      </c>
      <c r="F52" s="74">
        <v>2476500</v>
      </c>
    </row>
    <row r="53" spans="1:6" ht="12.75">
      <c r="A53" s="220" t="s">
        <v>816</v>
      </c>
      <c r="B53" s="74"/>
      <c r="C53" s="74"/>
      <c r="D53" s="74">
        <v>2095500</v>
      </c>
      <c r="E53" s="74">
        <f t="shared" si="3"/>
        <v>2095500</v>
      </c>
      <c r="F53" s="74">
        <v>1325880</v>
      </c>
    </row>
    <row r="54" spans="1:6" ht="12.75" customHeight="1">
      <c r="A54" s="220" t="s">
        <v>736</v>
      </c>
      <c r="B54" s="74"/>
      <c r="C54" s="74"/>
      <c r="D54" s="74">
        <v>88900</v>
      </c>
      <c r="E54" s="74">
        <f t="shared" si="3"/>
        <v>88900</v>
      </c>
      <c r="F54" s="74">
        <v>66500</v>
      </c>
    </row>
    <row r="55" spans="1:6" ht="12.75" customHeight="1">
      <c r="A55" s="220" t="s">
        <v>737</v>
      </c>
      <c r="B55" s="74"/>
      <c r="C55" s="74"/>
      <c r="D55" s="74">
        <v>500000</v>
      </c>
      <c r="E55" s="74">
        <f t="shared" si="3"/>
        <v>500000</v>
      </c>
      <c r="F55" s="74">
        <v>0</v>
      </c>
    </row>
    <row r="56" spans="1:9" ht="12.75" customHeight="1">
      <c r="A56" s="220" t="s">
        <v>738</v>
      </c>
      <c r="B56" s="74"/>
      <c r="C56" s="74"/>
      <c r="D56" s="74">
        <v>307800</v>
      </c>
      <c r="E56" s="74">
        <f t="shared" si="3"/>
        <v>307800</v>
      </c>
      <c r="F56" s="74">
        <v>0</v>
      </c>
      <c r="I56" s="349"/>
    </row>
    <row r="57" spans="1:6" ht="12.75" customHeight="1">
      <c r="A57" s="220" t="s">
        <v>520</v>
      </c>
      <c r="B57" s="74"/>
      <c r="C57" s="74"/>
      <c r="D57" s="74">
        <v>152400</v>
      </c>
      <c r="E57" s="74">
        <f t="shared" si="3"/>
        <v>152400</v>
      </c>
      <c r="F57" s="74">
        <v>114990</v>
      </c>
    </row>
    <row r="58" spans="1:6" ht="12.75" customHeight="1">
      <c r="A58" s="220" t="s">
        <v>991</v>
      </c>
      <c r="B58" s="74"/>
      <c r="C58" s="74"/>
      <c r="D58" s="74">
        <v>412927</v>
      </c>
      <c r="E58" s="74">
        <f t="shared" si="3"/>
        <v>412927</v>
      </c>
      <c r="F58" s="74">
        <v>0</v>
      </c>
    </row>
    <row r="59" spans="1:6" ht="12.75" customHeight="1">
      <c r="A59" s="220" t="s">
        <v>1164</v>
      </c>
      <c r="B59" s="74"/>
      <c r="C59" s="74"/>
      <c r="D59" s="74"/>
      <c r="E59" s="74"/>
      <c r="F59" s="74">
        <v>15000000</v>
      </c>
    </row>
    <row r="60" spans="1:6" ht="12.75" customHeight="1">
      <c r="A60" s="223" t="s">
        <v>90</v>
      </c>
      <c r="B60" s="24">
        <f>SUM(B7:B58)</f>
        <v>2513756679</v>
      </c>
      <c r="C60" s="24">
        <f>SUM(C7:C58)</f>
        <v>103270842</v>
      </c>
      <c r="D60" s="24">
        <f>SUM(D7:D58)</f>
        <v>186304788</v>
      </c>
      <c r="E60" s="24">
        <f>SUM(E7:E58)</f>
        <v>2803332309</v>
      </c>
      <c r="F60" s="24">
        <f>SUM(F7:F59)</f>
        <v>2793978199</v>
      </c>
    </row>
    <row r="61" spans="1:6" ht="12.75" customHeight="1">
      <c r="A61" s="220" t="s">
        <v>521</v>
      </c>
      <c r="B61" s="74"/>
      <c r="C61" s="74"/>
      <c r="D61" s="74"/>
      <c r="E61" s="74"/>
      <c r="F61" s="74"/>
    </row>
    <row r="62" spans="1:6" ht="12.75" customHeight="1">
      <c r="A62" s="220" t="s">
        <v>522</v>
      </c>
      <c r="B62" s="74"/>
      <c r="C62" s="74"/>
      <c r="D62" s="74">
        <v>1016000</v>
      </c>
      <c r="E62" s="74">
        <f aca="true" t="shared" si="4" ref="E62:E70">SUM(B62:D62)</f>
        <v>1016000</v>
      </c>
      <c r="F62" s="74"/>
    </row>
    <row r="63" spans="1:6" ht="12.75">
      <c r="A63" s="220" t="s">
        <v>523</v>
      </c>
      <c r="B63" s="74"/>
      <c r="C63" s="74"/>
      <c r="D63" s="74">
        <v>1778000</v>
      </c>
      <c r="E63" s="74">
        <f t="shared" si="4"/>
        <v>1778000</v>
      </c>
      <c r="F63" s="74"/>
    </row>
    <row r="64" spans="1:6" ht="12.75">
      <c r="A64" s="220" t="s">
        <v>1176</v>
      </c>
      <c r="B64" s="74"/>
      <c r="C64" s="74"/>
      <c r="D64" s="74">
        <v>1500000</v>
      </c>
      <c r="E64" s="74">
        <f t="shared" si="4"/>
        <v>1500000</v>
      </c>
      <c r="F64" s="74">
        <v>2285640</v>
      </c>
    </row>
    <row r="65" spans="1:6" ht="12.75">
      <c r="A65" s="220" t="s">
        <v>524</v>
      </c>
      <c r="B65" s="74"/>
      <c r="C65" s="74"/>
      <c r="D65" s="74">
        <v>889000</v>
      </c>
      <c r="E65" s="74">
        <f t="shared" si="4"/>
        <v>889000</v>
      </c>
      <c r="F65" s="74">
        <v>1300810</v>
      </c>
    </row>
    <row r="66" spans="1:6" ht="12.75">
      <c r="A66" s="220" t="s">
        <v>983</v>
      </c>
      <c r="B66" s="74"/>
      <c r="C66" s="74"/>
      <c r="D66" s="74">
        <v>11681000</v>
      </c>
      <c r="E66" s="74">
        <f t="shared" si="4"/>
        <v>11681000</v>
      </c>
      <c r="F66" s="74">
        <v>9281000</v>
      </c>
    </row>
    <row r="67" spans="1:6" ht="12.75">
      <c r="A67" s="350" t="s">
        <v>1177</v>
      </c>
      <c r="B67" s="74"/>
      <c r="C67" s="74"/>
      <c r="D67" s="74">
        <v>3960000</v>
      </c>
      <c r="E67" s="74">
        <f t="shared" si="4"/>
        <v>3960000</v>
      </c>
      <c r="F67" s="74">
        <v>6424072</v>
      </c>
    </row>
    <row r="68" spans="1:6" ht="12.75">
      <c r="A68" s="220" t="s">
        <v>684</v>
      </c>
      <c r="B68" s="74"/>
      <c r="C68" s="74"/>
      <c r="D68" s="74">
        <v>2750000</v>
      </c>
      <c r="E68" s="74">
        <f t="shared" si="4"/>
        <v>2750000</v>
      </c>
      <c r="F68" s="74">
        <v>5264006</v>
      </c>
    </row>
    <row r="69" spans="1:6" ht="12.75">
      <c r="A69" s="220" t="s">
        <v>984</v>
      </c>
      <c r="B69" s="74"/>
      <c r="C69" s="74"/>
      <c r="D69" s="74">
        <v>266548</v>
      </c>
      <c r="E69" s="74">
        <f t="shared" si="4"/>
        <v>266548</v>
      </c>
      <c r="F69" s="74">
        <v>679475</v>
      </c>
    </row>
    <row r="70" spans="1:6" ht="12.75">
      <c r="A70" s="220" t="s">
        <v>681</v>
      </c>
      <c r="B70" s="74"/>
      <c r="C70" s="74"/>
      <c r="D70" s="74">
        <v>2000000</v>
      </c>
      <c r="E70" s="74">
        <f t="shared" si="4"/>
        <v>2000000</v>
      </c>
      <c r="F70" s="74">
        <v>1957924</v>
      </c>
    </row>
    <row r="71" spans="1:6" ht="12.75">
      <c r="A71" s="220" t="s">
        <v>680</v>
      </c>
      <c r="B71" s="74"/>
      <c r="C71" s="74"/>
      <c r="D71" s="74">
        <v>200000</v>
      </c>
      <c r="E71" s="74">
        <v>286020</v>
      </c>
      <c r="F71" s="74">
        <v>308454</v>
      </c>
    </row>
    <row r="72" spans="1:6" ht="12.75">
      <c r="A72" s="220" t="s">
        <v>985</v>
      </c>
      <c r="B72" s="74"/>
      <c r="C72" s="74"/>
      <c r="D72" s="74">
        <v>7834171</v>
      </c>
      <c r="E72" s="74">
        <f>SUM(B72:D72)</f>
        <v>7834171</v>
      </c>
      <c r="F72" s="74">
        <v>7850710</v>
      </c>
    </row>
    <row r="73" spans="1:6" ht="12.75">
      <c r="A73" s="220" t="s">
        <v>1178</v>
      </c>
      <c r="B73" s="74"/>
      <c r="C73" s="74"/>
      <c r="D73" s="74"/>
      <c r="E73" s="74"/>
      <c r="F73" s="74">
        <v>2000000</v>
      </c>
    </row>
    <row r="74" spans="1:6" ht="12.75">
      <c r="A74" s="220" t="s">
        <v>679</v>
      </c>
      <c r="B74" s="74"/>
      <c r="C74" s="74"/>
      <c r="D74" s="74">
        <v>1500000</v>
      </c>
      <c r="E74" s="74">
        <f>SUM(B74:D74)</f>
        <v>1500000</v>
      </c>
      <c r="F74" s="74">
        <v>621209</v>
      </c>
    </row>
    <row r="75" spans="1:6" ht="12.75">
      <c r="A75" s="220" t="s">
        <v>986</v>
      </c>
      <c r="B75" s="74"/>
      <c r="C75" s="74"/>
      <c r="D75" s="74">
        <v>5177314</v>
      </c>
      <c r="E75" s="74">
        <f>SUM(B75:D75)</f>
        <v>5177314</v>
      </c>
      <c r="F75" s="74">
        <v>3837876</v>
      </c>
    </row>
    <row r="76" spans="1:6" ht="12.75">
      <c r="A76" s="220" t="s">
        <v>1111</v>
      </c>
      <c r="B76" s="74"/>
      <c r="C76" s="74"/>
      <c r="D76" s="74"/>
      <c r="E76" s="74"/>
      <c r="F76" s="74">
        <v>55000</v>
      </c>
    </row>
    <row r="77" spans="1:6" ht="12.75">
      <c r="A77" s="220" t="s">
        <v>1179</v>
      </c>
      <c r="B77" s="74"/>
      <c r="C77" s="74"/>
      <c r="D77" s="74"/>
      <c r="E77" s="74"/>
      <c r="F77" s="74">
        <v>496772</v>
      </c>
    </row>
    <row r="78" spans="1:8" ht="12.75">
      <c r="A78" s="220" t="s">
        <v>683</v>
      </c>
      <c r="B78" s="74"/>
      <c r="C78" s="74"/>
      <c r="D78" s="74">
        <v>3000000</v>
      </c>
      <c r="E78" s="74">
        <f>SUM(B78:D78)</f>
        <v>3000000</v>
      </c>
      <c r="F78" s="74">
        <v>3000000</v>
      </c>
      <c r="H78" s="344"/>
    </row>
    <row r="79" spans="1:8" ht="12.75">
      <c r="A79" s="220" t="s">
        <v>987</v>
      </c>
      <c r="B79" s="74"/>
      <c r="C79" s="74"/>
      <c r="D79" s="74">
        <v>2020000</v>
      </c>
      <c r="E79" s="74">
        <f>SUM(B79:D79)</f>
        <v>2020000</v>
      </c>
      <c r="F79" s="74">
        <v>2020000</v>
      </c>
      <c r="H79" s="344"/>
    </row>
    <row r="80" spans="1:8" ht="12.75">
      <c r="A80" s="220" t="s">
        <v>1112</v>
      </c>
      <c r="B80" s="74"/>
      <c r="C80" s="74"/>
      <c r="D80" s="74"/>
      <c r="E80" s="74"/>
      <c r="F80" s="74">
        <v>323800</v>
      </c>
      <c r="H80" s="344"/>
    </row>
    <row r="81" spans="1:8" ht="12.75">
      <c r="A81" s="220" t="s">
        <v>1113</v>
      </c>
      <c r="B81" s="74"/>
      <c r="C81" s="74"/>
      <c r="D81" s="74"/>
      <c r="E81" s="74"/>
      <c r="F81" s="74">
        <v>4500000</v>
      </c>
      <c r="H81" s="344"/>
    </row>
    <row r="82" spans="1:8" ht="12.75">
      <c r="A82" s="220" t="s">
        <v>1129</v>
      </c>
      <c r="B82" s="74"/>
      <c r="C82" s="74"/>
      <c r="D82" s="74"/>
      <c r="E82" s="74"/>
      <c r="F82" s="74">
        <v>754380</v>
      </c>
      <c r="H82" s="344"/>
    </row>
    <row r="83" spans="1:8" ht="12.75">
      <c r="A83" s="220" t="s">
        <v>1180</v>
      </c>
      <c r="B83" s="74"/>
      <c r="C83" s="74"/>
      <c r="D83" s="74"/>
      <c r="E83" s="74"/>
      <c r="F83" s="74">
        <v>5334000</v>
      </c>
      <c r="H83" s="344"/>
    </row>
    <row r="84" spans="1:8" ht="12.75">
      <c r="A84" s="223" t="s">
        <v>501</v>
      </c>
      <c r="B84" s="24">
        <f>SUM(B61:B78)</f>
        <v>0</v>
      </c>
      <c r="C84" s="24">
        <f>SUM(C61:C78)</f>
        <v>0</v>
      </c>
      <c r="D84" s="24">
        <f>SUM(D61:D79)</f>
        <v>45572033</v>
      </c>
      <c r="E84" s="24">
        <f>SUM(E61:E79)</f>
        <v>45658053</v>
      </c>
      <c r="F84" s="24">
        <f>SUM(F61:F83)</f>
        <v>58295128</v>
      </c>
      <c r="H84" s="344"/>
    </row>
    <row r="85" spans="1:8" ht="12.75">
      <c r="A85" s="225" t="s">
        <v>525</v>
      </c>
      <c r="B85" s="75">
        <f>B60+B84</f>
        <v>2513756679</v>
      </c>
      <c r="C85" s="75">
        <f>C60+C84</f>
        <v>103270842</v>
      </c>
      <c r="D85" s="75">
        <f>D60+D84</f>
        <v>231876821</v>
      </c>
      <c r="E85" s="75">
        <f>E60+E84</f>
        <v>2848990362</v>
      </c>
      <c r="F85" s="75">
        <f>F60+F84</f>
        <v>2852273327</v>
      </c>
      <c r="H85" s="344"/>
    </row>
    <row r="86" spans="1:8" ht="12.75">
      <c r="A86" s="218" t="s">
        <v>526</v>
      </c>
      <c r="B86" s="75"/>
      <c r="C86" s="75"/>
      <c r="D86" s="75"/>
      <c r="E86" s="75"/>
      <c r="F86" s="75"/>
      <c r="H86" s="344"/>
    </row>
    <row r="87" spans="1:8" ht="12.75">
      <c r="A87" s="226" t="s">
        <v>981</v>
      </c>
      <c r="B87" s="74"/>
      <c r="C87" s="74"/>
      <c r="D87" s="74">
        <v>1903553</v>
      </c>
      <c r="E87" s="74">
        <f>SUM(B87:D87)</f>
        <v>1903553</v>
      </c>
      <c r="F87" s="74">
        <v>1903553</v>
      </c>
      <c r="H87" s="344"/>
    </row>
    <row r="88" spans="1:8" ht="12.75">
      <c r="A88" s="226" t="s">
        <v>982</v>
      </c>
      <c r="B88" s="74"/>
      <c r="C88" s="74"/>
      <c r="D88" s="74">
        <v>420000</v>
      </c>
      <c r="E88" s="74">
        <f>SUM(B88:D88)</f>
        <v>420000</v>
      </c>
      <c r="F88" s="74">
        <v>420000</v>
      </c>
      <c r="H88" s="344"/>
    </row>
    <row r="89" spans="1:8" ht="22.5">
      <c r="A89" s="220" t="s">
        <v>974</v>
      </c>
      <c r="B89" s="74"/>
      <c r="C89" s="74"/>
      <c r="D89" s="74"/>
      <c r="E89" s="74"/>
      <c r="F89" s="74">
        <v>100000000</v>
      </c>
      <c r="H89" s="344"/>
    </row>
    <row r="90" spans="1:8" ht="12.75">
      <c r="A90" s="223" t="s">
        <v>90</v>
      </c>
      <c r="B90" s="24">
        <f>SUM(B87:B88)</f>
        <v>0</v>
      </c>
      <c r="C90" s="24">
        <f>SUM(C87:C88)</f>
        <v>0</v>
      </c>
      <c r="D90" s="24">
        <f>SUM(D87:D88)</f>
        <v>2323553</v>
      </c>
      <c r="E90" s="24">
        <f>SUM(E87:E88)</f>
        <v>2323553</v>
      </c>
      <c r="F90" s="24">
        <f>SUM(F87:F89)</f>
        <v>102323553</v>
      </c>
      <c r="H90" s="344"/>
    </row>
    <row r="91" spans="1:8" ht="12.75">
      <c r="A91" s="220" t="s">
        <v>1114</v>
      </c>
      <c r="B91" s="24"/>
      <c r="C91" s="24"/>
      <c r="D91" s="24"/>
      <c r="E91" s="24"/>
      <c r="F91" s="24">
        <v>12783</v>
      </c>
      <c r="H91" s="344"/>
    </row>
    <row r="92" spans="1:8" ht="12.75">
      <c r="A92" s="223" t="s">
        <v>501</v>
      </c>
      <c r="B92" s="24"/>
      <c r="C92" s="24"/>
      <c r="D92" s="24">
        <f>SUM(D91)</f>
        <v>0</v>
      </c>
      <c r="E92" s="24">
        <f>SUM(E91)</f>
        <v>0</v>
      </c>
      <c r="F92" s="24">
        <f>SUM(F91)</f>
        <v>12783</v>
      </c>
      <c r="H92" s="344"/>
    </row>
    <row r="93" spans="1:8" ht="12.75">
      <c r="A93" s="227" t="s">
        <v>999</v>
      </c>
      <c r="B93" s="75">
        <f>SUM(B90)</f>
        <v>0</v>
      </c>
      <c r="C93" s="75">
        <f>SUM(C90)</f>
        <v>0</v>
      </c>
      <c r="D93" s="75">
        <f>D90+D92</f>
        <v>2323553</v>
      </c>
      <c r="E93" s="75">
        <f>E90+E92</f>
        <v>2323553</v>
      </c>
      <c r="F93" s="75">
        <f>F90+F92</f>
        <v>102336336</v>
      </c>
      <c r="H93" s="344"/>
    </row>
    <row r="94" spans="1:8" ht="12.75">
      <c r="A94" s="226" t="s">
        <v>527</v>
      </c>
      <c r="B94" s="74"/>
      <c r="C94" s="74"/>
      <c r="D94" s="74">
        <v>500000</v>
      </c>
      <c r="E94" s="74">
        <f>SUM(B94:D94)</f>
        <v>500000</v>
      </c>
      <c r="F94" s="74">
        <v>500000</v>
      </c>
      <c r="H94" s="344"/>
    </row>
    <row r="95" spans="1:8" ht="12.75">
      <c r="A95" s="226" t="s">
        <v>528</v>
      </c>
      <c r="B95" s="74"/>
      <c r="C95" s="74"/>
      <c r="D95" s="74">
        <v>11000000</v>
      </c>
      <c r="E95" s="74">
        <f>SUM(B95:D95)</f>
        <v>11000000</v>
      </c>
      <c r="F95" s="74">
        <v>11000000</v>
      </c>
      <c r="H95" s="344"/>
    </row>
    <row r="96" spans="1:8" ht="12.75">
      <c r="A96" s="32" t="s">
        <v>529</v>
      </c>
      <c r="B96" s="74"/>
      <c r="C96" s="74"/>
      <c r="D96" s="74">
        <v>1000000</v>
      </c>
      <c r="E96" s="74">
        <f>SUM(B96:D96)</f>
        <v>1000000</v>
      </c>
      <c r="F96" s="74">
        <v>0</v>
      </c>
      <c r="H96" s="344"/>
    </row>
    <row r="97" spans="1:8" ht="12.75">
      <c r="A97" s="226" t="s">
        <v>742</v>
      </c>
      <c r="B97" s="74"/>
      <c r="C97" s="74"/>
      <c r="D97" s="74">
        <v>15000000</v>
      </c>
      <c r="E97" s="74">
        <f>SUM(B97:D97)</f>
        <v>15000000</v>
      </c>
      <c r="F97" s="74">
        <v>15000000</v>
      </c>
      <c r="H97" s="344"/>
    </row>
    <row r="98" spans="1:8" ht="12.75">
      <c r="A98" s="223" t="s">
        <v>90</v>
      </c>
      <c r="B98" s="74">
        <f>SUM(B94:B97)</f>
        <v>0</v>
      </c>
      <c r="C98" s="74">
        <f>SUM(C94:C97)</f>
        <v>0</v>
      </c>
      <c r="D98" s="74">
        <f>SUM(D94:D97)</f>
        <v>27500000</v>
      </c>
      <c r="E98" s="74">
        <f>SUM(E94:E97)</f>
        <v>27500000</v>
      </c>
      <c r="F98" s="74">
        <f>SUM(F94:F97)</f>
        <v>26500000</v>
      </c>
      <c r="H98" s="344"/>
    </row>
    <row r="99" spans="1:8" ht="12.75">
      <c r="A99" s="226" t="s">
        <v>530</v>
      </c>
      <c r="B99" s="74"/>
      <c r="C99" s="74"/>
      <c r="D99" s="74">
        <v>2651065</v>
      </c>
      <c r="E99" s="74">
        <f>SUM(B99:D99)</f>
        <v>2651065</v>
      </c>
      <c r="F99" s="74">
        <v>2651065</v>
      </c>
      <c r="H99" s="344"/>
    </row>
    <row r="100" spans="1:8" ht="12.75">
      <c r="A100" s="223" t="s">
        <v>501</v>
      </c>
      <c r="B100" s="74">
        <f>SUM(B99)</f>
        <v>0</v>
      </c>
      <c r="C100" s="74">
        <f>SUM(C99)</f>
        <v>0</v>
      </c>
      <c r="D100" s="74">
        <f>SUM(D99)</f>
        <v>2651065</v>
      </c>
      <c r="E100" s="74">
        <f>SUM(E99)</f>
        <v>2651065</v>
      </c>
      <c r="F100" s="74">
        <f>SUM(F99)</f>
        <v>2651065</v>
      </c>
      <c r="H100" s="344"/>
    </row>
    <row r="101" spans="1:8" ht="12.75">
      <c r="A101" s="227" t="s">
        <v>531</v>
      </c>
      <c r="B101" s="45">
        <f>B98+B100</f>
        <v>0</v>
      </c>
      <c r="C101" s="45">
        <f>C98+C100</f>
        <v>0</v>
      </c>
      <c r="D101" s="45">
        <f>D98+D100</f>
        <v>30151065</v>
      </c>
      <c r="E101" s="45">
        <f>E98+E100</f>
        <v>30151065</v>
      </c>
      <c r="F101" s="45">
        <f>F98+F100</f>
        <v>29151065</v>
      </c>
      <c r="H101" s="344"/>
    </row>
    <row r="102" spans="1:8" ht="12.75">
      <c r="A102" s="228" t="s">
        <v>532</v>
      </c>
      <c r="B102" s="75"/>
      <c r="C102" s="75"/>
      <c r="D102" s="75"/>
      <c r="E102" s="75"/>
      <c r="F102" s="75"/>
      <c r="H102" s="344"/>
    </row>
    <row r="103" spans="1:8" ht="12.75">
      <c r="A103" s="226" t="s">
        <v>533</v>
      </c>
      <c r="B103" s="23"/>
      <c r="C103" s="23"/>
      <c r="D103" s="23">
        <v>4000000</v>
      </c>
      <c r="E103" s="74">
        <f>SUM(B103:D103)</f>
        <v>4000000</v>
      </c>
      <c r="F103" s="74">
        <v>0</v>
      </c>
      <c r="H103" s="344"/>
    </row>
    <row r="104" spans="1:8" ht="12.75">
      <c r="A104" s="226" t="s">
        <v>534</v>
      </c>
      <c r="B104" s="74"/>
      <c r="C104" s="74"/>
      <c r="D104" s="74">
        <v>3000000</v>
      </c>
      <c r="E104" s="74">
        <f>SUM(B104:D104)</f>
        <v>3000000</v>
      </c>
      <c r="F104" s="74">
        <v>0</v>
      </c>
      <c r="H104" s="344"/>
    </row>
    <row r="105" spans="1:8" ht="12.75">
      <c r="A105" s="220" t="s">
        <v>538</v>
      </c>
      <c r="B105" s="74"/>
      <c r="C105" s="74"/>
      <c r="D105" s="74">
        <v>2000000</v>
      </c>
      <c r="E105" s="74">
        <f>SUM(B105:D105)</f>
        <v>2000000</v>
      </c>
      <c r="F105" s="74">
        <v>0</v>
      </c>
      <c r="H105" s="344"/>
    </row>
    <row r="106" spans="1:8" ht="12.75">
      <c r="A106" s="220" t="s">
        <v>536</v>
      </c>
      <c r="B106" s="74"/>
      <c r="C106" s="74">
        <v>10000000</v>
      </c>
      <c r="D106" s="267"/>
      <c r="E106" s="74">
        <f>SUM(B106:C106)</f>
        <v>10000000</v>
      </c>
      <c r="F106" s="74">
        <v>0</v>
      </c>
      <c r="H106" s="344"/>
    </row>
    <row r="107" spans="1:15" s="247" customFormat="1" ht="12.75">
      <c r="A107" s="220" t="s">
        <v>979</v>
      </c>
      <c r="B107" s="74">
        <v>7981903</v>
      </c>
      <c r="C107" s="74"/>
      <c r="D107" s="267"/>
      <c r="E107" s="74">
        <f>SUM(B107:C107)</f>
        <v>7981903</v>
      </c>
      <c r="F107" s="74">
        <v>7981903</v>
      </c>
      <c r="G107" s="351"/>
      <c r="H107" s="345"/>
      <c r="I107" s="351"/>
      <c r="J107" s="351"/>
      <c r="K107" s="351"/>
      <c r="L107" s="351"/>
      <c r="M107" s="351"/>
      <c r="N107" s="351"/>
      <c r="O107" s="351"/>
    </row>
    <row r="108" spans="1:8" ht="12.75">
      <c r="A108" s="220" t="s">
        <v>537</v>
      </c>
      <c r="B108" s="74"/>
      <c r="C108" s="74"/>
      <c r="D108" s="74">
        <v>8008620</v>
      </c>
      <c r="E108" s="74">
        <f>SUM(B108:D108)</f>
        <v>8008620</v>
      </c>
      <c r="F108" s="74">
        <v>34249087</v>
      </c>
      <c r="H108" s="344"/>
    </row>
    <row r="109" spans="1:8" ht="12.75">
      <c r="A109" s="220" t="s">
        <v>1165</v>
      </c>
      <c r="B109" s="74"/>
      <c r="C109" s="74"/>
      <c r="D109" s="74"/>
      <c r="E109" s="74"/>
      <c r="F109" s="74">
        <v>13489000</v>
      </c>
      <c r="H109" s="344"/>
    </row>
    <row r="110" spans="1:8" ht="12.75">
      <c r="A110" s="220" t="s">
        <v>947</v>
      </c>
      <c r="B110" s="74"/>
      <c r="C110" s="74">
        <v>6008000</v>
      </c>
      <c r="D110" s="267"/>
      <c r="E110" s="74">
        <f>SUM(B110:C110)</f>
        <v>6008000</v>
      </c>
      <c r="F110" s="74">
        <v>6008000</v>
      </c>
      <c r="H110" s="344"/>
    </row>
    <row r="111" spans="1:8" ht="12.75">
      <c r="A111" s="220" t="s">
        <v>978</v>
      </c>
      <c r="B111" s="74"/>
      <c r="C111" s="74"/>
      <c r="D111" s="267"/>
      <c r="E111" s="74"/>
      <c r="F111" s="74">
        <v>650000</v>
      </c>
      <c r="H111" s="344"/>
    </row>
    <row r="112" spans="1:8" ht="12.75">
      <c r="A112" s="220" t="s">
        <v>977</v>
      </c>
      <c r="B112" s="74"/>
      <c r="C112" s="74"/>
      <c r="D112" s="267"/>
      <c r="E112" s="74"/>
      <c r="F112" s="74">
        <v>5394960</v>
      </c>
      <c r="H112" s="344"/>
    </row>
    <row r="113" spans="1:8" ht="12.75">
      <c r="A113" s="220" t="s">
        <v>1130</v>
      </c>
      <c r="B113" s="74"/>
      <c r="C113" s="74"/>
      <c r="D113" s="267"/>
      <c r="E113" s="74"/>
      <c r="F113" s="74">
        <v>3892628</v>
      </c>
      <c r="H113" s="344"/>
    </row>
    <row r="114" spans="1:8" ht="12.75">
      <c r="A114" s="220" t="s">
        <v>1131</v>
      </c>
      <c r="B114" s="74"/>
      <c r="C114" s="74"/>
      <c r="D114" s="267"/>
      <c r="E114" s="74"/>
      <c r="F114" s="74">
        <v>560000</v>
      </c>
      <c r="H114" s="344"/>
    </row>
    <row r="115" spans="1:8" ht="12.75">
      <c r="A115" s="220" t="s">
        <v>948</v>
      </c>
      <c r="B115" s="74"/>
      <c r="C115" s="74">
        <v>40497000</v>
      </c>
      <c r="D115" s="267"/>
      <c r="E115" s="74">
        <f>SUM(B115:C115)</f>
        <v>40497000</v>
      </c>
      <c r="F115" s="74">
        <v>39782541</v>
      </c>
      <c r="H115" s="344"/>
    </row>
    <row r="116" spans="1:8" ht="12.75">
      <c r="A116" s="220" t="s">
        <v>929</v>
      </c>
      <c r="B116" s="74"/>
      <c r="C116" s="74"/>
      <c r="D116" s="74">
        <v>10659000</v>
      </c>
      <c r="E116" s="74">
        <f>SUM(B116:D116)</f>
        <v>10659000</v>
      </c>
      <c r="F116" s="74">
        <v>11291621</v>
      </c>
      <c r="H116" s="344"/>
    </row>
    <row r="117" spans="1:8" ht="12.75">
      <c r="A117" s="220" t="s">
        <v>930</v>
      </c>
      <c r="B117" s="74"/>
      <c r="C117" s="74"/>
      <c r="D117" s="74">
        <v>1500000</v>
      </c>
      <c r="E117" s="74">
        <f>SUM(B117:D117)</f>
        <v>1500000</v>
      </c>
      <c r="F117" s="74">
        <v>0</v>
      </c>
      <c r="H117" s="344"/>
    </row>
    <row r="118" spans="1:8" ht="12.75">
      <c r="A118" s="220" t="s">
        <v>996</v>
      </c>
      <c r="B118" s="74"/>
      <c r="C118" s="74"/>
      <c r="D118" s="74"/>
      <c r="E118" s="74"/>
      <c r="F118" s="74">
        <v>37732589</v>
      </c>
      <c r="H118" s="344"/>
    </row>
    <row r="119" spans="1:8" ht="12.75">
      <c r="A119" s="220" t="s">
        <v>1156</v>
      </c>
      <c r="B119" s="74"/>
      <c r="C119" s="74"/>
      <c r="D119" s="74"/>
      <c r="E119" s="74"/>
      <c r="F119" s="74">
        <v>30000000</v>
      </c>
      <c r="H119" s="344"/>
    </row>
    <row r="120" spans="1:8" ht="12.75">
      <c r="A120" s="220" t="s">
        <v>1157</v>
      </c>
      <c r="B120" s="74"/>
      <c r="C120" s="74"/>
      <c r="D120" s="74"/>
      <c r="E120" s="74"/>
      <c r="F120" s="74">
        <v>829999</v>
      </c>
      <c r="H120" s="344"/>
    </row>
    <row r="121" spans="1:8" ht="12.75">
      <c r="A121" s="229" t="s">
        <v>90</v>
      </c>
      <c r="B121" s="24">
        <f>SUM(B103:B117)</f>
        <v>7981903</v>
      </c>
      <c r="C121" s="24">
        <f>SUM(C103:C117)</f>
        <v>56505000</v>
      </c>
      <c r="D121" s="24">
        <f>SUM(D103:D117)</f>
        <v>29167620</v>
      </c>
      <c r="E121" s="24">
        <f>SUM(E103:E117)</f>
        <v>93654523</v>
      </c>
      <c r="F121" s="24">
        <f>SUM(F103:F120)</f>
        <v>191862328</v>
      </c>
      <c r="H121" s="344"/>
    </row>
    <row r="122" spans="1:8" ht="12.75">
      <c r="A122" s="226" t="s">
        <v>535</v>
      </c>
      <c r="B122" s="74"/>
      <c r="C122" s="74"/>
      <c r="D122" s="74">
        <v>3000000</v>
      </c>
      <c r="E122" s="74">
        <f>SUM(B122:D122)</f>
        <v>3000000</v>
      </c>
      <c r="F122" s="74">
        <v>3029596</v>
      </c>
      <c r="H122" s="344"/>
    </row>
    <row r="123" spans="1:8" ht="12.75">
      <c r="A123" s="220" t="s">
        <v>985</v>
      </c>
      <c r="B123" s="74"/>
      <c r="C123" s="74"/>
      <c r="D123" s="74">
        <v>228600</v>
      </c>
      <c r="E123" s="74">
        <f>SUM(B123:D123)</f>
        <v>228600</v>
      </c>
      <c r="F123" s="74">
        <v>228397</v>
      </c>
      <c r="H123" s="344"/>
    </row>
    <row r="124" spans="1:8" ht="12.75">
      <c r="A124" s="220" t="s">
        <v>986</v>
      </c>
      <c r="B124" s="74"/>
      <c r="C124" s="74"/>
      <c r="D124" s="74">
        <v>8903507</v>
      </c>
      <c r="E124" s="74">
        <f>SUM(B124:D124)</f>
        <v>8903507</v>
      </c>
      <c r="F124" s="74">
        <v>10417460</v>
      </c>
      <c r="H124" s="344"/>
    </row>
    <row r="125" spans="1:8" ht="12.75">
      <c r="A125" s="220" t="s">
        <v>1132</v>
      </c>
      <c r="B125" s="74"/>
      <c r="C125" s="74"/>
      <c r="D125" s="74"/>
      <c r="E125" s="74"/>
      <c r="F125" s="74">
        <v>860000</v>
      </c>
      <c r="H125" s="344"/>
    </row>
    <row r="126" spans="1:15" s="224" customFormat="1" ht="12.75">
      <c r="A126" s="226" t="s">
        <v>685</v>
      </c>
      <c r="B126" s="74"/>
      <c r="C126" s="74"/>
      <c r="D126" s="74">
        <v>3000000</v>
      </c>
      <c r="E126" s="74">
        <f>SUM(B126:D126)</f>
        <v>3000000</v>
      </c>
      <c r="F126" s="74">
        <v>3000000</v>
      </c>
      <c r="G126" s="352"/>
      <c r="H126" s="352"/>
      <c r="I126" s="352"/>
      <c r="J126" s="352"/>
      <c r="K126" s="352"/>
      <c r="L126" s="352"/>
      <c r="M126" s="352"/>
      <c r="N126" s="352"/>
      <c r="O126" s="352"/>
    </row>
    <row r="127" spans="1:6" ht="12.75">
      <c r="A127" s="229" t="s">
        <v>501</v>
      </c>
      <c r="B127" s="24">
        <f>SUM(B122:B126)</f>
        <v>0</v>
      </c>
      <c r="C127" s="24">
        <f>SUM(C122:C126)</f>
        <v>0</v>
      </c>
      <c r="D127" s="24">
        <f>SUM(D122:D126)</f>
        <v>15132107</v>
      </c>
      <c r="E127" s="24">
        <f>SUM(E122:E126)</f>
        <v>15132107</v>
      </c>
      <c r="F127" s="24">
        <f>SUM(F122:F126)</f>
        <v>17535453</v>
      </c>
    </row>
    <row r="128" spans="1:6" ht="12.75">
      <c r="A128" s="225" t="s">
        <v>539</v>
      </c>
      <c r="B128" s="45">
        <f>B121+B127</f>
        <v>7981903</v>
      </c>
      <c r="C128" s="45">
        <f>C121+C127</f>
        <v>56505000</v>
      </c>
      <c r="D128" s="45">
        <f>D121+D127</f>
        <v>44299727</v>
      </c>
      <c r="E128" s="45">
        <f>E121+E127</f>
        <v>108786630</v>
      </c>
      <c r="F128" s="45">
        <f>F121+F127</f>
        <v>209397781</v>
      </c>
    </row>
    <row r="129" spans="1:6" ht="12.75">
      <c r="A129" s="225" t="s">
        <v>547</v>
      </c>
      <c r="B129" s="45">
        <f>B60+B90+B98+B121</f>
        <v>2521738582</v>
      </c>
      <c r="C129" s="45">
        <f>C60+C90+C98+C121</f>
        <v>159775842</v>
      </c>
      <c r="D129" s="45">
        <f>D60+D90+D98+D121</f>
        <v>245295961</v>
      </c>
      <c r="E129" s="45">
        <f>E60+E90+E98+E121</f>
        <v>2926810385</v>
      </c>
      <c r="F129" s="45">
        <f>F60+F90+F98+F121</f>
        <v>3114664080</v>
      </c>
    </row>
    <row r="130" spans="1:6" ht="12.75">
      <c r="A130" s="225" t="s">
        <v>548</v>
      </c>
      <c r="B130" s="45">
        <f>B84+B127</f>
        <v>0</v>
      </c>
      <c r="C130" s="45">
        <f>C84+C127</f>
        <v>0</v>
      </c>
      <c r="D130" s="45">
        <f>D84+D100+D127</f>
        <v>63355205</v>
      </c>
      <c r="E130" s="45">
        <f>E84+E100+E127</f>
        <v>63441225</v>
      </c>
      <c r="F130" s="45">
        <f>F84+F92+F100+F127</f>
        <v>78494429</v>
      </c>
    </row>
    <row r="131" spans="1:6" ht="12.75">
      <c r="A131" s="225" t="s">
        <v>540</v>
      </c>
      <c r="B131" s="45">
        <f>B85+B93+B101+B128</f>
        <v>2521738582</v>
      </c>
      <c r="C131" s="45">
        <f>C85+C93+C101+C128</f>
        <v>159775842</v>
      </c>
      <c r="D131" s="45">
        <f>D85+D93+D101+D128</f>
        <v>308651166</v>
      </c>
      <c r="E131" s="45">
        <f>E85+E93+E101+E128</f>
        <v>2990251610</v>
      </c>
      <c r="F131" s="45">
        <f>F85+F93+F101+F128</f>
        <v>3193158509</v>
      </c>
    </row>
    <row r="132" spans="1:6" ht="12.75">
      <c r="A132" s="220" t="s">
        <v>541</v>
      </c>
      <c r="B132" s="75"/>
      <c r="C132" s="75"/>
      <c r="D132" s="23">
        <v>30000000</v>
      </c>
      <c r="E132" s="45">
        <f>SUM(B132:D132)</f>
        <v>30000000</v>
      </c>
      <c r="F132" s="45">
        <v>999613</v>
      </c>
    </row>
    <row r="133" spans="1:6" ht="12.75">
      <c r="A133" s="220" t="s">
        <v>967</v>
      </c>
      <c r="B133" s="75"/>
      <c r="C133" s="75"/>
      <c r="D133" s="23">
        <v>1500000</v>
      </c>
      <c r="E133" s="45">
        <f>SUM(B133:D133)</f>
        <v>1500000</v>
      </c>
      <c r="F133" s="45">
        <v>55500200</v>
      </c>
    </row>
    <row r="134" spans="1:6" ht="12.75">
      <c r="A134" s="33" t="s">
        <v>968</v>
      </c>
      <c r="B134" s="45">
        <f>B132</f>
        <v>0</v>
      </c>
      <c r="C134" s="45">
        <f>C132</f>
        <v>0</v>
      </c>
      <c r="D134" s="45">
        <f>SUM(D132:D133)</f>
        <v>31500000</v>
      </c>
      <c r="E134" s="45">
        <f>SUM(B134:D134)</f>
        <v>31500000</v>
      </c>
      <c r="F134" s="45">
        <f>SUM(F132:F133)</f>
        <v>56499813</v>
      </c>
    </row>
    <row r="135" spans="2:5" ht="12.75">
      <c r="B135" s="343"/>
      <c r="C135" s="343"/>
      <c r="D135" s="343"/>
      <c r="E135" s="343"/>
    </row>
  </sheetData>
  <sheetProtection/>
  <mergeCells count="2">
    <mergeCell ref="A3:F3"/>
    <mergeCell ref="A4:F4"/>
  </mergeCells>
  <printOptions horizontalCentered="1" verticalCentered="1"/>
  <pageMargins left="0.984251968503937" right="0.3937007874015748" top="0.5905511811023623" bottom="0.3937007874015748" header="0.11811023622047245" footer="0.11811023622047245"/>
  <pageSetup horizontalDpi="360" verticalDpi="360" orientation="landscape" paperSize="9" r:id="rId1"/>
  <headerFooter differentFirst="1"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1"/>
  <sheetViews>
    <sheetView zoomScalePageLayoutView="0" workbookViewId="0" topLeftCell="A1">
      <selection activeCell="B5" sqref="B5"/>
    </sheetView>
  </sheetViews>
  <sheetFormatPr defaultColWidth="2.75390625" defaultRowHeight="12.75"/>
  <cols>
    <col min="1" max="1" width="3.00390625" style="51" bestFit="1" customWidth="1"/>
    <col min="2" max="2" width="59.375" style="69" customWidth="1"/>
    <col min="3" max="3" width="6.375" style="46" customWidth="1"/>
    <col min="4" max="4" width="12.75390625" style="46" bestFit="1" customWidth="1"/>
    <col min="5" max="5" width="12.75390625" style="71" bestFit="1" customWidth="1"/>
    <col min="6" max="6" width="11.125" style="46" bestFit="1" customWidth="1"/>
    <col min="7" max="7" width="12.75390625" style="46" bestFit="1" customWidth="1"/>
    <col min="8" max="149" width="9.125" style="46" customWidth="1"/>
    <col min="150" max="16384" width="2.75390625" style="46" customWidth="1"/>
  </cols>
  <sheetData>
    <row r="1" spans="1:7" ht="12.75">
      <c r="A1" s="51" t="s">
        <v>743</v>
      </c>
      <c r="G1" s="159" t="s">
        <v>605</v>
      </c>
    </row>
    <row r="3" spans="1:7" ht="12.75" customHeight="1">
      <c r="A3" s="390" t="s">
        <v>554</v>
      </c>
      <c r="B3" s="390"/>
      <c r="C3" s="390"/>
      <c r="D3" s="390"/>
      <c r="E3" s="390"/>
      <c r="F3" s="390"/>
      <c r="G3" s="390"/>
    </row>
    <row r="4" spans="1:5" ht="12.75">
      <c r="A4" s="264"/>
      <c r="B4" s="264"/>
      <c r="C4" s="264"/>
      <c r="D4" s="264"/>
      <c r="E4" s="264"/>
    </row>
    <row r="5" spans="1:5" ht="12.75">
      <c r="A5" s="46"/>
      <c r="B5" s="250"/>
      <c r="C5" s="389"/>
      <c r="D5" s="389"/>
      <c r="E5" s="389"/>
    </row>
    <row r="6" spans="1:7" s="48" customFormat="1" ht="12.75" customHeight="1">
      <c r="A6" s="251" t="s">
        <v>91</v>
      </c>
      <c r="B6" s="251" t="s">
        <v>92</v>
      </c>
      <c r="C6" s="251" t="s">
        <v>93</v>
      </c>
      <c r="D6" s="251"/>
      <c r="E6" s="252" t="s">
        <v>94</v>
      </c>
      <c r="F6" s="251"/>
      <c r="G6" s="252" t="s">
        <v>1093</v>
      </c>
    </row>
    <row r="7" spans="1:7" ht="12.75">
      <c r="A7" s="253" t="s">
        <v>95</v>
      </c>
      <c r="B7" s="153" t="s">
        <v>96</v>
      </c>
      <c r="C7" s="161" t="s">
        <v>97</v>
      </c>
      <c r="D7" s="160"/>
      <c r="E7" s="160" t="s">
        <v>98</v>
      </c>
      <c r="F7" s="160"/>
      <c r="G7" s="160" t="s">
        <v>98</v>
      </c>
    </row>
    <row r="8" spans="1:7" ht="12.75" customHeight="1">
      <c r="A8" s="162">
        <v>72</v>
      </c>
      <c r="B8" s="164" t="s">
        <v>280</v>
      </c>
      <c r="C8" s="176" t="s">
        <v>281</v>
      </c>
      <c r="D8" s="248"/>
      <c r="E8" s="174">
        <f>SUM(D9:D15)</f>
        <v>108959220</v>
      </c>
      <c r="F8" s="248"/>
      <c r="G8" s="174">
        <f>SUM(F9:F15)</f>
        <v>2969000</v>
      </c>
    </row>
    <row r="9" spans="1:7" ht="12.75" customHeight="1">
      <c r="A9" s="162"/>
      <c r="B9" s="120" t="s">
        <v>871</v>
      </c>
      <c r="C9" s="176"/>
      <c r="D9" s="248">
        <v>1650000</v>
      </c>
      <c r="E9" s="174"/>
      <c r="F9" s="248">
        <v>1044000</v>
      </c>
      <c r="G9" s="174"/>
    </row>
    <row r="10" spans="1:7" ht="12.75" customHeight="1">
      <c r="A10" s="162"/>
      <c r="B10" s="120" t="s">
        <v>545</v>
      </c>
      <c r="C10" s="176"/>
      <c r="D10" s="248">
        <v>560000</v>
      </c>
      <c r="E10" s="174"/>
      <c r="F10" s="248">
        <v>0</v>
      </c>
      <c r="G10" s="174"/>
    </row>
    <row r="11" spans="1:7" ht="12.75" customHeight="1">
      <c r="A11" s="162"/>
      <c r="B11" s="120" t="s">
        <v>729</v>
      </c>
      <c r="C11" s="176"/>
      <c r="D11" s="248">
        <v>100000000</v>
      </c>
      <c r="E11" s="174"/>
      <c r="F11" s="248">
        <v>0</v>
      </c>
      <c r="G11" s="174"/>
    </row>
    <row r="12" spans="1:7" ht="12.75" customHeight="1">
      <c r="A12" s="162"/>
      <c r="B12" s="120" t="s">
        <v>933</v>
      </c>
      <c r="C12" s="176"/>
      <c r="D12" s="248">
        <v>1463220</v>
      </c>
      <c r="E12" s="174"/>
      <c r="F12" s="248">
        <v>0</v>
      </c>
      <c r="G12" s="174"/>
    </row>
    <row r="13" spans="1:7" ht="12.75" customHeight="1">
      <c r="A13" s="162"/>
      <c r="B13" s="120" t="s">
        <v>728</v>
      </c>
      <c r="C13" s="176"/>
      <c r="D13" s="248">
        <v>3150000</v>
      </c>
      <c r="E13" s="174"/>
      <c r="F13" s="248">
        <v>0</v>
      </c>
      <c r="G13" s="174"/>
    </row>
    <row r="14" spans="1:7" ht="12.75" customHeight="1">
      <c r="A14" s="162"/>
      <c r="B14" s="120" t="s">
        <v>951</v>
      </c>
      <c r="C14" s="176"/>
      <c r="D14" s="248">
        <v>1911000</v>
      </c>
      <c r="E14" s="174"/>
      <c r="F14" s="248">
        <v>1800000</v>
      </c>
      <c r="G14" s="174"/>
    </row>
    <row r="15" spans="1:7" ht="12.75" customHeight="1">
      <c r="A15" s="162"/>
      <c r="B15" s="120" t="s">
        <v>952</v>
      </c>
      <c r="C15" s="176"/>
      <c r="D15" s="248">
        <v>225000</v>
      </c>
      <c r="E15" s="174"/>
      <c r="F15" s="248">
        <v>125000</v>
      </c>
      <c r="G15" s="174"/>
    </row>
    <row r="16" spans="1:7" ht="12.75" customHeight="1">
      <c r="A16" s="162">
        <v>73</v>
      </c>
      <c r="B16" s="164" t="s">
        <v>282</v>
      </c>
      <c r="C16" s="176" t="s">
        <v>283</v>
      </c>
      <c r="D16" s="248"/>
      <c r="E16" s="174">
        <f>SUM(D17:D41)</f>
        <v>2090309492</v>
      </c>
      <c r="F16" s="248"/>
      <c r="G16" s="174">
        <f>SUM(F17:F46)</f>
        <v>2187177814</v>
      </c>
    </row>
    <row r="17" spans="1:7" ht="12.75" customHeight="1">
      <c r="A17" s="162"/>
      <c r="B17" s="164" t="s">
        <v>926</v>
      </c>
      <c r="C17" s="176"/>
      <c r="D17" s="248">
        <v>3933646</v>
      </c>
      <c r="E17" s="174"/>
      <c r="F17" s="248">
        <v>4358896</v>
      </c>
      <c r="G17" s="174"/>
    </row>
    <row r="18" spans="1:7" ht="12.75" customHeight="1">
      <c r="A18" s="162"/>
      <c r="B18" s="120" t="s">
        <v>885</v>
      </c>
      <c r="C18" s="176"/>
      <c r="D18" s="248">
        <v>11566929</v>
      </c>
      <c r="E18" s="174"/>
      <c r="F18" s="248">
        <v>11566929</v>
      </c>
      <c r="G18" s="174"/>
    </row>
    <row r="19" spans="1:7" ht="12.75" customHeight="1">
      <c r="A19" s="162"/>
      <c r="B19" s="120" t="s">
        <v>760</v>
      </c>
      <c r="C19" s="176"/>
      <c r="D19" s="248">
        <v>230762700</v>
      </c>
      <c r="E19" s="174"/>
      <c r="F19" s="248">
        <v>230762700</v>
      </c>
      <c r="G19" s="174"/>
    </row>
    <row r="20" spans="1:7" ht="12.75" customHeight="1">
      <c r="A20" s="162"/>
      <c r="B20" s="120" t="s">
        <v>766</v>
      </c>
      <c r="C20" s="176"/>
      <c r="D20" s="248">
        <v>2283465</v>
      </c>
      <c r="E20" s="174"/>
      <c r="F20" s="248">
        <v>1553000</v>
      </c>
      <c r="G20" s="174"/>
    </row>
    <row r="21" spans="1:7" ht="12.75" customHeight="1">
      <c r="A21" s="162"/>
      <c r="B21" s="120" t="s">
        <v>927</v>
      </c>
      <c r="C21" s="176"/>
      <c r="D21" s="248">
        <v>13190551</v>
      </c>
      <c r="E21" s="174"/>
      <c r="F21" s="248">
        <v>13190551</v>
      </c>
      <c r="G21" s="174"/>
    </row>
    <row r="22" spans="1:7" ht="12.75" customHeight="1">
      <c r="A22" s="162"/>
      <c r="B22" s="120" t="s">
        <v>878</v>
      </c>
      <c r="C22" s="176"/>
      <c r="D22" s="248">
        <v>268341648</v>
      </c>
      <c r="E22" s="174"/>
      <c r="F22" s="248">
        <v>268241260</v>
      </c>
      <c r="G22" s="174"/>
    </row>
    <row r="23" spans="1:7" ht="12.75" customHeight="1">
      <c r="A23" s="162"/>
      <c r="B23" s="120" t="s">
        <v>879</v>
      </c>
      <c r="C23" s="176"/>
      <c r="D23" s="248">
        <v>476345614</v>
      </c>
      <c r="E23" s="174"/>
      <c r="F23" s="248">
        <v>543188093</v>
      </c>
      <c r="G23" s="174"/>
    </row>
    <row r="24" spans="1:7" ht="12.75" customHeight="1">
      <c r="A24" s="162"/>
      <c r="B24" s="120" t="s">
        <v>820</v>
      </c>
      <c r="C24" s="176"/>
      <c r="D24" s="248">
        <v>14680000</v>
      </c>
      <c r="E24" s="174"/>
      <c r="F24" s="248">
        <v>14680000</v>
      </c>
      <c r="G24" s="174"/>
    </row>
    <row r="25" spans="1:7" ht="12.75" customHeight="1">
      <c r="A25" s="162"/>
      <c r="B25" s="120" t="s">
        <v>945</v>
      </c>
      <c r="C25" s="176"/>
      <c r="D25" s="248">
        <v>78740157</v>
      </c>
      <c r="E25" s="174"/>
      <c r="F25" s="248">
        <v>0</v>
      </c>
      <c r="G25" s="174"/>
    </row>
    <row r="26" spans="1:7" ht="12.75" customHeight="1">
      <c r="A26" s="162"/>
      <c r="B26" s="120" t="s">
        <v>880</v>
      </c>
      <c r="C26" s="176"/>
      <c r="D26" s="248">
        <v>299905466</v>
      </c>
      <c r="E26" s="174"/>
      <c r="F26" s="248">
        <v>297433652</v>
      </c>
      <c r="G26" s="174"/>
    </row>
    <row r="27" spans="1:7" ht="12.75" customHeight="1">
      <c r="A27" s="162"/>
      <c r="B27" s="120" t="s">
        <v>881</v>
      </c>
      <c r="C27" s="176"/>
      <c r="D27" s="248">
        <v>46199843</v>
      </c>
      <c r="E27" s="174"/>
      <c r="F27" s="248">
        <v>57680000</v>
      </c>
      <c r="G27" s="174"/>
    </row>
    <row r="28" spans="1:7" ht="12.75" customHeight="1">
      <c r="A28" s="162"/>
      <c r="B28" s="120" t="s">
        <v>1121</v>
      </c>
      <c r="C28" s="176"/>
      <c r="D28" s="248"/>
      <c r="E28" s="174"/>
      <c r="F28" s="248">
        <v>85000</v>
      </c>
      <c r="G28" s="174"/>
    </row>
    <row r="29" spans="1:7" ht="12.75" customHeight="1">
      <c r="A29" s="162"/>
      <c r="B29" s="120" t="s">
        <v>882</v>
      </c>
      <c r="C29" s="176"/>
      <c r="D29" s="248">
        <v>212729443</v>
      </c>
      <c r="E29" s="174"/>
      <c r="F29" s="248">
        <v>333162445</v>
      </c>
      <c r="G29" s="174"/>
    </row>
    <row r="30" spans="1:7" ht="12.75" customHeight="1">
      <c r="A30" s="162"/>
      <c r="B30" s="265" t="s">
        <v>944</v>
      </c>
      <c r="C30" s="176"/>
      <c r="D30" s="248">
        <v>80000</v>
      </c>
      <c r="E30" s="174"/>
      <c r="F30" s="248">
        <v>80000</v>
      </c>
      <c r="G30" s="174"/>
    </row>
    <row r="31" spans="1:7" ht="12.75" customHeight="1">
      <c r="A31" s="162"/>
      <c r="B31" s="120" t="s">
        <v>752</v>
      </c>
      <c r="C31" s="176"/>
      <c r="D31" s="248">
        <v>25386787</v>
      </c>
      <c r="E31" s="174"/>
      <c r="F31" s="248">
        <v>32091969</v>
      </c>
      <c r="G31" s="174"/>
    </row>
    <row r="32" spans="1:7" ht="12.75" customHeight="1">
      <c r="A32" s="162"/>
      <c r="B32" s="120" t="s">
        <v>883</v>
      </c>
      <c r="C32" s="176"/>
      <c r="D32" s="248">
        <v>14300000</v>
      </c>
      <c r="E32" s="174"/>
      <c r="F32" s="248">
        <v>14300000</v>
      </c>
      <c r="G32" s="174"/>
    </row>
    <row r="33" spans="1:7" ht="12.75" customHeight="1">
      <c r="A33" s="162"/>
      <c r="B33" s="120" t="s">
        <v>768</v>
      </c>
      <c r="C33" s="176"/>
      <c r="D33" s="248">
        <v>292064453</v>
      </c>
      <c r="E33" s="174"/>
      <c r="F33" s="248">
        <v>283643301</v>
      </c>
      <c r="G33" s="174"/>
    </row>
    <row r="34" spans="1:7" ht="12.75" customHeight="1">
      <c r="A34" s="162"/>
      <c r="B34" s="120" t="s">
        <v>826</v>
      </c>
      <c r="C34" s="176"/>
      <c r="D34" s="248">
        <v>44246332</v>
      </c>
      <c r="E34" s="174"/>
      <c r="F34" s="248">
        <v>44246332</v>
      </c>
      <c r="G34" s="174"/>
    </row>
    <row r="35" spans="1:7" ht="12.75" customHeight="1">
      <c r="A35" s="162"/>
      <c r="B35" s="120" t="s">
        <v>925</v>
      </c>
      <c r="C35" s="176"/>
      <c r="D35" s="248">
        <v>1500000</v>
      </c>
      <c r="E35" s="174"/>
      <c r="F35" s="248">
        <v>1500000</v>
      </c>
      <c r="G35" s="174"/>
    </row>
    <row r="36" spans="1:7" ht="12.75" customHeight="1">
      <c r="A36" s="162"/>
      <c r="B36" s="120" t="s">
        <v>978</v>
      </c>
      <c r="C36" s="176"/>
      <c r="D36" s="248">
        <v>12476378</v>
      </c>
      <c r="E36" s="174"/>
      <c r="F36" s="248">
        <v>0</v>
      </c>
      <c r="G36" s="174"/>
    </row>
    <row r="37" spans="1:7" ht="12.75" customHeight="1">
      <c r="A37" s="162"/>
      <c r="B37" s="120" t="s">
        <v>977</v>
      </c>
      <c r="C37" s="176"/>
      <c r="D37" s="248">
        <v>4251969</v>
      </c>
      <c r="E37" s="174"/>
      <c r="F37" s="248">
        <v>0</v>
      </c>
      <c r="G37" s="174"/>
    </row>
    <row r="38" spans="1:7" ht="12.75" customHeight="1">
      <c r="A38" s="162"/>
      <c r="B38" s="120" t="s">
        <v>950</v>
      </c>
      <c r="C38" s="176"/>
      <c r="D38" s="248">
        <v>85000</v>
      </c>
      <c r="E38" s="174"/>
      <c r="F38" s="248">
        <v>0</v>
      </c>
      <c r="G38" s="174"/>
    </row>
    <row r="39" spans="1:7" ht="12.75" customHeight="1">
      <c r="A39" s="162"/>
      <c r="B39" s="120" t="s">
        <v>997</v>
      </c>
      <c r="C39" s="176"/>
      <c r="D39" s="248"/>
      <c r="E39" s="174"/>
      <c r="F39" s="248">
        <v>12924882</v>
      </c>
      <c r="G39" s="174"/>
    </row>
    <row r="40" spans="1:7" ht="12.75" customHeight="1">
      <c r="A40" s="162"/>
      <c r="B40" s="120" t="s">
        <v>962</v>
      </c>
      <c r="C40" s="176"/>
      <c r="D40" s="248">
        <v>708661</v>
      </c>
      <c r="E40" s="174"/>
      <c r="F40" s="248">
        <v>629921</v>
      </c>
      <c r="G40" s="174"/>
    </row>
    <row r="41" spans="1:7" ht="12.75" customHeight="1">
      <c r="A41" s="162"/>
      <c r="B41" s="120" t="s">
        <v>996</v>
      </c>
      <c r="C41" s="176"/>
      <c r="D41" s="248">
        <v>36530450</v>
      </c>
      <c r="E41" s="174"/>
      <c r="F41" s="248">
        <v>8739869</v>
      </c>
      <c r="G41" s="174"/>
    </row>
    <row r="42" spans="1:7" ht="12.75" customHeight="1">
      <c r="A42" s="162"/>
      <c r="B42" s="120" t="s">
        <v>1110</v>
      </c>
      <c r="C42" s="176"/>
      <c r="D42" s="248"/>
      <c r="E42" s="174"/>
      <c r="F42" s="248">
        <v>0</v>
      </c>
      <c r="G42" s="174"/>
    </row>
    <row r="43" spans="1:7" ht="12.75" customHeight="1">
      <c r="A43" s="162"/>
      <c r="B43" s="120" t="s">
        <v>1128</v>
      </c>
      <c r="C43" s="176"/>
      <c r="D43" s="248"/>
      <c r="E43" s="174"/>
      <c r="F43" s="248">
        <v>800000</v>
      </c>
      <c r="G43" s="174"/>
    </row>
    <row r="44" spans="1:7" ht="12.75" customHeight="1">
      <c r="A44" s="162"/>
      <c r="B44" s="120" t="s">
        <v>1147</v>
      </c>
      <c r="C44" s="176"/>
      <c r="D44" s="248"/>
      <c r="E44" s="174"/>
      <c r="F44" s="248">
        <v>0</v>
      </c>
      <c r="G44" s="174"/>
    </row>
    <row r="45" spans="1:7" ht="12.75" customHeight="1">
      <c r="A45" s="162"/>
      <c r="B45" s="120" t="s">
        <v>1155</v>
      </c>
      <c r="C45" s="176"/>
      <c r="D45" s="248"/>
      <c r="E45" s="174"/>
      <c r="F45" s="248">
        <v>507990</v>
      </c>
      <c r="G45" s="174"/>
    </row>
    <row r="46" spans="1:7" ht="12.75" customHeight="1">
      <c r="A46" s="162"/>
      <c r="B46" s="266" t="s">
        <v>1164</v>
      </c>
      <c r="C46" s="176"/>
      <c r="D46" s="248"/>
      <c r="E46" s="174"/>
      <c r="F46" s="248">
        <v>11811024</v>
      </c>
      <c r="G46" s="174"/>
    </row>
    <row r="47" spans="1:7" ht="12.75" customHeight="1">
      <c r="A47" s="162">
        <v>74</v>
      </c>
      <c r="B47" s="164" t="s">
        <v>284</v>
      </c>
      <c r="C47" s="176" t="s">
        <v>285</v>
      </c>
      <c r="D47" s="248"/>
      <c r="E47" s="174">
        <f>SUM(D48:D51)</f>
        <v>3163622</v>
      </c>
      <c r="F47" s="248"/>
      <c r="G47" s="174">
        <f>SUM(F48:F52)</f>
        <v>2153774</v>
      </c>
    </row>
    <row r="48" spans="1:7" ht="12.75" customHeight="1">
      <c r="A48" s="162"/>
      <c r="B48" s="164" t="s">
        <v>963</v>
      </c>
      <c r="C48" s="176"/>
      <c r="D48" s="248">
        <v>120000</v>
      </c>
      <c r="E48" s="174"/>
      <c r="F48" s="248">
        <v>51024</v>
      </c>
      <c r="G48" s="174"/>
    </row>
    <row r="49" spans="1:7" ht="12.75" customHeight="1">
      <c r="A49" s="162"/>
      <c r="B49" s="120" t="s">
        <v>872</v>
      </c>
      <c r="C49" s="176"/>
      <c r="D49" s="248">
        <v>1950000</v>
      </c>
      <c r="E49" s="174"/>
      <c r="F49" s="248">
        <v>1950000</v>
      </c>
      <c r="G49" s="174"/>
    </row>
    <row r="50" spans="1:7" ht="12.75" customHeight="1">
      <c r="A50" s="162"/>
      <c r="B50" s="120" t="s">
        <v>545</v>
      </c>
      <c r="C50" s="176"/>
      <c r="D50" s="248">
        <v>1023622</v>
      </c>
      <c r="E50" s="174"/>
      <c r="F50" s="248">
        <v>0</v>
      </c>
      <c r="G50" s="174"/>
    </row>
    <row r="51" spans="1:7" ht="12.75" customHeight="1">
      <c r="A51" s="162"/>
      <c r="B51" s="164" t="s">
        <v>886</v>
      </c>
      <c r="C51" s="176"/>
      <c r="D51" s="248">
        <v>70000</v>
      </c>
      <c r="E51" s="174"/>
      <c r="F51" s="248">
        <v>52362</v>
      </c>
      <c r="G51" s="174"/>
    </row>
    <row r="52" spans="1:7" ht="12.75" customHeight="1">
      <c r="A52" s="162"/>
      <c r="B52" s="120" t="s">
        <v>878</v>
      </c>
      <c r="C52" s="176"/>
      <c r="D52" s="248"/>
      <c r="E52" s="174"/>
      <c r="F52" s="248">
        <v>100388</v>
      </c>
      <c r="G52" s="174"/>
    </row>
    <row r="53" spans="1:7" s="50" customFormat="1" ht="12.75" customHeight="1">
      <c r="A53" s="162">
        <v>75</v>
      </c>
      <c r="B53" s="164" t="s">
        <v>286</v>
      </c>
      <c r="C53" s="176" t="s">
        <v>287</v>
      </c>
      <c r="D53" s="248"/>
      <c r="E53" s="174">
        <f>SUM(D54:D69)</f>
        <v>27906801</v>
      </c>
      <c r="F53" s="248"/>
      <c r="G53" s="174">
        <f>SUM(F54:F69)</f>
        <v>28066471</v>
      </c>
    </row>
    <row r="54" spans="1:7" s="50" customFormat="1" ht="12.75" customHeight="1">
      <c r="A54" s="162"/>
      <c r="B54" s="120" t="s">
        <v>955</v>
      </c>
      <c r="C54" s="176"/>
      <c r="D54" s="248">
        <v>200000</v>
      </c>
      <c r="E54" s="174"/>
      <c r="F54" s="248">
        <v>200000</v>
      </c>
      <c r="G54" s="174"/>
    </row>
    <row r="55" spans="1:7" s="50" customFormat="1" ht="12.75" customHeight="1">
      <c r="A55" s="162"/>
      <c r="B55" s="120" t="s">
        <v>767</v>
      </c>
      <c r="C55" s="176"/>
      <c r="D55" s="248">
        <v>2658268</v>
      </c>
      <c r="E55" s="174"/>
      <c r="F55" s="248">
        <v>2658268</v>
      </c>
      <c r="G55" s="174"/>
    </row>
    <row r="56" spans="1:7" s="50" customFormat="1" ht="12.75" customHeight="1">
      <c r="A56" s="162"/>
      <c r="B56" s="120" t="s">
        <v>885</v>
      </c>
      <c r="C56" s="176"/>
      <c r="D56" s="248">
        <v>1228346</v>
      </c>
      <c r="E56" s="174"/>
      <c r="F56" s="248">
        <v>1228346</v>
      </c>
      <c r="G56" s="174"/>
    </row>
    <row r="57" spans="1:7" s="50" customFormat="1" ht="12.75" customHeight="1">
      <c r="A57" s="162"/>
      <c r="B57" s="120" t="s">
        <v>961</v>
      </c>
      <c r="C57" s="176"/>
      <c r="D57" s="248">
        <v>7086614</v>
      </c>
      <c r="E57" s="174"/>
      <c r="F57" s="248">
        <v>7086614</v>
      </c>
      <c r="G57" s="174"/>
    </row>
    <row r="58" spans="1:7" s="50" customFormat="1" ht="12.75" customHeight="1">
      <c r="A58" s="162"/>
      <c r="B58" s="120" t="s">
        <v>730</v>
      </c>
      <c r="C58" s="176"/>
      <c r="D58" s="248">
        <v>242362</v>
      </c>
      <c r="E58" s="174"/>
      <c r="F58" s="248">
        <v>39520</v>
      </c>
      <c r="G58" s="174"/>
    </row>
    <row r="59" spans="1:7" s="50" customFormat="1" ht="12.75" customHeight="1">
      <c r="A59" s="162"/>
      <c r="B59" s="120" t="s">
        <v>765</v>
      </c>
      <c r="C59" s="176"/>
      <c r="D59" s="248">
        <v>1080000</v>
      </c>
      <c r="E59" s="174"/>
      <c r="F59" s="248">
        <v>684000</v>
      </c>
      <c r="G59" s="174"/>
    </row>
    <row r="60" spans="1:7" s="50" customFormat="1" ht="12.75" customHeight="1">
      <c r="A60" s="162"/>
      <c r="B60" s="120" t="s">
        <v>726</v>
      </c>
      <c r="C60" s="176"/>
      <c r="D60" s="248">
        <v>1293701</v>
      </c>
      <c r="E60" s="174"/>
      <c r="F60" s="248">
        <v>1108450</v>
      </c>
      <c r="G60" s="174"/>
    </row>
    <row r="61" spans="1:7" s="50" customFormat="1" ht="12.75" customHeight="1">
      <c r="A61" s="162"/>
      <c r="B61" s="120" t="s">
        <v>928</v>
      </c>
      <c r="C61" s="176"/>
      <c r="D61" s="248">
        <v>408661</v>
      </c>
      <c r="E61" s="174"/>
      <c r="F61" s="248">
        <v>0</v>
      </c>
      <c r="G61" s="174"/>
    </row>
    <row r="62" spans="1:7" s="50" customFormat="1" ht="12.75" customHeight="1">
      <c r="A62" s="162"/>
      <c r="B62" s="120" t="s">
        <v>882</v>
      </c>
      <c r="C62" s="176"/>
      <c r="D62" s="248"/>
      <c r="E62" s="174"/>
      <c r="F62" s="248">
        <v>3366457</v>
      </c>
      <c r="G62" s="174"/>
    </row>
    <row r="63" spans="1:7" s="50" customFormat="1" ht="12.75" customHeight="1">
      <c r="A63" s="162"/>
      <c r="B63" s="120" t="s">
        <v>946</v>
      </c>
      <c r="C63" s="176"/>
      <c r="D63" s="248">
        <v>7874016</v>
      </c>
      <c r="E63" s="174"/>
      <c r="F63" s="248">
        <v>7874016</v>
      </c>
      <c r="G63" s="174"/>
    </row>
    <row r="64" spans="1:7" s="50" customFormat="1" ht="12.75" customHeight="1">
      <c r="A64" s="162"/>
      <c r="B64" s="120" t="s">
        <v>752</v>
      </c>
      <c r="C64" s="176"/>
      <c r="D64" s="248">
        <v>3200000</v>
      </c>
      <c r="E64" s="174"/>
      <c r="F64" s="248">
        <v>3200000</v>
      </c>
      <c r="G64" s="174"/>
    </row>
    <row r="65" spans="1:7" s="50" customFormat="1" ht="12.75" customHeight="1">
      <c r="A65" s="162"/>
      <c r="B65" s="120" t="s">
        <v>1143</v>
      </c>
      <c r="C65" s="176"/>
      <c r="D65" s="248"/>
      <c r="E65" s="174"/>
      <c r="F65" s="248">
        <v>154800</v>
      </c>
      <c r="G65" s="174"/>
    </row>
    <row r="66" spans="1:7" s="50" customFormat="1" ht="12.75" customHeight="1">
      <c r="A66" s="162"/>
      <c r="B66" s="120" t="s">
        <v>954</v>
      </c>
      <c r="C66" s="176"/>
      <c r="D66" s="248">
        <v>1362205</v>
      </c>
      <c r="E66" s="174"/>
      <c r="F66" s="248">
        <v>0</v>
      </c>
      <c r="G66" s="174"/>
    </row>
    <row r="67" spans="1:7" s="50" customFormat="1" ht="12.75" customHeight="1">
      <c r="A67" s="162"/>
      <c r="B67" s="120" t="s">
        <v>887</v>
      </c>
      <c r="C67" s="176"/>
      <c r="D67" s="248">
        <v>393701</v>
      </c>
      <c r="E67" s="174"/>
      <c r="F67" s="248">
        <v>0</v>
      </c>
      <c r="G67" s="174"/>
    </row>
    <row r="68" spans="1:7" s="50" customFormat="1" ht="12.75" customHeight="1">
      <c r="A68" s="162"/>
      <c r="B68" s="120" t="s">
        <v>953</v>
      </c>
      <c r="C68" s="176"/>
      <c r="D68" s="248">
        <v>466000</v>
      </c>
      <c r="E68" s="174"/>
      <c r="F68" s="248">
        <v>466000</v>
      </c>
      <c r="G68" s="174"/>
    </row>
    <row r="69" spans="1:7" s="50" customFormat="1" ht="12.75" customHeight="1">
      <c r="A69" s="162"/>
      <c r="B69" s="120" t="s">
        <v>991</v>
      </c>
      <c r="C69" s="176"/>
      <c r="D69" s="248">
        <v>412927</v>
      </c>
      <c r="E69" s="174"/>
      <c r="F69" s="248">
        <v>0</v>
      </c>
      <c r="G69" s="174"/>
    </row>
    <row r="70" spans="1:7" ht="12.75">
      <c r="A70" s="162">
        <v>76</v>
      </c>
      <c r="B70" s="161" t="s">
        <v>288</v>
      </c>
      <c r="C70" s="176" t="s">
        <v>289</v>
      </c>
      <c r="D70" s="248"/>
      <c r="E70" s="174"/>
      <c r="F70" s="248"/>
      <c r="G70" s="174"/>
    </row>
    <row r="71" spans="1:7" ht="12.75">
      <c r="A71" s="162">
        <v>77</v>
      </c>
      <c r="B71" s="161" t="s">
        <v>290</v>
      </c>
      <c r="C71" s="176" t="s">
        <v>291</v>
      </c>
      <c r="D71" s="248"/>
      <c r="E71" s="174"/>
      <c r="F71" s="248"/>
      <c r="G71" s="174"/>
    </row>
    <row r="72" spans="1:7" ht="12.75">
      <c r="A72" s="162">
        <v>78</v>
      </c>
      <c r="B72" s="161" t="s">
        <v>292</v>
      </c>
      <c r="C72" s="176" t="s">
        <v>293</v>
      </c>
      <c r="D72" s="248"/>
      <c r="E72" s="174">
        <f>SUM(D73:D117)</f>
        <v>572993174</v>
      </c>
      <c r="F72" s="248"/>
      <c r="G72" s="174">
        <f>SUM(F73:F120)</f>
        <v>573611140</v>
      </c>
    </row>
    <row r="73" spans="1:7" ht="12.75">
      <c r="A73" s="162"/>
      <c r="B73" s="120" t="s">
        <v>980</v>
      </c>
      <c r="C73" s="176"/>
      <c r="D73" s="248">
        <v>54000</v>
      </c>
      <c r="E73" s="174"/>
      <c r="F73" s="248">
        <v>54000</v>
      </c>
      <c r="G73" s="174"/>
    </row>
    <row r="74" spans="1:7" ht="12.75">
      <c r="A74" s="162"/>
      <c r="B74" s="164" t="s">
        <v>926</v>
      </c>
      <c r="C74" s="176"/>
      <c r="D74" s="248">
        <v>1062084</v>
      </c>
      <c r="E74" s="174"/>
      <c r="F74" s="248">
        <v>636834</v>
      </c>
      <c r="G74" s="174"/>
    </row>
    <row r="75" spans="1:7" ht="12.75">
      <c r="A75" s="162"/>
      <c r="B75" s="120" t="s">
        <v>767</v>
      </c>
      <c r="C75" s="176"/>
      <c r="D75" s="248">
        <v>717732</v>
      </c>
      <c r="E75" s="174"/>
      <c r="F75" s="248">
        <v>717732</v>
      </c>
      <c r="G75" s="174"/>
    </row>
    <row r="76" spans="1:7" ht="12.75">
      <c r="A76" s="162"/>
      <c r="B76" s="120" t="s">
        <v>885</v>
      </c>
      <c r="C76" s="202"/>
      <c r="D76" s="248">
        <v>3454725</v>
      </c>
      <c r="E76" s="174"/>
      <c r="F76" s="248">
        <v>3454725</v>
      </c>
      <c r="G76" s="174"/>
    </row>
    <row r="77" spans="1:7" ht="12.75">
      <c r="A77" s="162"/>
      <c r="B77" s="120" t="s">
        <v>961</v>
      </c>
      <c r="C77" s="202"/>
      <c r="D77" s="248">
        <v>1913386</v>
      </c>
      <c r="E77" s="174"/>
      <c r="F77" s="248">
        <v>1913386</v>
      </c>
      <c r="G77" s="174"/>
    </row>
    <row r="78" spans="1:7" ht="12.75">
      <c r="A78" s="162"/>
      <c r="B78" s="164" t="s">
        <v>963</v>
      </c>
      <c r="C78" s="176"/>
      <c r="D78" s="248">
        <v>32400</v>
      </c>
      <c r="E78" s="174"/>
      <c r="F78" s="248">
        <v>13776</v>
      </c>
      <c r="G78" s="174"/>
    </row>
    <row r="79" spans="1:7" ht="12.75">
      <c r="A79" s="162"/>
      <c r="B79" s="249" t="s">
        <v>730</v>
      </c>
      <c r="C79" s="176"/>
      <c r="D79" s="248">
        <v>65438</v>
      </c>
      <c r="E79" s="174"/>
      <c r="F79" s="248">
        <v>10670</v>
      </c>
      <c r="G79" s="174"/>
    </row>
    <row r="80" spans="1:7" ht="12.75">
      <c r="A80" s="162"/>
      <c r="B80" s="120" t="s">
        <v>760</v>
      </c>
      <c r="C80" s="176"/>
      <c r="D80" s="248">
        <v>62305929</v>
      </c>
      <c r="E80" s="174"/>
      <c r="F80" s="248">
        <v>62305929</v>
      </c>
      <c r="G80" s="174"/>
    </row>
    <row r="81" spans="1:7" ht="12.75">
      <c r="A81" s="162"/>
      <c r="B81" s="120" t="s">
        <v>872</v>
      </c>
      <c r="C81" s="176"/>
      <c r="D81" s="248">
        <v>526500</v>
      </c>
      <c r="E81" s="174"/>
      <c r="F81" s="248">
        <v>526500</v>
      </c>
      <c r="G81" s="174"/>
    </row>
    <row r="82" spans="1:7" ht="12.75">
      <c r="A82" s="162"/>
      <c r="B82" s="120" t="s">
        <v>871</v>
      </c>
      <c r="C82" s="176"/>
      <c r="D82" s="248">
        <v>445500</v>
      </c>
      <c r="E82" s="174"/>
      <c r="F82" s="248">
        <v>281880</v>
      </c>
      <c r="G82" s="174"/>
    </row>
    <row r="83" spans="1:7" ht="12.75">
      <c r="A83" s="162"/>
      <c r="B83" s="120" t="s">
        <v>765</v>
      </c>
      <c r="C83" s="176"/>
      <c r="D83" s="248">
        <v>291600</v>
      </c>
      <c r="E83" s="174"/>
      <c r="F83" s="248">
        <v>184680</v>
      </c>
      <c r="G83" s="174"/>
    </row>
    <row r="84" spans="1:7" ht="12.75">
      <c r="A84" s="162"/>
      <c r="B84" s="120" t="s">
        <v>766</v>
      </c>
      <c r="C84" s="176"/>
      <c r="D84" s="248">
        <v>616535</v>
      </c>
      <c r="E84" s="174"/>
      <c r="F84" s="248">
        <v>419310</v>
      </c>
      <c r="G84" s="174"/>
    </row>
    <row r="85" spans="1:7" ht="12.75">
      <c r="A85" s="162"/>
      <c r="B85" s="120" t="s">
        <v>927</v>
      </c>
      <c r="C85" s="176"/>
      <c r="D85" s="248">
        <v>3561449</v>
      </c>
      <c r="E85" s="174"/>
      <c r="F85" s="248">
        <v>3561449</v>
      </c>
      <c r="G85" s="174"/>
    </row>
    <row r="86" spans="1:7" ht="12.75">
      <c r="A86" s="162"/>
      <c r="B86" s="120" t="s">
        <v>726</v>
      </c>
      <c r="C86" s="176"/>
      <c r="D86" s="248">
        <v>349299</v>
      </c>
      <c r="E86" s="174"/>
      <c r="F86" s="248">
        <v>299282</v>
      </c>
      <c r="G86" s="174"/>
    </row>
    <row r="87" spans="1:7" ht="12.75">
      <c r="A87" s="162"/>
      <c r="B87" s="120" t="s">
        <v>545</v>
      </c>
      <c r="C87" s="176"/>
      <c r="D87" s="248">
        <v>427578</v>
      </c>
      <c r="E87" s="174"/>
      <c r="F87" s="248">
        <v>0</v>
      </c>
      <c r="G87" s="174"/>
    </row>
    <row r="88" spans="1:7" ht="12.75">
      <c r="A88" s="162"/>
      <c r="B88" s="120" t="s">
        <v>933</v>
      </c>
      <c r="C88" s="176"/>
      <c r="D88" s="248">
        <v>395069</v>
      </c>
      <c r="E88" s="174"/>
      <c r="F88" s="248">
        <v>0</v>
      </c>
      <c r="G88" s="174"/>
    </row>
    <row r="89" spans="1:7" ht="12.75">
      <c r="A89" s="162"/>
      <c r="B89" s="120" t="s">
        <v>728</v>
      </c>
      <c r="C89" s="176"/>
      <c r="D89" s="248">
        <v>850000</v>
      </c>
      <c r="E89" s="174"/>
      <c r="F89" s="248">
        <v>0</v>
      </c>
      <c r="G89" s="174"/>
    </row>
    <row r="90" spans="1:7" ht="12.75">
      <c r="A90" s="162"/>
      <c r="B90" s="120" t="s">
        <v>951</v>
      </c>
      <c r="C90" s="176"/>
      <c r="D90" s="248">
        <v>127000</v>
      </c>
      <c r="E90" s="174"/>
      <c r="F90" s="248">
        <v>486000</v>
      </c>
      <c r="G90" s="174"/>
    </row>
    <row r="91" spans="1:7" ht="12.75">
      <c r="A91" s="162"/>
      <c r="B91" s="120" t="s">
        <v>928</v>
      </c>
      <c r="C91" s="176"/>
      <c r="D91" s="248">
        <v>110339</v>
      </c>
      <c r="E91" s="174"/>
      <c r="F91" s="248">
        <v>0</v>
      </c>
      <c r="G91" s="174"/>
    </row>
    <row r="92" spans="1:7" ht="12.75">
      <c r="A92" s="162"/>
      <c r="B92" s="120" t="s">
        <v>878</v>
      </c>
      <c r="C92" s="176"/>
      <c r="D92" s="248">
        <v>72452245</v>
      </c>
      <c r="E92" s="174"/>
      <c r="F92" s="248">
        <v>72452245</v>
      </c>
      <c r="G92" s="174"/>
    </row>
    <row r="93" spans="1:7" ht="12.75">
      <c r="A93" s="162"/>
      <c r="B93" s="120" t="s">
        <v>879</v>
      </c>
      <c r="C93" s="176"/>
      <c r="D93" s="248">
        <v>128613316</v>
      </c>
      <c r="E93" s="174"/>
      <c r="F93" s="248">
        <v>146660784</v>
      </c>
      <c r="G93" s="174"/>
    </row>
    <row r="94" spans="1:7" ht="12.75">
      <c r="A94" s="162"/>
      <c r="B94" s="120" t="s">
        <v>820</v>
      </c>
      <c r="C94" s="176"/>
      <c r="D94" s="248">
        <v>3963600</v>
      </c>
      <c r="E94" s="174"/>
      <c r="F94" s="248">
        <v>3963600</v>
      </c>
      <c r="G94" s="174"/>
    </row>
    <row r="95" spans="1:7" ht="12.75">
      <c r="A95" s="162"/>
      <c r="B95" s="120" t="s">
        <v>945</v>
      </c>
      <c r="C95" s="176"/>
      <c r="D95" s="248">
        <v>21259843</v>
      </c>
      <c r="E95" s="174"/>
      <c r="F95" s="248">
        <v>0</v>
      </c>
      <c r="G95" s="174"/>
    </row>
    <row r="96" spans="1:7" ht="12.75">
      <c r="A96" s="162"/>
      <c r="B96" s="120" t="s">
        <v>880</v>
      </c>
      <c r="C96" s="176"/>
      <c r="D96" s="248">
        <v>80974476</v>
      </c>
      <c r="E96" s="174"/>
      <c r="F96" s="248">
        <v>80307086</v>
      </c>
      <c r="G96" s="174"/>
    </row>
    <row r="97" spans="1:7" ht="12.75">
      <c r="A97" s="162"/>
      <c r="B97" s="120" t="s">
        <v>881</v>
      </c>
      <c r="C97" s="176"/>
      <c r="D97" s="248">
        <v>12473957</v>
      </c>
      <c r="E97" s="174"/>
      <c r="F97" s="248">
        <v>993800</v>
      </c>
      <c r="G97" s="174"/>
    </row>
    <row r="98" spans="1:7" ht="12.75">
      <c r="A98" s="162"/>
      <c r="B98" s="120" t="s">
        <v>1121</v>
      </c>
      <c r="C98" s="176"/>
      <c r="D98" s="248"/>
      <c r="E98" s="174"/>
      <c r="F98" s="248">
        <v>22950</v>
      </c>
      <c r="G98" s="174"/>
    </row>
    <row r="99" spans="1:7" ht="12.75">
      <c r="A99" s="162"/>
      <c r="B99" s="120" t="s">
        <v>882</v>
      </c>
      <c r="C99" s="176"/>
      <c r="D99" s="248">
        <v>57436949</v>
      </c>
      <c r="E99" s="174"/>
      <c r="F99" s="248">
        <v>90862801</v>
      </c>
      <c r="G99" s="174"/>
    </row>
    <row r="100" spans="1:7" ht="12.75">
      <c r="A100" s="162"/>
      <c r="B100" s="120" t="s">
        <v>946</v>
      </c>
      <c r="C100" s="176"/>
      <c r="D100" s="248">
        <v>2125984</v>
      </c>
      <c r="E100" s="174"/>
      <c r="F100" s="248">
        <v>2125984</v>
      </c>
      <c r="G100" s="174"/>
    </row>
    <row r="101" spans="1:7" ht="12.75">
      <c r="A101" s="162"/>
      <c r="B101" s="265" t="s">
        <v>944</v>
      </c>
      <c r="C101" s="176"/>
      <c r="D101" s="248">
        <v>21600</v>
      </c>
      <c r="E101" s="174"/>
      <c r="F101" s="248">
        <v>21600</v>
      </c>
      <c r="G101" s="174"/>
    </row>
    <row r="102" spans="1:7" ht="12.75">
      <c r="A102" s="162"/>
      <c r="B102" s="120" t="s">
        <v>752</v>
      </c>
      <c r="C102" s="176"/>
      <c r="D102" s="248">
        <v>7718433</v>
      </c>
      <c r="E102" s="174"/>
      <c r="F102" s="248">
        <v>1013251</v>
      </c>
      <c r="G102" s="174"/>
    </row>
    <row r="103" spans="1:7" ht="12.75">
      <c r="A103" s="162"/>
      <c r="B103" s="120" t="s">
        <v>883</v>
      </c>
      <c r="C103" s="176"/>
      <c r="D103" s="248">
        <v>3861000</v>
      </c>
      <c r="E103" s="174"/>
      <c r="F103" s="248">
        <v>3861000</v>
      </c>
      <c r="G103" s="174"/>
    </row>
    <row r="104" spans="1:7" ht="12.75">
      <c r="A104" s="162"/>
      <c r="B104" s="120" t="s">
        <v>768</v>
      </c>
      <c r="C104" s="176"/>
      <c r="D104" s="248">
        <v>77220720</v>
      </c>
      <c r="E104" s="174"/>
      <c r="F104" s="248">
        <v>74950191</v>
      </c>
      <c r="G104" s="174"/>
    </row>
    <row r="105" spans="1:7" ht="12.75">
      <c r="A105" s="162"/>
      <c r="B105" s="120" t="s">
        <v>826</v>
      </c>
      <c r="C105" s="176"/>
      <c r="D105" s="248">
        <v>11946510</v>
      </c>
      <c r="E105" s="174"/>
      <c r="F105" s="248">
        <v>11946510</v>
      </c>
      <c r="G105" s="174"/>
    </row>
    <row r="106" spans="1:7" ht="12.75">
      <c r="A106" s="162"/>
      <c r="B106" s="120" t="s">
        <v>925</v>
      </c>
      <c r="C106" s="176"/>
      <c r="D106" s="248">
        <v>405000</v>
      </c>
      <c r="E106" s="174"/>
      <c r="F106" s="248">
        <v>405000</v>
      </c>
      <c r="G106" s="174"/>
    </row>
    <row r="107" spans="1:7" ht="12.75">
      <c r="A107" s="162"/>
      <c r="B107" s="120" t="s">
        <v>1143</v>
      </c>
      <c r="C107" s="176"/>
      <c r="D107" s="248"/>
      <c r="E107" s="174"/>
      <c r="F107" s="248">
        <v>41796</v>
      </c>
      <c r="G107" s="174"/>
    </row>
    <row r="108" spans="1:7" ht="12.75">
      <c r="A108" s="162"/>
      <c r="B108" s="120" t="s">
        <v>954</v>
      </c>
      <c r="C108" s="176"/>
      <c r="D108" s="248">
        <v>367795</v>
      </c>
      <c r="E108" s="174"/>
      <c r="F108" s="248">
        <v>0</v>
      </c>
      <c r="G108" s="174"/>
    </row>
    <row r="109" spans="1:7" ht="12.75">
      <c r="A109" s="162"/>
      <c r="B109" s="164" t="s">
        <v>886</v>
      </c>
      <c r="C109" s="202"/>
      <c r="D109" s="248">
        <v>18900</v>
      </c>
      <c r="E109" s="174"/>
      <c r="F109" s="248">
        <v>14138</v>
      </c>
      <c r="G109" s="174"/>
    </row>
    <row r="110" spans="1:7" ht="12.75">
      <c r="A110" s="162"/>
      <c r="B110" s="120" t="s">
        <v>887</v>
      </c>
      <c r="C110" s="202"/>
      <c r="D110" s="248">
        <v>106299</v>
      </c>
      <c r="E110" s="174"/>
      <c r="F110" s="248">
        <v>0</v>
      </c>
      <c r="G110" s="174"/>
    </row>
    <row r="111" spans="1:7" ht="12.75">
      <c r="A111" s="162"/>
      <c r="B111" s="120" t="s">
        <v>978</v>
      </c>
      <c r="C111" s="176"/>
      <c r="D111" s="248">
        <v>3368622</v>
      </c>
      <c r="E111" s="174"/>
      <c r="F111" s="248">
        <v>0</v>
      </c>
      <c r="G111" s="174"/>
    </row>
    <row r="112" spans="1:7" ht="12.75">
      <c r="A112" s="162"/>
      <c r="B112" s="120" t="s">
        <v>977</v>
      </c>
      <c r="C112" s="176"/>
      <c r="D112" s="248">
        <v>1148031</v>
      </c>
      <c r="E112" s="174"/>
      <c r="F112" s="248">
        <v>0</v>
      </c>
      <c r="G112" s="174"/>
    </row>
    <row r="113" spans="1:7" ht="12.75">
      <c r="A113" s="162"/>
      <c r="B113" s="120" t="s">
        <v>950</v>
      </c>
      <c r="C113" s="176"/>
      <c r="D113" s="248">
        <v>22950</v>
      </c>
      <c r="E113" s="174"/>
      <c r="F113" s="248">
        <v>0</v>
      </c>
      <c r="G113" s="174"/>
    </row>
    <row r="114" spans="1:7" ht="12.75">
      <c r="A114" s="162"/>
      <c r="B114" s="120" t="s">
        <v>997</v>
      </c>
      <c r="C114" s="176"/>
      <c r="D114" s="248"/>
      <c r="E114" s="174"/>
      <c r="F114" s="248">
        <v>3257612</v>
      </c>
      <c r="G114" s="174"/>
    </row>
    <row r="115" spans="1:7" ht="12.75">
      <c r="A115" s="162"/>
      <c r="B115" s="120" t="s">
        <v>953</v>
      </c>
      <c r="C115" s="176"/>
      <c r="D115" s="248">
        <v>125820</v>
      </c>
      <c r="E115" s="174"/>
      <c r="F115" s="248">
        <v>125820</v>
      </c>
      <c r="G115" s="174"/>
    </row>
    <row r="116" spans="1:7" ht="12.75">
      <c r="A116" s="162"/>
      <c r="B116" s="120" t="s">
        <v>962</v>
      </c>
      <c r="C116" s="176"/>
      <c r="D116" s="248">
        <v>191339</v>
      </c>
      <c r="E116" s="174"/>
      <c r="F116" s="248">
        <v>170079</v>
      </c>
      <c r="G116" s="174"/>
    </row>
    <row r="117" spans="1:7" ht="12.75">
      <c r="A117" s="162"/>
      <c r="B117" s="120" t="s">
        <v>996</v>
      </c>
      <c r="C117" s="176"/>
      <c r="D117" s="248">
        <v>9863222</v>
      </c>
      <c r="E117" s="174"/>
      <c r="F117" s="248">
        <v>2359764</v>
      </c>
      <c r="G117" s="174"/>
    </row>
    <row r="118" spans="1:7" ht="12.75">
      <c r="A118" s="162"/>
      <c r="B118" s="120" t="s">
        <v>1110</v>
      </c>
      <c r="C118" s="176"/>
      <c r="D118" s="248"/>
      <c r="E118" s="174"/>
      <c r="F118" s="248">
        <v>0</v>
      </c>
      <c r="G118" s="174"/>
    </row>
    <row r="119" spans="1:7" ht="12.75">
      <c r="A119" s="162"/>
      <c r="B119" s="120" t="s">
        <v>1147</v>
      </c>
      <c r="C119" s="176"/>
      <c r="D119" s="248"/>
      <c r="E119" s="174"/>
      <c r="F119" s="248">
        <v>0</v>
      </c>
      <c r="G119" s="174"/>
    </row>
    <row r="120" spans="1:7" ht="12.75">
      <c r="A120" s="162"/>
      <c r="B120" s="120" t="s">
        <v>1164</v>
      </c>
      <c r="C120" s="176"/>
      <c r="D120" s="248"/>
      <c r="E120" s="174"/>
      <c r="F120" s="248">
        <v>3188976</v>
      </c>
      <c r="G120" s="174"/>
    </row>
    <row r="121" spans="1:7" ht="12.75">
      <c r="A121" s="162">
        <v>79</v>
      </c>
      <c r="B121" s="149" t="s">
        <v>629</v>
      </c>
      <c r="C121" s="254" t="s">
        <v>76</v>
      </c>
      <c r="D121" s="201"/>
      <c r="E121" s="182">
        <f>SUM(E8:E72)</f>
        <v>2803332309</v>
      </c>
      <c r="F121" s="201"/>
      <c r="G121" s="182">
        <f>SUM(G8:G72)</f>
        <v>2793978199</v>
      </c>
    </row>
    <row r="122" spans="1:7" ht="12.75">
      <c r="A122" s="162">
        <v>80</v>
      </c>
      <c r="B122" s="163" t="s">
        <v>294</v>
      </c>
      <c r="C122" s="176" t="s">
        <v>295</v>
      </c>
      <c r="D122" s="248"/>
      <c r="E122" s="174">
        <f>SUM(D123:D131)</f>
        <v>65473352</v>
      </c>
      <c r="F122" s="248"/>
      <c r="G122" s="174">
        <f>SUM(F123:F139)</f>
        <v>147541074</v>
      </c>
    </row>
    <row r="123" spans="1:7" ht="12.75">
      <c r="A123" s="162"/>
      <c r="B123" s="120" t="s">
        <v>948</v>
      </c>
      <c r="C123" s="176"/>
      <c r="D123" s="248">
        <v>31887402</v>
      </c>
      <c r="E123" s="174"/>
      <c r="F123" s="248">
        <v>31324836</v>
      </c>
      <c r="G123" s="174"/>
    </row>
    <row r="124" spans="1:7" ht="12.75">
      <c r="A124" s="162"/>
      <c r="B124" s="120" t="s">
        <v>929</v>
      </c>
      <c r="C124" s="176"/>
      <c r="D124" s="248">
        <v>8392913</v>
      </c>
      <c r="E124" s="174"/>
      <c r="F124" s="248">
        <v>8891040</v>
      </c>
      <c r="G124" s="174"/>
    </row>
    <row r="125" spans="1:7" ht="12.75">
      <c r="A125" s="162"/>
      <c r="B125" s="120" t="s">
        <v>724</v>
      </c>
      <c r="C125" s="176"/>
      <c r="D125" s="248">
        <v>1574803</v>
      </c>
      <c r="E125" s="174"/>
      <c r="F125" s="248">
        <v>0</v>
      </c>
      <c r="G125" s="174"/>
    </row>
    <row r="126" spans="1:7" ht="12.75">
      <c r="A126" s="162"/>
      <c r="B126" s="120" t="s">
        <v>725</v>
      </c>
      <c r="C126" s="176"/>
      <c r="D126" s="248">
        <v>2362205</v>
      </c>
      <c r="E126" s="174"/>
      <c r="F126" s="248">
        <v>0</v>
      </c>
      <c r="G126" s="174"/>
    </row>
    <row r="127" spans="1:7" ht="12.75">
      <c r="A127" s="162"/>
      <c r="B127" s="120" t="s">
        <v>930</v>
      </c>
      <c r="C127" s="176"/>
      <c r="D127" s="248">
        <v>1181102</v>
      </c>
      <c r="E127" s="174"/>
      <c r="F127" s="248">
        <v>0</v>
      </c>
      <c r="G127" s="174"/>
    </row>
    <row r="128" spans="1:7" ht="12.75">
      <c r="A128" s="162"/>
      <c r="B128" s="120" t="s">
        <v>533</v>
      </c>
      <c r="C128" s="176"/>
      <c r="D128" s="248">
        <v>3149606</v>
      </c>
      <c r="E128" s="174"/>
      <c r="F128" s="248">
        <v>0</v>
      </c>
      <c r="G128" s="174"/>
    </row>
    <row r="129" spans="1:7" ht="12.75">
      <c r="A129" s="162"/>
      <c r="B129" s="163" t="s">
        <v>947</v>
      </c>
      <c r="C129" s="176"/>
      <c r="D129" s="248">
        <v>4730708</v>
      </c>
      <c r="E129" s="174"/>
      <c r="F129" s="248">
        <v>4730708</v>
      </c>
      <c r="G129" s="174"/>
    </row>
    <row r="130" spans="1:7" ht="12.75">
      <c r="A130" s="162"/>
      <c r="B130" s="120" t="s">
        <v>950</v>
      </c>
      <c r="C130" s="176"/>
      <c r="D130" s="248">
        <v>5888613</v>
      </c>
      <c r="E130" s="174"/>
      <c r="F130" s="248">
        <v>5888613</v>
      </c>
      <c r="G130" s="174"/>
    </row>
    <row r="131" spans="1:7" ht="12.75">
      <c r="A131" s="162"/>
      <c r="B131" s="120" t="s">
        <v>997</v>
      </c>
      <c r="C131" s="176"/>
      <c r="D131" s="248">
        <v>6306000</v>
      </c>
      <c r="E131" s="174"/>
      <c r="F131" s="248">
        <v>23383927</v>
      </c>
      <c r="G131" s="174"/>
    </row>
    <row r="132" spans="1:7" ht="12.75">
      <c r="A132" s="162"/>
      <c r="B132" s="266" t="s">
        <v>1165</v>
      </c>
      <c r="C132" s="176"/>
      <c r="D132" s="248"/>
      <c r="E132" s="174"/>
      <c r="F132" s="248">
        <v>10621260</v>
      </c>
      <c r="G132" s="174"/>
    </row>
    <row r="133" spans="1:7" ht="12.75">
      <c r="A133" s="162"/>
      <c r="B133" s="120" t="s">
        <v>1130</v>
      </c>
      <c r="C133" s="176"/>
      <c r="D133" s="248"/>
      <c r="E133" s="174"/>
      <c r="F133" s="248">
        <v>3256400</v>
      </c>
      <c r="G133" s="174"/>
    </row>
    <row r="134" spans="1:7" ht="12.75">
      <c r="A134" s="162"/>
      <c r="B134" s="120" t="s">
        <v>1131</v>
      </c>
      <c r="C134" s="176"/>
      <c r="D134" s="248"/>
      <c r="E134" s="174"/>
      <c r="F134" s="248">
        <v>560000</v>
      </c>
      <c r="G134" s="174"/>
    </row>
    <row r="135" spans="1:7" ht="12.75">
      <c r="A135" s="162"/>
      <c r="B135" s="120" t="s">
        <v>978</v>
      </c>
      <c r="C135" s="176"/>
      <c r="D135" s="248"/>
      <c r="E135" s="174"/>
      <c r="F135" s="248">
        <v>650000</v>
      </c>
      <c r="G135" s="174"/>
    </row>
    <row r="136" spans="1:7" ht="12.75">
      <c r="A136" s="162"/>
      <c r="B136" s="120" t="s">
        <v>977</v>
      </c>
      <c r="C136" s="176"/>
      <c r="D136" s="248"/>
      <c r="E136" s="174"/>
      <c r="F136" s="248">
        <v>4248000</v>
      </c>
      <c r="G136" s="174"/>
    </row>
    <row r="137" spans="1:7" ht="12.75">
      <c r="A137" s="162"/>
      <c r="B137" s="120" t="s">
        <v>996</v>
      </c>
      <c r="C137" s="176"/>
      <c r="D137" s="248"/>
      <c r="E137" s="174"/>
      <c r="F137" s="248">
        <v>29710700</v>
      </c>
      <c r="G137" s="174"/>
    </row>
    <row r="138" spans="1:7" ht="12.75">
      <c r="A138" s="162"/>
      <c r="B138" s="120" t="s">
        <v>1157</v>
      </c>
      <c r="C138" s="176"/>
      <c r="D138" s="248"/>
      <c r="E138" s="174"/>
      <c r="F138" s="248">
        <v>653543</v>
      </c>
      <c r="G138" s="174"/>
    </row>
    <row r="139" spans="1:7" ht="12.75">
      <c r="A139" s="162"/>
      <c r="B139" s="120" t="s">
        <v>1156</v>
      </c>
      <c r="C139" s="176"/>
      <c r="D139" s="248"/>
      <c r="E139" s="174"/>
      <c r="F139" s="248">
        <v>23622047</v>
      </c>
      <c r="G139" s="174"/>
    </row>
    <row r="140" spans="1:7" ht="12.75">
      <c r="A140" s="162">
        <v>81</v>
      </c>
      <c r="B140" s="163" t="s">
        <v>296</v>
      </c>
      <c r="C140" s="176" t="s">
        <v>297</v>
      </c>
      <c r="D140" s="248"/>
      <c r="E140" s="174"/>
      <c r="F140" s="248"/>
      <c r="G140" s="174"/>
    </row>
    <row r="141" spans="1:7" ht="12.75">
      <c r="A141" s="162">
        <v>82</v>
      </c>
      <c r="B141" s="163" t="s">
        <v>298</v>
      </c>
      <c r="C141" s="176" t="s">
        <v>299</v>
      </c>
      <c r="D141" s="248"/>
      <c r="E141" s="174">
        <f>SUM(D142:D143)</f>
        <v>10396350</v>
      </c>
      <c r="F141" s="248"/>
      <c r="G141" s="174">
        <f>SUM(F142:F144)</f>
        <v>3980208</v>
      </c>
    </row>
    <row r="142" spans="1:7" ht="12.75">
      <c r="A142" s="162"/>
      <c r="B142" s="163" t="s">
        <v>536</v>
      </c>
      <c r="C142" s="176"/>
      <c r="D142" s="248">
        <v>10000000</v>
      </c>
      <c r="E142" s="174"/>
      <c r="F142" s="248">
        <v>0</v>
      </c>
      <c r="G142" s="174"/>
    </row>
    <row r="143" spans="1:7" ht="12.75">
      <c r="A143" s="162"/>
      <c r="B143" s="120" t="s">
        <v>950</v>
      </c>
      <c r="C143" s="176"/>
      <c r="D143" s="248">
        <v>396350</v>
      </c>
      <c r="E143" s="174"/>
      <c r="F143" s="248">
        <v>396350</v>
      </c>
      <c r="G143" s="174"/>
    </row>
    <row r="144" spans="1:7" ht="12.75">
      <c r="A144" s="162"/>
      <c r="B144" s="120" t="s">
        <v>997</v>
      </c>
      <c r="C144" s="176"/>
      <c r="D144" s="248"/>
      <c r="E144" s="174"/>
      <c r="F144" s="248">
        <v>3583858</v>
      </c>
      <c r="G144" s="174"/>
    </row>
    <row r="145" spans="1:7" ht="12.75">
      <c r="A145" s="162">
        <v>83</v>
      </c>
      <c r="B145" s="163" t="s">
        <v>300</v>
      </c>
      <c r="C145" s="176" t="s">
        <v>301</v>
      </c>
      <c r="D145" s="248"/>
      <c r="E145" s="174">
        <f>SUM(D146:D156)</f>
        <v>17784821</v>
      </c>
      <c r="F145" s="248"/>
      <c r="G145" s="174">
        <f>SUM(F146:F160)</f>
        <v>40341046</v>
      </c>
    </row>
    <row r="146" spans="1:7" ht="12.75">
      <c r="A146" s="162"/>
      <c r="B146" s="120" t="s">
        <v>948</v>
      </c>
      <c r="C146" s="176"/>
      <c r="D146" s="248">
        <v>8609598</v>
      </c>
      <c r="E146" s="174"/>
      <c r="F146" s="248">
        <v>8457705</v>
      </c>
      <c r="G146" s="174"/>
    </row>
    <row r="147" spans="1:7" ht="12.75">
      <c r="A147" s="162"/>
      <c r="B147" s="120" t="s">
        <v>929</v>
      </c>
      <c r="C147" s="176"/>
      <c r="D147" s="248">
        <v>2266087</v>
      </c>
      <c r="E147" s="174"/>
      <c r="F147" s="248">
        <v>2400581</v>
      </c>
      <c r="G147" s="174"/>
    </row>
    <row r="148" spans="1:7" ht="12.75">
      <c r="A148" s="162"/>
      <c r="B148" s="120" t="s">
        <v>724</v>
      </c>
      <c r="C148" s="176"/>
      <c r="D148" s="248">
        <v>425197</v>
      </c>
      <c r="E148" s="174"/>
      <c r="F148" s="248">
        <v>0</v>
      </c>
      <c r="G148" s="174"/>
    </row>
    <row r="149" spans="1:7" ht="12.75">
      <c r="A149" s="162"/>
      <c r="B149" s="120" t="s">
        <v>725</v>
      </c>
      <c r="C149" s="176"/>
      <c r="D149" s="248">
        <v>637795</v>
      </c>
      <c r="E149" s="174"/>
      <c r="F149" s="248">
        <v>0</v>
      </c>
      <c r="G149" s="174"/>
    </row>
    <row r="150" spans="1:7" ht="12.75">
      <c r="A150" s="162"/>
      <c r="B150" s="120" t="s">
        <v>930</v>
      </c>
      <c r="C150" s="176"/>
      <c r="D150" s="248">
        <v>318898</v>
      </c>
      <c r="E150" s="174"/>
      <c r="F150" s="248">
        <v>0</v>
      </c>
      <c r="G150" s="174"/>
    </row>
    <row r="151" spans="1:7" ht="12.75">
      <c r="A151" s="162"/>
      <c r="B151" s="120" t="s">
        <v>533</v>
      </c>
      <c r="C151" s="176"/>
      <c r="D151" s="248">
        <v>850394</v>
      </c>
      <c r="E151" s="174"/>
      <c r="F151" s="248">
        <v>0</v>
      </c>
      <c r="G151" s="174"/>
    </row>
    <row r="152" spans="1:7" ht="12.75">
      <c r="A152" s="162"/>
      <c r="B152" s="163" t="s">
        <v>947</v>
      </c>
      <c r="C152" s="176"/>
      <c r="D152" s="248">
        <v>1277292</v>
      </c>
      <c r="E152" s="174"/>
      <c r="F152" s="248">
        <v>1277292</v>
      </c>
      <c r="G152" s="174"/>
    </row>
    <row r="153" spans="1:7" ht="12.75">
      <c r="A153" s="162"/>
      <c r="B153" s="120" t="s">
        <v>977</v>
      </c>
      <c r="C153" s="176"/>
      <c r="D153" s="248"/>
      <c r="E153" s="174"/>
      <c r="F153" s="248">
        <v>1146960</v>
      </c>
      <c r="G153" s="174"/>
    </row>
    <row r="154" spans="1:7" ht="12.75">
      <c r="A154" s="162"/>
      <c r="B154" s="120" t="s">
        <v>996</v>
      </c>
      <c r="C154" s="176"/>
      <c r="D154" s="248"/>
      <c r="E154" s="174"/>
      <c r="F154" s="248">
        <v>8021889</v>
      </c>
      <c r="G154" s="174"/>
    </row>
    <row r="155" spans="1:7" ht="12.75">
      <c r="A155" s="162"/>
      <c r="B155" s="120" t="s">
        <v>950</v>
      </c>
      <c r="C155" s="176"/>
      <c r="D155" s="248">
        <v>1696940</v>
      </c>
      <c r="E155" s="174"/>
      <c r="F155" s="248">
        <v>1696940</v>
      </c>
      <c r="G155" s="174"/>
    </row>
    <row r="156" spans="1:7" ht="12.75">
      <c r="A156" s="162"/>
      <c r="B156" s="120" t="s">
        <v>997</v>
      </c>
      <c r="C156" s="176"/>
      <c r="D156" s="248">
        <v>1702620</v>
      </c>
      <c r="E156" s="174"/>
      <c r="F156" s="248">
        <v>7281302</v>
      </c>
      <c r="G156" s="174"/>
    </row>
    <row r="157" spans="1:7" ht="12.75">
      <c r="A157" s="162"/>
      <c r="B157" s="266" t="s">
        <v>1165</v>
      </c>
      <c r="C157" s="176"/>
      <c r="D157" s="248"/>
      <c r="E157" s="174"/>
      <c r="F157" s="248">
        <v>2867740</v>
      </c>
      <c r="G157" s="174"/>
    </row>
    <row r="158" spans="1:7" ht="12.75">
      <c r="A158" s="162"/>
      <c r="B158" s="120" t="s">
        <v>1130</v>
      </c>
      <c r="C158" s="176"/>
      <c r="D158" s="248"/>
      <c r="E158" s="174"/>
      <c r="F158" s="248">
        <v>636228</v>
      </c>
      <c r="G158" s="174"/>
    </row>
    <row r="159" spans="1:7" ht="12.75">
      <c r="A159" s="162"/>
      <c r="B159" s="120" t="s">
        <v>1157</v>
      </c>
      <c r="C159" s="176"/>
      <c r="D159" s="248"/>
      <c r="E159" s="174"/>
      <c r="F159" s="248">
        <v>176456</v>
      </c>
      <c r="G159" s="174"/>
    </row>
    <row r="160" spans="1:7" ht="12.75">
      <c r="A160" s="162"/>
      <c r="B160" s="120" t="s">
        <v>1156</v>
      </c>
      <c r="C160" s="176"/>
      <c r="D160" s="248"/>
      <c r="E160" s="174"/>
      <c r="F160" s="248">
        <v>6377953</v>
      </c>
      <c r="G160" s="174"/>
    </row>
    <row r="161" spans="1:7" ht="12.75">
      <c r="A161" s="255">
        <v>84</v>
      </c>
      <c r="B161" s="256" t="s">
        <v>302</v>
      </c>
      <c r="C161" s="254" t="s">
        <v>77</v>
      </c>
      <c r="D161" s="201"/>
      <c r="E161" s="182">
        <f>SUM(E122:E147)</f>
        <v>93654523</v>
      </c>
      <c r="F161" s="201"/>
      <c r="G161" s="182">
        <f>SUM(G122:G147)</f>
        <v>191862328</v>
      </c>
    </row>
    <row r="162" spans="1:7" ht="25.5">
      <c r="A162" s="162">
        <v>85</v>
      </c>
      <c r="B162" s="163" t="s">
        <v>303</v>
      </c>
      <c r="C162" s="176" t="s">
        <v>304</v>
      </c>
      <c r="D162" s="248"/>
      <c r="E162" s="174"/>
      <c r="F162" s="248"/>
      <c r="G162" s="174"/>
    </row>
    <row r="163" spans="1:7" ht="25.5">
      <c r="A163" s="162">
        <v>86</v>
      </c>
      <c r="B163" s="163" t="s">
        <v>305</v>
      </c>
      <c r="C163" s="176" t="s">
        <v>306</v>
      </c>
      <c r="D163" s="248"/>
      <c r="E163" s="174"/>
      <c r="F163" s="248"/>
      <c r="G163" s="174"/>
    </row>
    <row r="164" spans="1:7" ht="25.5">
      <c r="A164" s="162">
        <v>87</v>
      </c>
      <c r="B164" s="163" t="s">
        <v>307</v>
      </c>
      <c r="C164" s="176" t="s">
        <v>308</v>
      </c>
      <c r="D164" s="248"/>
      <c r="E164" s="174"/>
      <c r="F164" s="248"/>
      <c r="G164" s="174"/>
    </row>
    <row r="165" spans="1:7" ht="12.75">
      <c r="A165" s="162">
        <v>88</v>
      </c>
      <c r="B165" s="163" t="s">
        <v>309</v>
      </c>
      <c r="C165" s="176" t="s">
        <v>310</v>
      </c>
      <c r="D165" s="248"/>
      <c r="E165" s="174">
        <f>SUM(D166:D169)</f>
        <v>2323553</v>
      </c>
      <c r="F165" s="248"/>
      <c r="G165" s="174">
        <f>SUM(F166:F170)</f>
        <v>102323553</v>
      </c>
    </row>
    <row r="166" spans="1:7" ht="12.75">
      <c r="A166" s="162"/>
      <c r="B166" s="120" t="s">
        <v>939</v>
      </c>
      <c r="C166" s="176"/>
      <c r="D166" s="248">
        <v>1903553</v>
      </c>
      <c r="E166" s="174"/>
      <c r="F166" s="248">
        <v>1903553</v>
      </c>
      <c r="G166" s="174"/>
    </row>
    <row r="167" spans="1:7" ht="12.75">
      <c r="A167" s="162"/>
      <c r="B167" s="120" t="s">
        <v>940</v>
      </c>
      <c r="C167" s="176"/>
      <c r="D167" s="248">
        <v>200000</v>
      </c>
      <c r="E167" s="174"/>
      <c r="F167" s="248">
        <v>200000</v>
      </c>
      <c r="G167" s="174"/>
    </row>
    <row r="168" spans="1:7" ht="12.75">
      <c r="A168" s="162"/>
      <c r="B168" s="120" t="s">
        <v>941</v>
      </c>
      <c r="C168" s="176"/>
      <c r="D168" s="248">
        <v>120000</v>
      </c>
      <c r="E168" s="174"/>
      <c r="F168" s="248">
        <v>120000</v>
      </c>
      <c r="G168" s="174"/>
    </row>
    <row r="169" spans="1:7" ht="12.75">
      <c r="A169" s="162"/>
      <c r="B169" s="120" t="s">
        <v>942</v>
      </c>
      <c r="C169" s="176"/>
      <c r="D169" s="248">
        <v>100000</v>
      </c>
      <c r="E169" s="174"/>
      <c r="F169" s="248">
        <v>100000</v>
      </c>
      <c r="G169" s="174"/>
    </row>
    <row r="170" spans="1:7" ht="12.75">
      <c r="A170" s="162"/>
      <c r="B170" s="120" t="s">
        <v>945</v>
      </c>
      <c r="C170" s="176"/>
      <c r="D170" s="248"/>
      <c r="E170" s="174"/>
      <c r="F170" s="248">
        <v>100000000</v>
      </c>
      <c r="G170" s="174"/>
    </row>
    <row r="171" spans="1:7" ht="25.5">
      <c r="A171" s="162">
        <v>89</v>
      </c>
      <c r="B171" s="163" t="s">
        <v>311</v>
      </c>
      <c r="C171" s="176" t="s">
        <v>312</v>
      </c>
      <c r="D171" s="248"/>
      <c r="E171" s="174"/>
      <c r="F171" s="248"/>
      <c r="G171" s="174"/>
    </row>
    <row r="172" spans="1:7" ht="25.5">
      <c r="A172" s="162">
        <v>90</v>
      </c>
      <c r="B172" s="163" t="s">
        <v>313</v>
      </c>
      <c r="C172" s="176" t="s">
        <v>314</v>
      </c>
      <c r="D172" s="248"/>
      <c r="E172" s="174">
        <v>7500000</v>
      </c>
      <c r="F172" s="248"/>
      <c r="G172" s="174">
        <v>7500000</v>
      </c>
    </row>
    <row r="173" spans="1:7" ht="12.75">
      <c r="A173" s="162">
        <v>91</v>
      </c>
      <c r="B173" s="163" t="s">
        <v>315</v>
      </c>
      <c r="C173" s="176" t="s">
        <v>316</v>
      </c>
      <c r="D173" s="248"/>
      <c r="E173" s="174">
        <v>7500000</v>
      </c>
      <c r="F173" s="248"/>
      <c r="G173" s="174">
        <v>7500000</v>
      </c>
    </row>
    <row r="174" spans="1:7" ht="12.75">
      <c r="A174" s="162">
        <v>92</v>
      </c>
      <c r="B174" s="163" t="s">
        <v>696</v>
      </c>
      <c r="C174" s="176" t="s">
        <v>318</v>
      </c>
      <c r="D174" s="248"/>
      <c r="E174" s="174"/>
      <c r="F174" s="248"/>
      <c r="G174" s="174"/>
    </row>
    <row r="175" spans="1:7" ht="12.75">
      <c r="A175" s="162">
        <v>93</v>
      </c>
      <c r="B175" s="163" t="s">
        <v>317</v>
      </c>
      <c r="C175" s="176" t="s">
        <v>630</v>
      </c>
      <c r="D175" s="248"/>
      <c r="E175" s="174">
        <f>SUM(D176:D178)</f>
        <v>12500000</v>
      </c>
      <c r="F175" s="248"/>
      <c r="G175" s="174">
        <f>SUM(F176:F178)</f>
        <v>11500000</v>
      </c>
    </row>
    <row r="176" spans="1:7" ht="12.75">
      <c r="A176" s="162"/>
      <c r="B176" s="163" t="s">
        <v>528</v>
      </c>
      <c r="C176" s="176"/>
      <c r="D176" s="248">
        <v>11000000</v>
      </c>
      <c r="E176" s="174"/>
      <c r="F176" s="248">
        <v>11000000</v>
      </c>
      <c r="G176" s="174"/>
    </row>
    <row r="177" spans="1:7" ht="12.75">
      <c r="A177" s="162"/>
      <c r="B177" s="163" t="s">
        <v>529</v>
      </c>
      <c r="C177" s="176"/>
      <c r="D177" s="248">
        <v>1000000</v>
      </c>
      <c r="E177" s="174"/>
      <c r="F177" s="248">
        <v>0</v>
      </c>
      <c r="G177" s="174"/>
    </row>
    <row r="178" spans="1:7" ht="12.75">
      <c r="A178" s="162"/>
      <c r="B178" s="163" t="s">
        <v>546</v>
      </c>
      <c r="C178" s="176"/>
      <c r="D178" s="248">
        <v>500000</v>
      </c>
      <c r="E178" s="174"/>
      <c r="F178" s="248">
        <v>500000</v>
      </c>
      <c r="G178" s="174"/>
    </row>
    <row r="179" spans="1:7" ht="12.75">
      <c r="A179" s="255">
        <v>94</v>
      </c>
      <c r="B179" s="256" t="s">
        <v>697</v>
      </c>
      <c r="C179" s="254" t="s">
        <v>78</v>
      </c>
      <c r="D179" s="201"/>
      <c r="E179" s="182">
        <f>SUM(E162:E175)</f>
        <v>29823553</v>
      </c>
      <c r="F179" s="201"/>
      <c r="G179" s="182">
        <f>SUM(G162:G175)</f>
        <v>128823553</v>
      </c>
    </row>
    <row r="180" spans="1:7" s="50" customFormat="1" ht="12.75">
      <c r="A180" s="257"/>
      <c r="B180" s="148" t="s">
        <v>544</v>
      </c>
      <c r="C180" s="254"/>
      <c r="D180" s="201"/>
      <c r="E180" s="201">
        <f>E121+E161+E179</f>
        <v>2926810385</v>
      </c>
      <c r="F180" s="201"/>
      <c r="G180" s="201">
        <f>G121+G161+G179</f>
        <v>3114664080</v>
      </c>
    </row>
    <row r="181" spans="2:5" ht="12.75">
      <c r="B181" s="70"/>
      <c r="C181" s="52"/>
      <c r="D181" s="52"/>
      <c r="E181" s="77"/>
    </row>
  </sheetData>
  <sheetProtection/>
  <mergeCells count="2">
    <mergeCell ref="C5:E5"/>
    <mergeCell ref="A3:G3"/>
  </mergeCells>
  <printOptions horizontalCentered="1"/>
  <pageMargins left="0.31496062992125984" right="0" top="0.7480314960629921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8"/>
  <sheetViews>
    <sheetView zoomScalePageLayoutView="0" workbookViewId="0" topLeftCell="A1">
      <selection activeCell="G20" sqref="G20:G21"/>
    </sheetView>
  </sheetViews>
  <sheetFormatPr defaultColWidth="9.00390625" defaultRowHeight="12.75"/>
  <cols>
    <col min="1" max="1" width="4.875" style="242" bestFit="1" customWidth="1"/>
    <col min="2" max="2" width="41.00390625" style="238" customWidth="1"/>
    <col min="3" max="3" width="16.75390625" style="238" bestFit="1" customWidth="1"/>
    <col min="4" max="4" width="15.00390625" style="239" bestFit="1" customWidth="1"/>
    <col min="5" max="5" width="15.00390625" style="239" customWidth="1"/>
    <col min="6" max="6" width="14.125" style="239" customWidth="1"/>
    <col min="7" max="7" width="15.25390625" style="239" customWidth="1"/>
    <col min="8" max="8" width="15.25390625" style="247" bestFit="1" customWidth="1"/>
    <col min="9" max="9" width="13.75390625" style="68" bestFit="1" customWidth="1"/>
    <col min="10" max="10" width="15.25390625" style="68" bestFit="1" customWidth="1"/>
    <col min="11" max="11" width="13.75390625" style="68" bestFit="1" customWidth="1"/>
    <col min="12" max="12" width="15.25390625" style="68" bestFit="1" customWidth="1"/>
    <col min="13" max="13" width="17.125" style="68" customWidth="1"/>
    <col min="14" max="14" width="43.625" style="240" customWidth="1"/>
    <col min="15" max="16384" width="9.125" style="68" customWidth="1"/>
  </cols>
  <sheetData>
    <row r="1" spans="1:14" ht="12.75">
      <c r="A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41" t="s">
        <v>831</v>
      </c>
    </row>
    <row r="2" spans="1:14" ht="12.75">
      <c r="A2" s="397" t="s">
        <v>897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</row>
    <row r="4" spans="1:14" ht="27.75" customHeight="1">
      <c r="A4" s="393" t="s">
        <v>832</v>
      </c>
      <c r="B4" s="393" t="s">
        <v>542</v>
      </c>
      <c r="C4" s="177" t="s">
        <v>833</v>
      </c>
      <c r="D4" s="398" t="s">
        <v>834</v>
      </c>
      <c r="E4" s="398" t="s">
        <v>835</v>
      </c>
      <c r="F4" s="398" t="s">
        <v>836</v>
      </c>
      <c r="G4" s="393" t="s">
        <v>898</v>
      </c>
      <c r="H4" s="393"/>
      <c r="I4" s="395" t="s">
        <v>899</v>
      </c>
      <c r="J4" s="395"/>
      <c r="K4" s="395" t="s">
        <v>900</v>
      </c>
      <c r="L4" s="395"/>
      <c r="M4" s="395" t="s">
        <v>543</v>
      </c>
      <c r="N4" s="395" t="s">
        <v>749</v>
      </c>
    </row>
    <row r="5" spans="1:14" ht="40.5" customHeight="1">
      <c r="A5" s="393"/>
      <c r="B5" s="393"/>
      <c r="C5" s="177" t="s">
        <v>837</v>
      </c>
      <c r="D5" s="399"/>
      <c r="E5" s="398"/>
      <c r="F5" s="398"/>
      <c r="G5" s="243" t="s">
        <v>750</v>
      </c>
      <c r="H5" s="177" t="s">
        <v>751</v>
      </c>
      <c r="I5" s="243" t="s">
        <v>750</v>
      </c>
      <c r="J5" s="177" t="s">
        <v>751</v>
      </c>
      <c r="K5" s="243" t="s">
        <v>750</v>
      </c>
      <c r="L5" s="177" t="s">
        <v>751</v>
      </c>
      <c r="M5" s="395"/>
      <c r="N5" s="395"/>
    </row>
    <row r="6" spans="1:14" ht="15.75" customHeight="1">
      <c r="A6" s="393" t="s">
        <v>95</v>
      </c>
      <c r="B6" s="394" t="s">
        <v>752</v>
      </c>
      <c r="C6" s="244">
        <v>222708374</v>
      </c>
      <c r="D6" s="401">
        <v>236602174</v>
      </c>
      <c r="E6" s="401">
        <v>0</v>
      </c>
      <c r="F6" s="401">
        <v>5854700</v>
      </c>
      <c r="G6" s="244">
        <v>209429350</v>
      </c>
      <c r="H6" s="244">
        <v>186403154</v>
      </c>
      <c r="I6" s="244">
        <v>11715750</v>
      </c>
      <c r="J6" s="244">
        <v>36305220</v>
      </c>
      <c r="K6" s="244">
        <v>0</v>
      </c>
      <c r="L6" s="244">
        <v>0</v>
      </c>
      <c r="M6" s="393" t="s">
        <v>753</v>
      </c>
      <c r="N6" s="395" t="s">
        <v>901</v>
      </c>
    </row>
    <row r="7" spans="1:14" ht="15.75" customHeight="1">
      <c r="A7" s="393"/>
      <c r="B7" s="394"/>
      <c r="C7" s="230">
        <v>8039100</v>
      </c>
      <c r="D7" s="401"/>
      <c r="E7" s="401"/>
      <c r="F7" s="401"/>
      <c r="G7" s="244">
        <v>8039100</v>
      </c>
      <c r="H7" s="244">
        <v>2360260</v>
      </c>
      <c r="I7" s="244"/>
      <c r="J7" s="244">
        <v>5678840</v>
      </c>
      <c r="K7" s="244">
        <v>0</v>
      </c>
      <c r="L7" s="244">
        <v>0</v>
      </c>
      <c r="M7" s="393"/>
      <c r="N7" s="395"/>
    </row>
    <row r="8" spans="1:14" ht="21.75" customHeight="1">
      <c r="A8" s="393" t="s">
        <v>96</v>
      </c>
      <c r="B8" s="394" t="s">
        <v>754</v>
      </c>
      <c r="C8" s="231">
        <v>270717968</v>
      </c>
      <c r="D8" s="400">
        <v>282589000</v>
      </c>
      <c r="E8" s="400">
        <v>2497831</v>
      </c>
      <c r="F8" s="400">
        <v>0</v>
      </c>
      <c r="G8" s="244">
        <v>259715799</v>
      </c>
      <c r="H8" s="244">
        <v>270717968</v>
      </c>
      <c r="I8" s="244">
        <v>11002169</v>
      </c>
      <c r="J8" s="244">
        <v>0</v>
      </c>
      <c r="K8" s="244">
        <v>0</v>
      </c>
      <c r="L8" s="244">
        <v>0</v>
      </c>
      <c r="M8" s="393" t="s">
        <v>755</v>
      </c>
      <c r="N8" s="395" t="s">
        <v>901</v>
      </c>
    </row>
    <row r="9" spans="1:14" ht="19.5" customHeight="1">
      <c r="A9" s="393"/>
      <c r="B9" s="394"/>
      <c r="C9" s="231">
        <v>9373201</v>
      </c>
      <c r="D9" s="400"/>
      <c r="E9" s="400"/>
      <c r="F9" s="400"/>
      <c r="G9" s="244">
        <v>9373201</v>
      </c>
      <c r="H9" s="244">
        <v>6749796</v>
      </c>
      <c r="I9" s="244">
        <v>0</v>
      </c>
      <c r="J9" s="244">
        <v>2623405</v>
      </c>
      <c r="K9" s="244">
        <v>0</v>
      </c>
      <c r="L9" s="244">
        <v>0</v>
      </c>
      <c r="M9" s="393"/>
      <c r="N9" s="395"/>
    </row>
    <row r="10" spans="1:14" s="76" customFormat="1" ht="19.5" customHeight="1">
      <c r="A10" s="393" t="s">
        <v>97</v>
      </c>
      <c r="B10" s="396" t="s">
        <v>839</v>
      </c>
      <c r="C10" s="231">
        <v>642131786</v>
      </c>
      <c r="D10" s="400">
        <v>689111322</v>
      </c>
      <c r="E10" s="400">
        <v>24200000</v>
      </c>
      <c r="F10" s="400">
        <v>10900000</v>
      </c>
      <c r="G10" s="244">
        <v>463557610</v>
      </c>
      <c r="H10" s="244">
        <v>37172856</v>
      </c>
      <c r="I10" s="244">
        <v>0</v>
      </c>
      <c r="J10" s="244">
        <v>604958930</v>
      </c>
      <c r="K10" s="244">
        <v>0</v>
      </c>
      <c r="L10" s="244">
        <v>0</v>
      </c>
      <c r="M10" s="395" t="s">
        <v>902</v>
      </c>
      <c r="N10" s="395" t="s">
        <v>903</v>
      </c>
    </row>
    <row r="11" spans="1:14" s="76" customFormat="1" ht="21" customHeight="1" thickBot="1">
      <c r="A11" s="402"/>
      <c r="B11" s="403"/>
      <c r="C11" s="260">
        <v>11879536</v>
      </c>
      <c r="D11" s="404"/>
      <c r="E11" s="404"/>
      <c r="F11" s="404"/>
      <c r="G11" s="261">
        <v>1342390</v>
      </c>
      <c r="H11" s="261">
        <v>3379320</v>
      </c>
      <c r="I11" s="261">
        <v>0</v>
      </c>
      <c r="J11" s="261">
        <v>8500216</v>
      </c>
      <c r="K11" s="261">
        <v>0</v>
      </c>
      <c r="L11" s="261">
        <v>0</v>
      </c>
      <c r="M11" s="405"/>
      <c r="N11" s="405"/>
    </row>
    <row r="12" spans="1:14" ht="15.75" customHeight="1">
      <c r="A12" s="393" t="s">
        <v>98</v>
      </c>
      <c r="B12" s="396" t="s">
        <v>840</v>
      </c>
      <c r="C12" s="231">
        <v>18643600</v>
      </c>
      <c r="D12" s="400">
        <v>592680438</v>
      </c>
      <c r="E12" s="400">
        <v>9313333</v>
      </c>
      <c r="F12" s="400">
        <v>564723505</v>
      </c>
      <c r="G12" s="244">
        <v>18643600</v>
      </c>
      <c r="H12" s="244">
        <v>0</v>
      </c>
      <c r="I12" s="244">
        <v>0</v>
      </c>
      <c r="J12" s="244">
        <v>18643600</v>
      </c>
      <c r="K12" s="244">
        <v>0</v>
      </c>
      <c r="L12" s="244">
        <v>0</v>
      </c>
      <c r="M12" s="393"/>
      <c r="N12" s="395" t="s">
        <v>838</v>
      </c>
    </row>
    <row r="13" spans="1:14" ht="14.25" customHeight="1">
      <c r="A13" s="393"/>
      <c r="B13" s="396"/>
      <c r="C13" s="231">
        <v>0</v>
      </c>
      <c r="D13" s="400"/>
      <c r="E13" s="400"/>
      <c r="F13" s="400"/>
      <c r="G13" s="244">
        <v>0</v>
      </c>
      <c r="H13" s="244">
        <v>0</v>
      </c>
      <c r="I13" s="244">
        <v>0</v>
      </c>
      <c r="J13" s="244">
        <v>0</v>
      </c>
      <c r="K13" s="244">
        <v>0</v>
      </c>
      <c r="L13" s="244">
        <v>0</v>
      </c>
      <c r="M13" s="393"/>
      <c r="N13" s="395"/>
    </row>
    <row r="14" spans="1:14" ht="15.75" customHeight="1">
      <c r="A14" s="393" t="s">
        <v>841</v>
      </c>
      <c r="B14" s="396" t="s">
        <v>821</v>
      </c>
      <c r="C14" s="231">
        <v>118975061</v>
      </c>
      <c r="D14" s="400">
        <v>125443830</v>
      </c>
      <c r="E14" s="400">
        <v>0</v>
      </c>
      <c r="F14" s="400">
        <v>0</v>
      </c>
      <c r="G14" s="244">
        <v>108407570</v>
      </c>
      <c r="H14" s="244">
        <v>118975061</v>
      </c>
      <c r="I14" s="244">
        <v>6066350</v>
      </c>
      <c r="J14" s="244">
        <v>0</v>
      </c>
      <c r="K14" s="244">
        <v>0</v>
      </c>
      <c r="L14" s="244">
        <v>0</v>
      </c>
      <c r="M14" s="406" t="s">
        <v>904</v>
      </c>
      <c r="N14" s="395" t="s">
        <v>838</v>
      </c>
    </row>
    <row r="15" spans="1:14" ht="24.75" customHeight="1">
      <c r="A15" s="393"/>
      <c r="B15" s="396"/>
      <c r="C15" s="231">
        <v>6468769</v>
      </c>
      <c r="D15" s="400"/>
      <c r="E15" s="400"/>
      <c r="F15" s="400"/>
      <c r="G15" s="244">
        <v>6853080</v>
      </c>
      <c r="H15" s="244">
        <v>6468769</v>
      </c>
      <c r="I15" s="244">
        <v>0</v>
      </c>
      <c r="J15" s="244">
        <v>0</v>
      </c>
      <c r="K15" s="244">
        <v>0</v>
      </c>
      <c r="L15" s="244">
        <v>0</v>
      </c>
      <c r="M15" s="407"/>
      <c r="N15" s="395"/>
    </row>
    <row r="16" spans="1:14" s="76" customFormat="1" ht="18" customHeight="1">
      <c r="A16" s="393" t="s">
        <v>842</v>
      </c>
      <c r="B16" s="394" t="s">
        <v>822</v>
      </c>
      <c r="C16" s="231">
        <v>526019408</v>
      </c>
      <c r="D16" s="400">
        <v>579470000</v>
      </c>
      <c r="E16" s="400">
        <v>11560062</v>
      </c>
      <c r="F16" s="400">
        <v>0</v>
      </c>
      <c r="G16" s="244">
        <v>551308585</v>
      </c>
      <c r="H16" s="244">
        <v>37244648</v>
      </c>
      <c r="I16" s="244">
        <v>15439938</v>
      </c>
      <c r="J16" s="244">
        <v>270166392</v>
      </c>
      <c r="K16" s="244">
        <v>0</v>
      </c>
      <c r="L16" s="244">
        <v>218608368</v>
      </c>
      <c r="M16" s="395" t="s">
        <v>757</v>
      </c>
      <c r="N16" s="395" t="s">
        <v>838</v>
      </c>
    </row>
    <row r="17" spans="1:14" s="76" customFormat="1" ht="19.5" customHeight="1" thickBot="1">
      <c r="A17" s="402"/>
      <c r="B17" s="408"/>
      <c r="C17" s="260">
        <v>41890530</v>
      </c>
      <c r="D17" s="404"/>
      <c r="E17" s="404"/>
      <c r="F17" s="404"/>
      <c r="G17" s="261">
        <v>1161415</v>
      </c>
      <c r="H17" s="261">
        <v>17408401</v>
      </c>
      <c r="I17" s="261"/>
      <c r="J17" s="261">
        <v>11867590</v>
      </c>
      <c r="K17" s="261">
        <v>0</v>
      </c>
      <c r="L17" s="261">
        <v>12614539</v>
      </c>
      <c r="M17" s="405"/>
      <c r="N17" s="405"/>
    </row>
    <row r="18" spans="1:14" ht="15.75" customHeight="1">
      <c r="A18" s="393" t="s">
        <v>843</v>
      </c>
      <c r="B18" s="394" t="s">
        <v>905</v>
      </c>
      <c r="C18" s="231">
        <v>552897200</v>
      </c>
      <c r="D18" s="400">
        <v>599813550</v>
      </c>
      <c r="E18" s="400">
        <v>10000000</v>
      </c>
      <c r="F18" s="400">
        <v>0</v>
      </c>
      <c r="G18" s="244">
        <v>552897200</v>
      </c>
      <c r="H18" s="244">
        <v>33792958</v>
      </c>
      <c r="I18" s="244">
        <v>0</v>
      </c>
      <c r="J18" s="244">
        <v>380879942</v>
      </c>
      <c r="K18" s="244">
        <v>0</v>
      </c>
      <c r="L18" s="244">
        <v>138224300</v>
      </c>
      <c r="M18" s="393" t="s">
        <v>758</v>
      </c>
      <c r="N18" s="395" t="s">
        <v>838</v>
      </c>
    </row>
    <row r="19" spans="1:14" ht="15.75" customHeight="1">
      <c r="A19" s="393"/>
      <c r="B19" s="394"/>
      <c r="C19" s="231">
        <v>36916350</v>
      </c>
      <c r="D19" s="400"/>
      <c r="E19" s="400"/>
      <c r="F19" s="400"/>
      <c r="G19" s="244">
        <v>36916350</v>
      </c>
      <c r="H19" s="244">
        <v>16474014</v>
      </c>
      <c r="I19" s="244">
        <v>0</v>
      </c>
      <c r="J19" s="244">
        <v>12935484</v>
      </c>
      <c r="K19" s="244">
        <v>0</v>
      </c>
      <c r="L19" s="244">
        <v>7506852</v>
      </c>
      <c r="M19" s="393"/>
      <c r="N19" s="395"/>
    </row>
    <row r="20" spans="1:14" ht="15.75" customHeight="1">
      <c r="A20" s="393" t="s">
        <v>844</v>
      </c>
      <c r="B20" s="394" t="s">
        <v>759</v>
      </c>
      <c r="C20" s="231">
        <v>495008286</v>
      </c>
      <c r="D20" s="400">
        <v>497458286</v>
      </c>
      <c r="E20" s="400">
        <v>0</v>
      </c>
      <c r="F20" s="400">
        <v>0</v>
      </c>
      <c r="G20" s="244">
        <v>394273800</v>
      </c>
      <c r="H20" s="244">
        <v>125723113</v>
      </c>
      <c r="I20" s="244">
        <v>0</v>
      </c>
      <c r="J20" s="244">
        <v>369285173</v>
      </c>
      <c r="K20" s="244">
        <v>0</v>
      </c>
      <c r="L20" s="244">
        <v>0</v>
      </c>
      <c r="M20" s="406" t="s">
        <v>906</v>
      </c>
      <c r="N20" s="395" t="s">
        <v>838</v>
      </c>
    </row>
    <row r="21" spans="1:14" ht="20.25" customHeight="1">
      <c r="A21" s="393"/>
      <c r="B21" s="394"/>
      <c r="C21" s="231">
        <v>2450000</v>
      </c>
      <c r="D21" s="400"/>
      <c r="E21" s="400"/>
      <c r="F21" s="400"/>
      <c r="G21" s="244">
        <v>2450000</v>
      </c>
      <c r="H21" s="244">
        <v>1651000</v>
      </c>
      <c r="I21" s="244">
        <v>0</v>
      </c>
      <c r="J21" s="244">
        <v>799000</v>
      </c>
      <c r="K21" s="244">
        <v>0</v>
      </c>
      <c r="L21" s="244">
        <v>0</v>
      </c>
      <c r="M21" s="407"/>
      <c r="N21" s="395"/>
    </row>
    <row r="22" spans="1:14" ht="15.75" customHeight="1">
      <c r="A22" s="393" t="s">
        <v>845</v>
      </c>
      <c r="B22" s="394" t="s">
        <v>760</v>
      </c>
      <c r="C22" s="231">
        <v>976895430</v>
      </c>
      <c r="D22" s="400">
        <v>1095566708</v>
      </c>
      <c r="E22" s="400">
        <v>0</v>
      </c>
      <c r="F22" s="400">
        <v>113210278</v>
      </c>
      <c r="G22" s="244">
        <v>683826801</v>
      </c>
      <c r="H22" s="244">
        <v>683826801</v>
      </c>
      <c r="I22" s="244">
        <v>293068629</v>
      </c>
      <c r="J22" s="244">
        <v>293068629</v>
      </c>
      <c r="K22" s="244">
        <v>0</v>
      </c>
      <c r="L22" s="244">
        <v>0</v>
      </c>
      <c r="M22" s="393" t="s">
        <v>761</v>
      </c>
      <c r="N22" s="395"/>
    </row>
    <row r="23" spans="1:14" ht="15.75" customHeight="1">
      <c r="A23" s="393"/>
      <c r="B23" s="394"/>
      <c r="C23" s="231">
        <v>5461000</v>
      </c>
      <c r="D23" s="400"/>
      <c r="E23" s="400"/>
      <c r="F23" s="400"/>
      <c r="G23" s="244">
        <v>2675890</v>
      </c>
      <c r="H23" s="244">
        <v>2675890</v>
      </c>
      <c r="I23" s="244">
        <v>2785110</v>
      </c>
      <c r="J23" s="244">
        <v>2785110</v>
      </c>
      <c r="K23" s="244">
        <v>0</v>
      </c>
      <c r="L23" s="244">
        <v>0</v>
      </c>
      <c r="M23" s="393"/>
      <c r="N23" s="395"/>
    </row>
    <row r="24" spans="1:14" ht="15.75" customHeight="1">
      <c r="A24" s="393" t="s">
        <v>846</v>
      </c>
      <c r="B24" s="394" t="s">
        <v>762</v>
      </c>
      <c r="C24" s="209" t="s">
        <v>847</v>
      </c>
      <c r="D24" s="409">
        <v>5000000</v>
      </c>
      <c r="E24" s="409">
        <v>0</v>
      </c>
      <c r="F24" s="409">
        <v>0</v>
      </c>
      <c r="G24" s="178">
        <v>0</v>
      </c>
      <c r="H24" s="209">
        <v>0</v>
      </c>
      <c r="I24" s="178">
        <v>0</v>
      </c>
      <c r="J24" s="178">
        <v>0</v>
      </c>
      <c r="K24" s="178">
        <v>0</v>
      </c>
      <c r="L24" s="178">
        <v>0</v>
      </c>
      <c r="M24" s="393" t="s">
        <v>763</v>
      </c>
      <c r="N24" s="406" t="s">
        <v>907</v>
      </c>
    </row>
    <row r="25" spans="1:14" ht="21.75" customHeight="1">
      <c r="A25" s="393"/>
      <c r="B25" s="394"/>
      <c r="C25" s="209">
        <v>5000000</v>
      </c>
      <c r="D25" s="409"/>
      <c r="E25" s="409"/>
      <c r="F25" s="409"/>
      <c r="G25" s="178">
        <v>0</v>
      </c>
      <c r="H25" s="209">
        <v>0</v>
      </c>
      <c r="I25" s="178">
        <v>5000000</v>
      </c>
      <c r="J25" s="209">
        <v>5000000</v>
      </c>
      <c r="K25" s="178">
        <v>0</v>
      </c>
      <c r="L25" s="209">
        <v>0</v>
      </c>
      <c r="M25" s="393"/>
      <c r="N25" s="407"/>
    </row>
    <row r="26" spans="1:14" ht="15.75" customHeight="1">
      <c r="A26" s="393" t="s">
        <v>848</v>
      </c>
      <c r="B26" s="394" t="s">
        <v>849</v>
      </c>
      <c r="C26" s="231">
        <v>392155100</v>
      </c>
      <c r="D26" s="409">
        <v>410000000</v>
      </c>
      <c r="E26" s="409">
        <v>4100001</v>
      </c>
      <c r="F26" s="409">
        <v>0</v>
      </c>
      <c r="G26" s="178">
        <v>392155100</v>
      </c>
      <c r="H26" s="209">
        <v>1746250</v>
      </c>
      <c r="I26" s="209">
        <v>0</v>
      </c>
      <c r="J26" s="209">
        <v>340793893</v>
      </c>
      <c r="K26" s="209">
        <v>0</v>
      </c>
      <c r="L26" s="209">
        <v>49414957</v>
      </c>
      <c r="M26" s="393" t="s">
        <v>756</v>
      </c>
      <c r="N26" s="395"/>
    </row>
    <row r="27" spans="1:14" ht="23.25" customHeight="1">
      <c r="A27" s="393"/>
      <c r="B27" s="394"/>
      <c r="C27" s="231">
        <v>13744899</v>
      </c>
      <c r="D27" s="409"/>
      <c r="E27" s="409"/>
      <c r="F27" s="409"/>
      <c r="G27" s="178">
        <v>13744899</v>
      </c>
      <c r="H27" s="209">
        <v>1704735</v>
      </c>
      <c r="I27" s="209">
        <v>0</v>
      </c>
      <c r="J27" s="209">
        <v>11951717</v>
      </c>
      <c r="K27" s="209">
        <v>0</v>
      </c>
      <c r="L27" s="209">
        <v>288447</v>
      </c>
      <c r="M27" s="393"/>
      <c r="N27" s="395"/>
    </row>
    <row r="28" spans="1:14" ht="28.5" customHeight="1">
      <c r="A28" s="393" t="s">
        <v>850</v>
      </c>
      <c r="B28" s="394" t="s">
        <v>851</v>
      </c>
      <c r="C28" s="231">
        <v>360056500</v>
      </c>
      <c r="D28" s="409">
        <v>380097500</v>
      </c>
      <c r="E28" s="409">
        <v>3000000</v>
      </c>
      <c r="F28" s="409">
        <v>0</v>
      </c>
      <c r="G28" s="231">
        <v>354200000</v>
      </c>
      <c r="H28" s="209">
        <v>0</v>
      </c>
      <c r="I28" s="209">
        <v>5856500</v>
      </c>
      <c r="J28" s="209">
        <v>18161000</v>
      </c>
      <c r="K28" s="209">
        <v>0</v>
      </c>
      <c r="L28" s="209">
        <v>341895500</v>
      </c>
      <c r="M28" s="395" t="s">
        <v>908</v>
      </c>
      <c r="N28" s="395" t="s">
        <v>909</v>
      </c>
    </row>
    <row r="29" spans="1:14" ht="27" customHeight="1">
      <c r="A29" s="393"/>
      <c r="B29" s="394"/>
      <c r="C29" s="231">
        <v>17041000</v>
      </c>
      <c r="D29" s="409"/>
      <c r="E29" s="409"/>
      <c r="F29" s="409"/>
      <c r="G29" s="231">
        <v>12800000</v>
      </c>
      <c r="H29" s="262">
        <v>847702</v>
      </c>
      <c r="I29" s="209">
        <v>0</v>
      </c>
      <c r="J29" s="209">
        <v>9847024</v>
      </c>
      <c r="K29" s="209">
        <v>0</v>
      </c>
      <c r="L29" s="209">
        <v>6346274</v>
      </c>
      <c r="M29" s="395"/>
      <c r="N29" s="395"/>
    </row>
    <row r="30" spans="1:14" ht="26.25" customHeight="1">
      <c r="A30" s="393" t="s">
        <v>853</v>
      </c>
      <c r="B30" s="396" t="s">
        <v>854</v>
      </c>
      <c r="C30" s="178">
        <v>343518500</v>
      </c>
      <c r="D30" s="409">
        <v>362500160</v>
      </c>
      <c r="E30" s="409">
        <v>0</v>
      </c>
      <c r="F30" s="409">
        <v>0</v>
      </c>
      <c r="G30" s="178">
        <v>281018300</v>
      </c>
      <c r="H30" s="209">
        <v>6406200</v>
      </c>
      <c r="I30" s="209">
        <v>0</v>
      </c>
      <c r="J30" s="209">
        <v>58673800</v>
      </c>
      <c r="K30" s="209">
        <v>0</v>
      </c>
      <c r="L30" s="209">
        <v>278438500</v>
      </c>
      <c r="M30" s="406" t="s">
        <v>910</v>
      </c>
      <c r="N30" s="395" t="s">
        <v>911</v>
      </c>
    </row>
    <row r="31" spans="1:14" ht="24.75" customHeight="1">
      <c r="A31" s="393"/>
      <c r="B31" s="396"/>
      <c r="C31" s="178">
        <v>18981660</v>
      </c>
      <c r="D31" s="409"/>
      <c r="E31" s="409"/>
      <c r="F31" s="409"/>
      <c r="G31" s="178">
        <v>18981660</v>
      </c>
      <c r="H31" s="209">
        <v>1905000</v>
      </c>
      <c r="I31" s="245">
        <v>0</v>
      </c>
      <c r="J31" s="245">
        <v>8418864</v>
      </c>
      <c r="K31" s="245">
        <v>0</v>
      </c>
      <c r="L31" s="245">
        <v>8657796</v>
      </c>
      <c r="M31" s="407"/>
      <c r="N31" s="395"/>
    </row>
    <row r="32" spans="1:14" ht="18.75" customHeight="1">
      <c r="A32" s="393" t="s">
        <v>855</v>
      </c>
      <c r="B32" s="396" t="s">
        <v>856</v>
      </c>
      <c r="C32" s="178">
        <v>149771334</v>
      </c>
      <c r="D32" s="409">
        <v>155448234</v>
      </c>
      <c r="E32" s="409">
        <v>0</v>
      </c>
      <c r="F32" s="409">
        <v>0</v>
      </c>
      <c r="G32" s="178">
        <v>0</v>
      </c>
      <c r="H32" s="209">
        <v>1450000</v>
      </c>
      <c r="I32" s="209">
        <v>149771334</v>
      </c>
      <c r="J32" s="209">
        <v>56192842</v>
      </c>
      <c r="K32" s="245">
        <v>0</v>
      </c>
      <c r="L32" s="245">
        <v>92128492</v>
      </c>
      <c r="M32" s="393" t="s">
        <v>852</v>
      </c>
      <c r="N32" s="406" t="s">
        <v>912</v>
      </c>
    </row>
    <row r="33" spans="1:14" ht="24" customHeight="1">
      <c r="A33" s="393"/>
      <c r="B33" s="396"/>
      <c r="C33" s="178">
        <v>5676900</v>
      </c>
      <c r="D33" s="409"/>
      <c r="E33" s="409"/>
      <c r="F33" s="409"/>
      <c r="G33" s="178">
        <v>0</v>
      </c>
      <c r="H33" s="209">
        <v>0</v>
      </c>
      <c r="I33" s="209">
        <v>5676900</v>
      </c>
      <c r="J33" s="209">
        <v>3638884</v>
      </c>
      <c r="K33" s="209">
        <v>0</v>
      </c>
      <c r="L33" s="209">
        <v>2038016</v>
      </c>
      <c r="M33" s="393"/>
      <c r="N33" s="407"/>
    </row>
    <row r="34" spans="1:14" s="76" customFormat="1" ht="21.75" customHeight="1">
      <c r="A34" s="393" t="s">
        <v>857</v>
      </c>
      <c r="B34" s="396" t="s">
        <v>913</v>
      </c>
      <c r="C34" s="230">
        <v>149398569</v>
      </c>
      <c r="D34" s="409">
        <v>162828184</v>
      </c>
      <c r="E34" s="409">
        <v>0</v>
      </c>
      <c r="F34" s="409">
        <v>4064000</v>
      </c>
      <c r="G34" s="178">
        <v>0</v>
      </c>
      <c r="H34" s="209">
        <v>0</v>
      </c>
      <c r="I34" s="209">
        <v>158764184</v>
      </c>
      <c r="J34" s="209">
        <v>1905000</v>
      </c>
      <c r="K34" s="245">
        <v>0</v>
      </c>
      <c r="L34" s="245">
        <v>147493569</v>
      </c>
      <c r="M34" s="395" t="s">
        <v>914</v>
      </c>
      <c r="N34" s="406" t="s">
        <v>915</v>
      </c>
    </row>
    <row r="35" spans="1:14" s="76" customFormat="1" ht="20.25" customHeight="1">
      <c r="A35" s="393"/>
      <c r="B35" s="396"/>
      <c r="C35" s="230">
        <v>9365615</v>
      </c>
      <c r="D35" s="409"/>
      <c r="E35" s="409"/>
      <c r="F35" s="409"/>
      <c r="G35" s="178">
        <v>0</v>
      </c>
      <c r="H35" s="209">
        <v>400000</v>
      </c>
      <c r="I35" s="209">
        <v>0</v>
      </c>
      <c r="J35" s="209">
        <v>4807000</v>
      </c>
      <c r="K35" s="209">
        <v>0</v>
      </c>
      <c r="L35" s="209">
        <v>4158615</v>
      </c>
      <c r="M35" s="395"/>
      <c r="N35" s="407"/>
    </row>
    <row r="36" spans="1:14" ht="27.75" customHeight="1">
      <c r="A36" s="393" t="s">
        <v>860</v>
      </c>
      <c r="B36" s="396" t="s">
        <v>858</v>
      </c>
      <c r="C36" s="231">
        <v>26610614</v>
      </c>
      <c r="D36" s="409">
        <v>29890813</v>
      </c>
      <c r="E36" s="409">
        <v>0</v>
      </c>
      <c r="F36" s="409">
        <v>0</v>
      </c>
      <c r="G36" s="178">
        <f>C36</f>
        <v>26610614</v>
      </c>
      <c r="H36" s="209">
        <v>26610614</v>
      </c>
      <c r="I36" s="209">
        <v>0</v>
      </c>
      <c r="J36" s="209">
        <v>0</v>
      </c>
      <c r="K36" s="209">
        <v>0</v>
      </c>
      <c r="L36" s="209">
        <v>0</v>
      </c>
      <c r="M36" s="393" t="s">
        <v>859</v>
      </c>
      <c r="N36" s="396" t="s">
        <v>916</v>
      </c>
    </row>
    <row r="37" spans="1:14" ht="36.75" customHeight="1">
      <c r="A37" s="393"/>
      <c r="B37" s="396"/>
      <c r="C37" s="231">
        <f>279999+328889+266700+1686611+444500+63500+40000+170000</f>
        <v>3280199</v>
      </c>
      <c r="D37" s="409"/>
      <c r="E37" s="409"/>
      <c r="F37" s="409"/>
      <c r="G37" s="178">
        <f>C37</f>
        <v>3280199</v>
      </c>
      <c r="H37" s="209">
        <f>29881713-G36</f>
        <v>3271099</v>
      </c>
      <c r="I37" s="209">
        <v>0</v>
      </c>
      <c r="J37" s="209">
        <v>9100</v>
      </c>
      <c r="K37" s="209">
        <v>0</v>
      </c>
      <c r="L37" s="209">
        <v>0</v>
      </c>
      <c r="M37" s="393"/>
      <c r="N37" s="396"/>
    </row>
    <row r="38" spans="1:14" ht="27.75" customHeight="1">
      <c r="A38" s="393" t="s">
        <v>862</v>
      </c>
      <c r="B38" s="396" t="s">
        <v>828</v>
      </c>
      <c r="C38" s="178">
        <v>8118778</v>
      </c>
      <c r="D38" s="409">
        <v>499485999</v>
      </c>
      <c r="E38" s="409">
        <v>0</v>
      </c>
      <c r="F38" s="409">
        <v>362668547</v>
      </c>
      <c r="G38" s="178">
        <v>8085661</v>
      </c>
      <c r="H38" s="244">
        <v>8085661</v>
      </c>
      <c r="I38" s="244">
        <v>0</v>
      </c>
      <c r="J38" s="244">
        <v>0</v>
      </c>
      <c r="K38" s="244">
        <v>33117</v>
      </c>
      <c r="L38" s="244">
        <v>33117</v>
      </c>
      <c r="M38" s="393" t="s">
        <v>861</v>
      </c>
      <c r="N38" s="396" t="s">
        <v>917</v>
      </c>
    </row>
    <row r="39" spans="1:14" ht="30" customHeight="1">
      <c r="A39" s="393"/>
      <c r="B39" s="396"/>
      <c r="C39" s="178">
        <v>128698674</v>
      </c>
      <c r="D39" s="409"/>
      <c r="E39" s="409"/>
      <c r="F39" s="409"/>
      <c r="G39" s="178">
        <v>41354339</v>
      </c>
      <c r="H39" s="244">
        <v>18985610</v>
      </c>
      <c r="I39" s="244">
        <v>35864865</v>
      </c>
      <c r="J39" s="244">
        <v>58233594</v>
      </c>
      <c r="K39" s="244">
        <v>51479470</v>
      </c>
      <c r="L39" s="244">
        <v>51479470</v>
      </c>
      <c r="M39" s="393"/>
      <c r="N39" s="396"/>
    </row>
    <row r="40" spans="1:14" ht="18" customHeight="1">
      <c r="A40" s="393" t="s">
        <v>865</v>
      </c>
      <c r="B40" s="396" t="s">
        <v>863</v>
      </c>
      <c r="C40" s="178">
        <v>514687</v>
      </c>
      <c r="D40" s="410">
        <v>16266277</v>
      </c>
      <c r="E40" s="409">
        <v>0</v>
      </c>
      <c r="F40" s="409">
        <v>0</v>
      </c>
      <c r="G40" s="178">
        <v>0</v>
      </c>
      <c r="H40" s="209">
        <v>0</v>
      </c>
      <c r="I40" s="209">
        <v>0</v>
      </c>
      <c r="J40" s="209">
        <v>0</v>
      </c>
      <c r="K40" s="209">
        <v>0</v>
      </c>
      <c r="L40" s="209">
        <v>514687</v>
      </c>
      <c r="M40" s="393" t="s">
        <v>864</v>
      </c>
      <c r="N40" s="406" t="s">
        <v>918</v>
      </c>
    </row>
    <row r="41" spans="1:14" ht="21" customHeight="1">
      <c r="A41" s="393"/>
      <c r="B41" s="396"/>
      <c r="C41" s="178">
        <v>15751590</v>
      </c>
      <c r="D41" s="410"/>
      <c r="E41" s="409"/>
      <c r="F41" s="409"/>
      <c r="G41" s="178">
        <v>15923777</v>
      </c>
      <c r="H41" s="209">
        <v>2563000</v>
      </c>
      <c r="I41" s="209">
        <v>342500</v>
      </c>
      <c r="J41" s="209">
        <v>2584566</v>
      </c>
      <c r="K41" s="209">
        <v>0</v>
      </c>
      <c r="L41" s="209">
        <v>10604024</v>
      </c>
      <c r="M41" s="393"/>
      <c r="N41" s="407"/>
    </row>
    <row r="42" spans="1:14" ht="15.75" customHeight="1">
      <c r="A42" s="393" t="s">
        <v>868</v>
      </c>
      <c r="B42" s="396" t="s">
        <v>866</v>
      </c>
      <c r="C42" s="178">
        <v>16715000</v>
      </c>
      <c r="D42" s="409">
        <v>75305750</v>
      </c>
      <c r="E42" s="409">
        <v>0</v>
      </c>
      <c r="F42" s="409">
        <v>0</v>
      </c>
      <c r="G42" s="178">
        <v>0</v>
      </c>
      <c r="H42" s="244">
        <v>465000</v>
      </c>
      <c r="I42" s="244">
        <v>0</v>
      </c>
      <c r="J42" s="244">
        <v>16250000</v>
      </c>
      <c r="K42" s="244">
        <v>15879250</v>
      </c>
      <c r="L42" s="244">
        <v>0</v>
      </c>
      <c r="M42" s="393" t="s">
        <v>867</v>
      </c>
      <c r="N42" s="406"/>
    </row>
    <row r="43" spans="1:14" ht="15.75" customHeight="1">
      <c r="A43" s="393"/>
      <c r="B43" s="396"/>
      <c r="C43" s="178">
        <v>58590750</v>
      </c>
      <c r="D43" s="409"/>
      <c r="E43" s="409"/>
      <c r="F43" s="409"/>
      <c r="G43" s="178">
        <v>8713783</v>
      </c>
      <c r="H43" s="244">
        <v>13809175</v>
      </c>
      <c r="I43" s="244">
        <v>13120032</v>
      </c>
      <c r="J43" s="244">
        <v>13000000</v>
      </c>
      <c r="K43" s="244">
        <v>33827398</v>
      </c>
      <c r="L43" s="244">
        <v>31781575</v>
      </c>
      <c r="M43" s="393"/>
      <c r="N43" s="407"/>
    </row>
    <row r="44" spans="1:14" ht="21" customHeight="1">
      <c r="A44" s="393" t="s">
        <v>919</v>
      </c>
      <c r="B44" s="396" t="s">
        <v>869</v>
      </c>
      <c r="C44" s="178">
        <v>2014502</v>
      </c>
      <c r="D44" s="409">
        <v>8849903</v>
      </c>
      <c r="E44" s="409">
        <v>0</v>
      </c>
      <c r="F44" s="409">
        <v>0</v>
      </c>
      <c r="G44" s="178">
        <v>2014502</v>
      </c>
      <c r="H44" s="244">
        <v>2014502</v>
      </c>
      <c r="I44" s="244">
        <v>0</v>
      </c>
      <c r="J44" s="244">
        <v>0</v>
      </c>
      <c r="K44" s="244">
        <v>0</v>
      </c>
      <c r="L44" s="244">
        <v>0</v>
      </c>
      <c r="M44" s="393" t="s">
        <v>870</v>
      </c>
      <c r="N44" s="406" t="s">
        <v>920</v>
      </c>
    </row>
    <row r="45" spans="1:18" ht="21.75" customHeight="1">
      <c r="A45" s="393"/>
      <c r="B45" s="396"/>
      <c r="C45" s="231">
        <v>6835401</v>
      </c>
      <c r="D45" s="409"/>
      <c r="E45" s="409"/>
      <c r="F45" s="409"/>
      <c r="G45" s="178">
        <v>6835401</v>
      </c>
      <c r="H45" s="209">
        <v>6635973</v>
      </c>
      <c r="I45" s="209">
        <v>0</v>
      </c>
      <c r="J45" s="209">
        <v>199428</v>
      </c>
      <c r="K45" s="209">
        <v>0</v>
      </c>
      <c r="L45" s="209">
        <v>0</v>
      </c>
      <c r="M45" s="393"/>
      <c r="N45" s="407"/>
      <c r="O45" s="232"/>
      <c r="P45" s="233"/>
      <c r="Q45" s="246"/>
      <c r="R45" s="236"/>
    </row>
    <row r="46" spans="1:18" ht="36" customHeight="1">
      <c r="A46" s="411" t="s">
        <v>921</v>
      </c>
      <c r="B46" s="413" t="s">
        <v>922</v>
      </c>
      <c r="C46" s="263">
        <v>100000000</v>
      </c>
      <c r="D46" s="409">
        <v>100000000</v>
      </c>
      <c r="E46" s="409">
        <v>0</v>
      </c>
      <c r="F46" s="409">
        <v>0</v>
      </c>
      <c r="G46" s="178">
        <v>100000000</v>
      </c>
      <c r="H46" s="209">
        <v>0</v>
      </c>
      <c r="I46" s="209">
        <v>0</v>
      </c>
      <c r="J46" s="209">
        <v>100000000</v>
      </c>
      <c r="K46" s="209">
        <v>0</v>
      </c>
      <c r="L46" s="209">
        <v>0</v>
      </c>
      <c r="M46" s="411"/>
      <c r="N46" s="406" t="s">
        <v>923</v>
      </c>
      <c r="O46" s="232"/>
      <c r="P46" s="233"/>
      <c r="Q46" s="246"/>
      <c r="R46" s="236"/>
    </row>
    <row r="47" spans="1:18" ht="33" customHeight="1">
      <c r="A47" s="412"/>
      <c r="B47" s="414"/>
      <c r="C47" s="263">
        <v>0</v>
      </c>
      <c r="D47" s="409"/>
      <c r="E47" s="409"/>
      <c r="F47" s="409"/>
      <c r="G47" s="178">
        <v>0</v>
      </c>
      <c r="H47" s="209">
        <v>0</v>
      </c>
      <c r="I47" s="209">
        <v>0</v>
      </c>
      <c r="J47" s="209">
        <v>0</v>
      </c>
      <c r="K47" s="209">
        <v>0</v>
      </c>
      <c r="L47" s="209">
        <v>0</v>
      </c>
      <c r="M47" s="412"/>
      <c r="N47" s="407"/>
      <c r="O47" s="232"/>
      <c r="P47" s="233"/>
      <c r="Q47" s="246"/>
      <c r="R47" s="236"/>
    </row>
    <row r="48" spans="1:18" ht="21.75" customHeight="1">
      <c r="A48" s="393"/>
      <c r="B48" s="395" t="s">
        <v>617</v>
      </c>
      <c r="C48" s="415"/>
      <c r="D48" s="417">
        <f>SUM(D6:D47)</f>
        <v>6904408128</v>
      </c>
      <c r="E48" s="417">
        <f>SUM(E6:E47)</f>
        <v>64671227</v>
      </c>
      <c r="F48" s="417">
        <f>SUM(F6:F47)</f>
        <v>1061421030</v>
      </c>
      <c r="G48" s="231">
        <f>G6+G8+G10+G12+G14+G16+G18+G20+G22+G24+G26+G28+G30+G32+G34+G36+G38+G40+G42+G44+G46</f>
        <v>4406144492</v>
      </c>
      <c r="H48" s="231">
        <f aca="true" t="shared" si="0" ref="H48:L49">H6+H8+H10+H12+H14+H16+H18+H20+H22+H24+H26+H28+H30+H32+H34+H36+H38+H40+H42+H44+H46</f>
        <v>1540634786</v>
      </c>
      <c r="I48" s="231">
        <f t="shared" si="0"/>
        <v>651684854</v>
      </c>
      <c r="J48" s="231">
        <f t="shared" si="0"/>
        <v>2565284421</v>
      </c>
      <c r="K48" s="231">
        <f t="shared" si="0"/>
        <v>15912367</v>
      </c>
      <c r="L48" s="231">
        <f t="shared" si="0"/>
        <v>1266751490</v>
      </c>
      <c r="M48" s="393"/>
      <c r="N48" s="395"/>
      <c r="O48" s="232"/>
      <c r="P48" s="233"/>
      <c r="Q48" s="246"/>
      <c r="R48" s="236"/>
    </row>
    <row r="49" spans="1:18" ht="21.75" customHeight="1">
      <c r="A49" s="393"/>
      <c r="B49" s="395"/>
      <c r="C49" s="416"/>
      <c r="D49" s="417"/>
      <c r="E49" s="417"/>
      <c r="F49" s="417"/>
      <c r="G49" s="231">
        <f>G7+G9+G11+G13+G15+G17+G19+G21+G23+G25+G27+G29+G31+G33+G35+G37+G39+G41+G43+G45+G47</f>
        <v>190445484</v>
      </c>
      <c r="H49" s="231">
        <f t="shared" si="0"/>
        <v>107289744</v>
      </c>
      <c r="I49" s="231">
        <f t="shared" si="0"/>
        <v>62789407</v>
      </c>
      <c r="J49" s="231">
        <f t="shared" si="0"/>
        <v>162879822</v>
      </c>
      <c r="K49" s="231">
        <f t="shared" si="0"/>
        <v>85306868</v>
      </c>
      <c r="L49" s="231">
        <f t="shared" si="0"/>
        <v>135475608</v>
      </c>
      <c r="M49" s="393"/>
      <c r="N49" s="395"/>
      <c r="O49" s="232"/>
      <c r="P49" s="233"/>
      <c r="Q49" s="246"/>
      <c r="R49" s="236"/>
    </row>
    <row r="50" spans="2:18" ht="19.5" customHeight="1">
      <c r="B50" s="234"/>
      <c r="C50" s="234"/>
      <c r="D50" s="235"/>
      <c r="E50" s="235"/>
      <c r="F50" s="235"/>
      <c r="G50" s="235"/>
      <c r="H50" s="235"/>
      <c r="I50" s="235"/>
      <c r="J50" s="235"/>
      <c r="K50" s="235"/>
      <c r="L50" s="235"/>
      <c r="M50" s="236"/>
      <c r="N50" s="237"/>
      <c r="O50" s="232"/>
      <c r="P50" s="233"/>
      <c r="Q50" s="246"/>
      <c r="R50" s="236"/>
    </row>
    <row r="51" spans="2:18" ht="19.5" customHeight="1">
      <c r="B51" s="234"/>
      <c r="C51" s="234"/>
      <c r="D51" s="235"/>
      <c r="E51" s="235"/>
      <c r="F51" s="235"/>
      <c r="G51" s="235"/>
      <c r="H51" s="68"/>
      <c r="I51" s="236"/>
      <c r="J51" s="236"/>
      <c r="K51" s="236"/>
      <c r="L51" s="236"/>
      <c r="M51" s="236"/>
      <c r="N51" s="237"/>
      <c r="O51" s="236"/>
      <c r="P51" s="236"/>
      <c r="Q51" s="236"/>
      <c r="R51" s="236"/>
    </row>
    <row r="52" s="76" customFormat="1" ht="12.75">
      <c r="A52" s="76" t="s">
        <v>924</v>
      </c>
    </row>
    <row r="53" ht="19.5" customHeight="1">
      <c r="H53" s="68"/>
    </row>
    <row r="54" ht="19.5" customHeight="1">
      <c r="H54" s="68"/>
    </row>
    <row r="55" ht="19.5" customHeight="1">
      <c r="H55" s="68"/>
    </row>
    <row r="56" ht="19.5" customHeight="1">
      <c r="H56" s="68"/>
    </row>
    <row r="57" ht="19.5" customHeight="1">
      <c r="H57" s="68"/>
    </row>
    <row r="58" ht="19.5" customHeight="1">
      <c r="H58" s="68"/>
    </row>
    <row r="59" ht="19.5" customHeight="1">
      <c r="H59" s="68"/>
    </row>
    <row r="60" ht="19.5" customHeight="1">
      <c r="H60" s="68"/>
    </row>
    <row r="61" ht="19.5" customHeight="1">
      <c r="H61" s="68"/>
    </row>
    <row r="62" ht="19.5" customHeight="1">
      <c r="H62" s="68"/>
    </row>
    <row r="63" ht="19.5" customHeight="1">
      <c r="H63" s="68"/>
    </row>
    <row r="64" ht="19.5" customHeight="1">
      <c r="H64" s="68"/>
    </row>
    <row r="65" ht="19.5" customHeight="1">
      <c r="H65" s="68"/>
    </row>
    <row r="66" ht="19.5" customHeight="1">
      <c r="H66" s="68"/>
    </row>
    <row r="67" ht="19.5" customHeight="1">
      <c r="H67" s="68"/>
    </row>
    <row r="68" ht="19.5" customHeight="1">
      <c r="H68" s="68"/>
    </row>
    <row r="69" ht="19.5" customHeight="1">
      <c r="H69" s="68"/>
    </row>
    <row r="70" ht="19.5" customHeight="1">
      <c r="H70" s="68"/>
    </row>
    <row r="71" ht="19.5" customHeight="1">
      <c r="H71" s="68"/>
    </row>
    <row r="72" ht="19.5" customHeight="1">
      <c r="H72" s="68"/>
    </row>
    <row r="73" ht="19.5" customHeight="1">
      <c r="H73" s="68"/>
    </row>
    <row r="74" ht="19.5" customHeight="1">
      <c r="H74" s="68"/>
    </row>
    <row r="75" ht="19.5" customHeight="1">
      <c r="H75" s="68"/>
    </row>
    <row r="76" ht="19.5" customHeight="1">
      <c r="H76" s="68"/>
    </row>
    <row r="77" ht="19.5" customHeight="1">
      <c r="H77" s="68"/>
    </row>
    <row r="78" ht="19.5" customHeight="1">
      <c r="H78" s="68"/>
    </row>
    <row r="79" ht="19.5" customHeight="1">
      <c r="H79" s="68"/>
    </row>
    <row r="80" ht="19.5" customHeight="1">
      <c r="H80" s="68"/>
    </row>
    <row r="81" ht="19.5" customHeight="1">
      <c r="H81" s="68"/>
    </row>
    <row r="82" ht="19.5" customHeight="1">
      <c r="H82" s="68"/>
    </row>
    <row r="83" ht="19.5" customHeight="1">
      <c r="H83" s="68"/>
    </row>
    <row r="84" ht="19.5" customHeight="1">
      <c r="H84" s="68"/>
    </row>
    <row r="85" ht="19.5" customHeight="1">
      <c r="H85" s="68"/>
    </row>
    <row r="86" ht="19.5" customHeight="1">
      <c r="H86" s="68"/>
    </row>
    <row r="87" ht="19.5" customHeight="1">
      <c r="H87" s="68"/>
    </row>
    <row r="88" ht="19.5" customHeight="1">
      <c r="H88" s="68"/>
    </row>
    <row r="89" ht="19.5" customHeight="1">
      <c r="H89" s="68"/>
    </row>
    <row r="90" ht="19.5" customHeight="1">
      <c r="H90" s="68"/>
    </row>
    <row r="91" ht="19.5" customHeight="1">
      <c r="H91" s="68"/>
    </row>
    <row r="92" ht="19.5" customHeight="1">
      <c r="H92" s="68"/>
    </row>
    <row r="93" ht="19.5" customHeight="1">
      <c r="H93" s="68"/>
    </row>
    <row r="94" ht="19.5" customHeight="1">
      <c r="H94" s="68"/>
    </row>
    <row r="95" ht="19.5" customHeight="1">
      <c r="H95" s="68"/>
    </row>
    <row r="96" ht="19.5" customHeight="1">
      <c r="H96" s="68"/>
    </row>
    <row r="97" ht="19.5" customHeight="1">
      <c r="H97" s="68"/>
    </row>
    <row r="98" ht="19.5" customHeight="1">
      <c r="H98" s="68"/>
    </row>
    <row r="99" ht="19.5" customHeight="1">
      <c r="H99" s="68"/>
    </row>
    <row r="100" ht="19.5" customHeight="1">
      <c r="H100" s="68"/>
    </row>
    <row r="101" ht="19.5" customHeight="1">
      <c r="H101" s="68"/>
    </row>
    <row r="102" ht="19.5" customHeight="1">
      <c r="H102" s="68"/>
    </row>
    <row r="103" ht="19.5" customHeight="1">
      <c r="H103" s="68"/>
    </row>
    <row r="104" ht="19.5" customHeight="1">
      <c r="H104" s="68"/>
    </row>
    <row r="105" ht="19.5" customHeight="1">
      <c r="H105" s="68"/>
    </row>
    <row r="106" ht="19.5" customHeight="1">
      <c r="H106" s="68"/>
    </row>
    <row r="107" ht="19.5" customHeight="1">
      <c r="H107" s="68"/>
    </row>
    <row r="108" ht="19.5" customHeight="1">
      <c r="H108" s="68"/>
    </row>
    <row r="109" ht="19.5" customHeight="1">
      <c r="H109" s="68"/>
    </row>
    <row r="110" ht="19.5" customHeight="1">
      <c r="H110" s="68"/>
    </row>
    <row r="111" ht="19.5" customHeight="1">
      <c r="H111" s="68"/>
    </row>
    <row r="112" ht="19.5" customHeight="1">
      <c r="H112" s="68"/>
    </row>
    <row r="113" ht="19.5" customHeight="1">
      <c r="H113" s="68"/>
    </row>
    <row r="114" ht="19.5" customHeight="1">
      <c r="H114" s="68"/>
    </row>
    <row r="115" ht="19.5" customHeight="1">
      <c r="H115" s="68"/>
    </row>
    <row r="116" ht="19.5" customHeight="1">
      <c r="H116" s="68"/>
    </row>
    <row r="117" ht="19.5" customHeight="1">
      <c r="H117" s="68"/>
    </row>
    <row r="118" ht="19.5" customHeight="1">
      <c r="H118" s="68"/>
    </row>
    <row r="119" ht="19.5" customHeight="1">
      <c r="H119" s="68"/>
    </row>
    <row r="120" ht="19.5" customHeight="1">
      <c r="H120" s="68"/>
    </row>
    <row r="121" ht="19.5" customHeight="1">
      <c r="H121" s="68"/>
    </row>
    <row r="122" ht="19.5" customHeight="1">
      <c r="H122" s="68"/>
    </row>
    <row r="123" ht="19.5" customHeight="1">
      <c r="H123" s="68"/>
    </row>
    <row r="124" ht="19.5" customHeight="1">
      <c r="H124" s="68"/>
    </row>
    <row r="125" ht="19.5" customHeight="1">
      <c r="H125" s="68"/>
    </row>
    <row r="126" ht="19.5" customHeight="1">
      <c r="H126" s="68"/>
    </row>
    <row r="127" ht="19.5" customHeight="1">
      <c r="H127" s="68"/>
    </row>
    <row r="128" ht="19.5" customHeight="1">
      <c r="H128" s="68"/>
    </row>
    <row r="129" ht="19.5" customHeight="1">
      <c r="H129" s="68"/>
    </row>
    <row r="130" ht="19.5" customHeight="1">
      <c r="H130" s="68"/>
    </row>
    <row r="131" ht="19.5" customHeight="1">
      <c r="H131" s="68"/>
    </row>
    <row r="132" ht="19.5" customHeight="1">
      <c r="H132" s="68"/>
    </row>
    <row r="133" ht="19.5" customHeight="1">
      <c r="H133" s="68"/>
    </row>
    <row r="134" ht="19.5" customHeight="1">
      <c r="H134" s="68"/>
    </row>
    <row r="135" ht="19.5" customHeight="1">
      <c r="H135" s="68"/>
    </row>
    <row r="136" ht="19.5" customHeight="1">
      <c r="H136" s="68"/>
    </row>
    <row r="137" ht="19.5" customHeight="1">
      <c r="H137" s="68"/>
    </row>
    <row r="138" ht="19.5" customHeight="1">
      <c r="H138" s="68"/>
    </row>
    <row r="139" ht="19.5" customHeight="1">
      <c r="H139" s="68"/>
    </row>
    <row r="140" ht="19.5" customHeight="1">
      <c r="H140" s="68"/>
    </row>
    <row r="141" ht="19.5" customHeight="1">
      <c r="H141" s="68"/>
    </row>
    <row r="142" ht="19.5" customHeight="1">
      <c r="H142" s="68"/>
    </row>
    <row r="143" ht="19.5" customHeight="1">
      <c r="H143" s="68"/>
    </row>
    <row r="144" ht="19.5" customHeight="1">
      <c r="H144" s="68"/>
    </row>
    <row r="145" ht="19.5" customHeight="1">
      <c r="H145" s="68"/>
    </row>
    <row r="146" ht="19.5" customHeight="1">
      <c r="H146" s="68"/>
    </row>
    <row r="147" ht="19.5" customHeight="1">
      <c r="H147" s="68"/>
    </row>
    <row r="148" ht="19.5" customHeight="1">
      <c r="H148" s="68"/>
    </row>
    <row r="149" ht="19.5" customHeight="1">
      <c r="H149" s="68"/>
    </row>
    <row r="150" ht="19.5" customHeight="1">
      <c r="H150" s="68"/>
    </row>
    <row r="151" ht="19.5" customHeight="1">
      <c r="H151" s="68"/>
    </row>
    <row r="152" ht="19.5" customHeight="1">
      <c r="H152" s="68"/>
    </row>
    <row r="153" ht="19.5" customHeight="1">
      <c r="H153" s="68"/>
    </row>
    <row r="154" ht="19.5" customHeight="1">
      <c r="H154" s="68"/>
    </row>
    <row r="155" ht="19.5" customHeight="1">
      <c r="H155" s="68"/>
    </row>
    <row r="156" ht="19.5" customHeight="1">
      <c r="H156" s="68"/>
    </row>
    <row r="157" ht="19.5" customHeight="1">
      <c r="H157" s="68"/>
    </row>
    <row r="158" ht="19.5" customHeight="1">
      <c r="H158" s="68"/>
    </row>
  </sheetData>
  <sheetProtection/>
  <mergeCells count="166">
    <mergeCell ref="M48:M49"/>
    <mergeCell ref="N48:N49"/>
    <mergeCell ref="A48:A49"/>
    <mergeCell ref="B48:B49"/>
    <mergeCell ref="C48:C49"/>
    <mergeCell ref="D48:D49"/>
    <mergeCell ref="E48:E49"/>
    <mergeCell ref="F48:F49"/>
    <mergeCell ref="N42:N43"/>
    <mergeCell ref="A46:A47"/>
    <mergeCell ref="B46:B47"/>
    <mergeCell ref="D46:D47"/>
    <mergeCell ref="E46:E47"/>
    <mergeCell ref="F46:F47"/>
    <mergeCell ref="M46:M47"/>
    <mergeCell ref="N46:N47"/>
    <mergeCell ref="M44:M45"/>
    <mergeCell ref="N44:N45"/>
    <mergeCell ref="N24:N25"/>
    <mergeCell ref="F28:F29"/>
    <mergeCell ref="M30:M31"/>
    <mergeCell ref="N30:N31"/>
    <mergeCell ref="N32:N33"/>
    <mergeCell ref="N38:N39"/>
    <mergeCell ref="N34:N35"/>
    <mergeCell ref="N36:N37"/>
    <mergeCell ref="M32:M33"/>
    <mergeCell ref="N26:N27"/>
    <mergeCell ref="A44:A45"/>
    <mergeCell ref="B44:B45"/>
    <mergeCell ref="D44:D45"/>
    <mergeCell ref="E44:E45"/>
    <mergeCell ref="F44:F45"/>
    <mergeCell ref="N40:N41"/>
    <mergeCell ref="A42:A43"/>
    <mergeCell ref="B42:B43"/>
    <mergeCell ref="D42:D43"/>
    <mergeCell ref="E42:E43"/>
    <mergeCell ref="F42:F43"/>
    <mergeCell ref="M42:M43"/>
    <mergeCell ref="A40:A41"/>
    <mergeCell ref="B40:B41"/>
    <mergeCell ref="D40:D41"/>
    <mergeCell ref="E40:E41"/>
    <mergeCell ref="F40:F41"/>
    <mergeCell ref="M40:M41"/>
    <mergeCell ref="A38:A39"/>
    <mergeCell ref="B38:B39"/>
    <mergeCell ref="D38:D39"/>
    <mergeCell ref="E38:E39"/>
    <mergeCell ref="F38:F39"/>
    <mergeCell ref="M38:M39"/>
    <mergeCell ref="A36:A37"/>
    <mergeCell ref="B36:B37"/>
    <mergeCell ref="D36:D37"/>
    <mergeCell ref="E36:E37"/>
    <mergeCell ref="F36:F37"/>
    <mergeCell ref="M36:M37"/>
    <mergeCell ref="A34:A35"/>
    <mergeCell ref="B34:B35"/>
    <mergeCell ref="D34:D35"/>
    <mergeCell ref="E34:E35"/>
    <mergeCell ref="F34:F35"/>
    <mergeCell ref="M34:M35"/>
    <mergeCell ref="A32:A33"/>
    <mergeCell ref="B32:B33"/>
    <mergeCell ref="D32:D33"/>
    <mergeCell ref="E32:E33"/>
    <mergeCell ref="F32:F33"/>
    <mergeCell ref="A30:A31"/>
    <mergeCell ref="B30:B31"/>
    <mergeCell ref="D30:D31"/>
    <mergeCell ref="E30:E31"/>
    <mergeCell ref="F30:F31"/>
    <mergeCell ref="A28:A29"/>
    <mergeCell ref="B28:B29"/>
    <mergeCell ref="D28:D29"/>
    <mergeCell ref="E28:E29"/>
    <mergeCell ref="M28:M29"/>
    <mergeCell ref="N28:N29"/>
    <mergeCell ref="M24:M25"/>
    <mergeCell ref="A26:A27"/>
    <mergeCell ref="B26:B27"/>
    <mergeCell ref="D26:D27"/>
    <mergeCell ref="E26:E27"/>
    <mergeCell ref="F26:F27"/>
    <mergeCell ref="M26:M27"/>
    <mergeCell ref="D22:D23"/>
    <mergeCell ref="E22:E23"/>
    <mergeCell ref="F22:F23"/>
    <mergeCell ref="M22:M23"/>
    <mergeCell ref="N22:N23"/>
    <mergeCell ref="A24:A25"/>
    <mergeCell ref="B24:B25"/>
    <mergeCell ref="D24:D25"/>
    <mergeCell ref="E24:E25"/>
    <mergeCell ref="F24:F25"/>
    <mergeCell ref="D18:D19"/>
    <mergeCell ref="E18:E19"/>
    <mergeCell ref="F18:F19"/>
    <mergeCell ref="M18:M19"/>
    <mergeCell ref="N18:N19"/>
    <mergeCell ref="D20:D21"/>
    <mergeCell ref="E20:E21"/>
    <mergeCell ref="F20:F21"/>
    <mergeCell ref="M20:M21"/>
    <mergeCell ref="N20:N21"/>
    <mergeCell ref="M14:M15"/>
    <mergeCell ref="N14:N15"/>
    <mergeCell ref="A16:A17"/>
    <mergeCell ref="B16:B17"/>
    <mergeCell ref="D16:D17"/>
    <mergeCell ref="E16:E17"/>
    <mergeCell ref="F16:F17"/>
    <mergeCell ref="M16:M17"/>
    <mergeCell ref="N16:N17"/>
    <mergeCell ref="D12:D13"/>
    <mergeCell ref="E12:E13"/>
    <mergeCell ref="F12:F13"/>
    <mergeCell ref="M12:M13"/>
    <mergeCell ref="N12:N13"/>
    <mergeCell ref="A14:A15"/>
    <mergeCell ref="B14:B15"/>
    <mergeCell ref="D14:D15"/>
    <mergeCell ref="E14:E15"/>
    <mergeCell ref="F14:F15"/>
    <mergeCell ref="N8:N9"/>
    <mergeCell ref="A10:A11"/>
    <mergeCell ref="B10:B11"/>
    <mergeCell ref="D10:D11"/>
    <mergeCell ref="E10:E11"/>
    <mergeCell ref="F10:F11"/>
    <mergeCell ref="M10:M11"/>
    <mergeCell ref="N10:N11"/>
    <mergeCell ref="A8:A9"/>
    <mergeCell ref="B8:B9"/>
    <mergeCell ref="D8:D9"/>
    <mergeCell ref="E8:E9"/>
    <mergeCell ref="F8:F9"/>
    <mergeCell ref="M8:M9"/>
    <mergeCell ref="F4:F5"/>
    <mergeCell ref="D6:D7"/>
    <mergeCell ref="E6:E7"/>
    <mergeCell ref="F6:F7"/>
    <mergeCell ref="M6:M7"/>
    <mergeCell ref="E4:E5"/>
    <mergeCell ref="N6:N7"/>
    <mergeCell ref="A12:A13"/>
    <mergeCell ref="B12:B13"/>
    <mergeCell ref="A2:N2"/>
    <mergeCell ref="D4:D5"/>
    <mergeCell ref="G4:H4"/>
    <mergeCell ref="I4:J4"/>
    <mergeCell ref="K4:L4"/>
    <mergeCell ref="M4:M5"/>
    <mergeCell ref="N4:N5"/>
    <mergeCell ref="A6:A7"/>
    <mergeCell ref="B6:B7"/>
    <mergeCell ref="A22:A23"/>
    <mergeCell ref="B22:B23"/>
    <mergeCell ref="A4:A5"/>
    <mergeCell ref="B4:B5"/>
    <mergeCell ref="A20:A21"/>
    <mergeCell ref="B20:B21"/>
    <mergeCell ref="A18:A19"/>
    <mergeCell ref="B18:B19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45" r:id="rId1"/>
  <headerFooter differentFirst="1"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19.25390625" style="0" customWidth="1"/>
    <col min="2" max="2" width="10.875" style="0" customWidth="1"/>
    <col min="3" max="3" width="24.375" style="0" bestFit="1" customWidth="1"/>
    <col min="5" max="6" width="10.125" style="0" bestFit="1" customWidth="1"/>
  </cols>
  <sheetData>
    <row r="1" spans="1:6" ht="12.75">
      <c r="A1" t="s">
        <v>743</v>
      </c>
      <c r="E1" s="418" t="s">
        <v>1006</v>
      </c>
      <c r="F1" s="418"/>
    </row>
    <row r="3" spans="1:6" ht="12.75">
      <c r="A3" s="419" t="s">
        <v>1007</v>
      </c>
      <c r="B3" s="419"/>
      <c r="C3" s="419"/>
      <c r="D3" s="419"/>
      <c r="E3" s="419"/>
      <c r="F3" s="419"/>
    </row>
    <row r="7" spans="1:6" ht="24" customHeight="1">
      <c r="A7" s="268" t="s">
        <v>1008</v>
      </c>
      <c r="B7" s="268" t="s">
        <v>1009</v>
      </c>
      <c r="C7" s="268" t="s">
        <v>1010</v>
      </c>
      <c r="D7" s="268" t="s">
        <v>1011</v>
      </c>
      <c r="E7" s="268" t="s">
        <v>1012</v>
      </c>
      <c r="F7" s="268" t="s">
        <v>617</v>
      </c>
    </row>
    <row r="8" spans="1:6" ht="20.25" customHeight="1">
      <c r="A8" s="269"/>
      <c r="B8" s="270"/>
      <c r="C8" s="271"/>
      <c r="D8" s="272">
        <v>0</v>
      </c>
      <c r="E8" s="273"/>
      <c r="F8" s="273">
        <f>D8+E8</f>
        <v>0</v>
      </c>
    </row>
    <row r="9" spans="1:6" ht="26.25" customHeight="1">
      <c r="A9" s="274" t="s">
        <v>1013</v>
      </c>
      <c r="B9" s="274"/>
      <c r="C9" s="274"/>
      <c r="D9" s="274">
        <f>SUM(D8:D8)</f>
        <v>0</v>
      </c>
      <c r="E9" s="275">
        <f>SUM(E8:E8)</f>
        <v>0</v>
      </c>
      <c r="F9" s="275">
        <f>SUM(F8:F8)</f>
        <v>0</v>
      </c>
    </row>
  </sheetData>
  <sheetProtection/>
  <mergeCells count="2">
    <mergeCell ref="E1:F1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05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6.875" style="110" customWidth="1"/>
    <col min="2" max="2" width="8.00390625" style="109" customWidth="1"/>
    <col min="3" max="3" width="65.00390625" style="11" bestFit="1" customWidth="1"/>
    <col min="4" max="4" width="11.625" style="43" customWidth="1"/>
    <col min="5" max="16384" width="9.125" style="1" customWidth="1"/>
  </cols>
  <sheetData>
    <row r="1" spans="1:4" ht="11.25">
      <c r="A1" s="102" t="s">
        <v>743</v>
      </c>
      <c r="B1" s="108"/>
      <c r="C1" s="107"/>
      <c r="D1" s="203" t="s">
        <v>607</v>
      </c>
    </row>
    <row r="2" spans="1:4" ht="11.25">
      <c r="A2" s="420" t="s">
        <v>606</v>
      </c>
      <c r="B2" s="420"/>
      <c r="C2" s="420"/>
      <c r="D2" s="420"/>
    </row>
    <row r="3" spans="1:4" ht="11.25">
      <c r="A3" s="420" t="s">
        <v>891</v>
      </c>
      <c r="B3" s="420"/>
      <c r="C3" s="420"/>
      <c r="D3" s="420"/>
    </row>
    <row r="4" spans="1:4" ht="11.25">
      <c r="A4" s="420" t="s">
        <v>608</v>
      </c>
      <c r="B4" s="420"/>
      <c r="C4" s="420"/>
      <c r="D4" s="420"/>
    </row>
    <row r="5" spans="1:4" ht="11.25">
      <c r="A5" s="420"/>
      <c r="B5" s="420"/>
      <c r="C5" s="420"/>
      <c r="D5" s="420"/>
    </row>
    <row r="6" spans="1:4" ht="11.25">
      <c r="A6" s="113"/>
      <c r="B6" s="114"/>
      <c r="C6" s="115"/>
      <c r="D6" s="166"/>
    </row>
    <row r="7" spans="1:4" ht="58.5" customHeight="1">
      <c r="A7" s="83" t="s">
        <v>555</v>
      </c>
      <c r="B7" s="84" t="s">
        <v>556</v>
      </c>
      <c r="C7" s="85" t="s">
        <v>557</v>
      </c>
      <c r="D7" s="167" t="s">
        <v>776</v>
      </c>
    </row>
    <row r="8" spans="1:4" ht="19.5" customHeight="1">
      <c r="A8" s="86">
        <v>1</v>
      </c>
      <c r="B8" s="87" t="s">
        <v>558</v>
      </c>
      <c r="C8" s="88" t="s">
        <v>559</v>
      </c>
      <c r="D8" s="94">
        <v>248281800</v>
      </c>
    </row>
    <row r="9" spans="1:4" ht="19.5" customHeight="1">
      <c r="A9" s="116"/>
      <c r="B9" s="87" t="s">
        <v>560</v>
      </c>
      <c r="C9" s="88" t="s">
        <v>674</v>
      </c>
      <c r="D9" s="94">
        <v>102860594</v>
      </c>
    </row>
    <row r="10" spans="1:4" ht="19.5" customHeight="1">
      <c r="A10" s="89"/>
      <c r="B10" s="87" t="s">
        <v>561</v>
      </c>
      <c r="C10" s="88" t="s">
        <v>562</v>
      </c>
      <c r="D10" s="94">
        <v>47019547</v>
      </c>
    </row>
    <row r="11" spans="1:4" ht="19.5" customHeight="1">
      <c r="A11" s="89"/>
      <c r="B11" s="87" t="s">
        <v>563</v>
      </c>
      <c r="C11" s="88" t="s">
        <v>564</v>
      </c>
      <c r="D11" s="94">
        <v>1481550</v>
      </c>
    </row>
    <row r="12" spans="1:4" ht="19.5" customHeight="1">
      <c r="A12" s="89"/>
      <c r="B12" s="87" t="s">
        <v>565</v>
      </c>
      <c r="C12" s="88" t="s">
        <v>566</v>
      </c>
      <c r="D12" s="94">
        <v>12696641</v>
      </c>
    </row>
    <row r="13" spans="1:4" ht="19.5" customHeight="1">
      <c r="A13" s="89"/>
      <c r="B13" s="87" t="s">
        <v>1115</v>
      </c>
      <c r="C13" s="88" t="s">
        <v>1116</v>
      </c>
      <c r="D13" s="94">
        <v>5647984</v>
      </c>
    </row>
    <row r="14" spans="1:4" ht="19.5" customHeight="1">
      <c r="A14" s="89"/>
      <c r="B14" s="87" t="s">
        <v>675</v>
      </c>
      <c r="C14" s="88" t="s">
        <v>875</v>
      </c>
      <c r="D14" s="94">
        <v>1961400</v>
      </c>
    </row>
    <row r="15" spans="1:4" ht="19.5" customHeight="1">
      <c r="A15" s="89"/>
      <c r="B15" s="87"/>
      <c r="C15" s="88" t="s">
        <v>1124</v>
      </c>
      <c r="D15" s="94">
        <v>7047000</v>
      </c>
    </row>
    <row r="16" spans="1:4" ht="19.5" customHeight="1">
      <c r="A16" s="89"/>
      <c r="B16" s="91" t="s">
        <v>567</v>
      </c>
      <c r="C16" s="121" t="s">
        <v>568</v>
      </c>
      <c r="D16" s="92">
        <f>D8+D9+D10+D11+D12+D13+D14+D15</f>
        <v>426996516</v>
      </c>
    </row>
    <row r="17" spans="1:4" ht="22.5">
      <c r="A17" s="86">
        <v>2</v>
      </c>
      <c r="B17" s="87" t="s">
        <v>569</v>
      </c>
      <c r="C17" s="88" t="s">
        <v>570</v>
      </c>
      <c r="D17" s="94">
        <f>D18+D19</f>
        <v>273491984</v>
      </c>
    </row>
    <row r="18" spans="1:4" ht="19.5" customHeight="1">
      <c r="A18" s="89"/>
      <c r="B18" s="93"/>
      <c r="C18" s="88" t="s">
        <v>571</v>
      </c>
      <c r="D18" s="94">
        <v>208811984</v>
      </c>
    </row>
    <row r="19" spans="1:4" ht="19.5" customHeight="1">
      <c r="A19" s="89"/>
      <c r="B19" s="95"/>
      <c r="C19" s="88" t="s">
        <v>572</v>
      </c>
      <c r="D19" s="94">
        <v>64680000</v>
      </c>
    </row>
    <row r="20" spans="1:4" ht="19.5" customHeight="1">
      <c r="A20" s="89"/>
      <c r="B20" s="87" t="s">
        <v>573</v>
      </c>
      <c r="C20" s="88" t="s">
        <v>574</v>
      </c>
      <c r="D20" s="94">
        <v>50712934</v>
      </c>
    </row>
    <row r="21" spans="1:4" ht="19.5" customHeight="1">
      <c r="A21" s="89"/>
      <c r="B21" s="87" t="s">
        <v>676</v>
      </c>
      <c r="C21" s="88" t="s">
        <v>575</v>
      </c>
      <c r="D21" s="94">
        <v>13294753</v>
      </c>
    </row>
    <row r="22" spans="1:4" ht="19.5" customHeight="1">
      <c r="A22" s="89"/>
      <c r="B22" s="87" t="s">
        <v>892</v>
      </c>
      <c r="C22" s="88" t="s">
        <v>893</v>
      </c>
      <c r="D22" s="94">
        <v>3941000</v>
      </c>
    </row>
    <row r="23" spans="1:4" ht="19.5" customHeight="1">
      <c r="A23" s="89"/>
      <c r="B23" s="87"/>
      <c r="C23" s="88" t="s">
        <v>1124</v>
      </c>
      <c r="D23" s="94">
        <v>5655000</v>
      </c>
    </row>
    <row r="24" spans="1:4" ht="22.5">
      <c r="A24" s="89"/>
      <c r="B24" s="91" t="s">
        <v>576</v>
      </c>
      <c r="C24" s="96" t="s">
        <v>577</v>
      </c>
      <c r="D24" s="92">
        <f>D17+D20+D21+D22+D23</f>
        <v>347095671</v>
      </c>
    </row>
    <row r="25" spans="1:4" ht="19.5" customHeight="1">
      <c r="A25" s="86">
        <v>3</v>
      </c>
      <c r="B25" s="2" t="s">
        <v>1117</v>
      </c>
      <c r="C25" s="2" t="s">
        <v>1118</v>
      </c>
      <c r="D25" s="346">
        <v>44708894</v>
      </c>
    </row>
    <row r="26" spans="1:4" ht="19.5" customHeight="1">
      <c r="A26" s="89"/>
      <c r="B26" s="87" t="s">
        <v>578</v>
      </c>
      <c r="C26" s="88" t="s">
        <v>579</v>
      </c>
      <c r="D26" s="94">
        <v>145059000</v>
      </c>
    </row>
    <row r="27" spans="1:4" ht="19.5" customHeight="1">
      <c r="A27" s="89"/>
      <c r="B27" s="87" t="s">
        <v>580</v>
      </c>
      <c r="C27" s="88" t="s">
        <v>581</v>
      </c>
      <c r="D27" s="94">
        <v>202674592</v>
      </c>
    </row>
    <row r="28" spans="1:4" ht="19.5" customHeight="1">
      <c r="A28" s="89"/>
      <c r="B28" s="87" t="s">
        <v>582</v>
      </c>
      <c r="C28" s="88" t="s">
        <v>583</v>
      </c>
      <c r="D28" s="94">
        <f>D29+D30+D31</f>
        <v>254695750</v>
      </c>
    </row>
    <row r="29" spans="1:4" ht="19.5" customHeight="1">
      <c r="A29" s="89"/>
      <c r="B29" s="87" t="s">
        <v>895</v>
      </c>
      <c r="C29" s="88" t="s">
        <v>584</v>
      </c>
      <c r="D29" s="94">
        <v>60781000</v>
      </c>
    </row>
    <row r="30" spans="1:4" ht="19.5" customHeight="1">
      <c r="A30" s="89"/>
      <c r="B30" s="87" t="s">
        <v>894</v>
      </c>
      <c r="C30" s="88" t="s">
        <v>585</v>
      </c>
      <c r="D30" s="94">
        <v>190880070</v>
      </c>
    </row>
    <row r="31" spans="1:4" ht="19.5" customHeight="1">
      <c r="A31" s="89"/>
      <c r="B31" s="87" t="s">
        <v>896</v>
      </c>
      <c r="C31" s="88" t="s">
        <v>877</v>
      </c>
      <c r="D31" s="94">
        <v>3034680</v>
      </c>
    </row>
    <row r="32" spans="1:4" ht="19.5" customHeight="1">
      <c r="A32" s="89"/>
      <c r="B32" s="87" t="s">
        <v>739</v>
      </c>
      <c r="C32" s="88" t="s">
        <v>876</v>
      </c>
      <c r="D32" s="94">
        <v>48617800</v>
      </c>
    </row>
    <row r="33" spans="1:4" ht="19.5" customHeight="1">
      <c r="A33" s="89"/>
      <c r="B33" s="87"/>
      <c r="C33" s="88" t="s">
        <v>1124</v>
      </c>
      <c r="D33" s="94">
        <v>18335000</v>
      </c>
    </row>
    <row r="34" spans="1:4" ht="22.5">
      <c r="A34" s="89"/>
      <c r="B34" s="91" t="s">
        <v>586</v>
      </c>
      <c r="C34" s="96" t="s">
        <v>587</v>
      </c>
      <c r="D34" s="92">
        <f>D25+D26+D27+D28+D32+D33</f>
        <v>714091036</v>
      </c>
    </row>
    <row r="35" spans="1:4" ht="19.5" customHeight="1">
      <c r="A35" s="86">
        <v>4</v>
      </c>
      <c r="B35" s="87" t="s">
        <v>588</v>
      </c>
      <c r="C35" s="97" t="s">
        <v>589</v>
      </c>
      <c r="D35" s="94">
        <v>30321390</v>
      </c>
    </row>
    <row r="36" spans="1:4" ht="19.5" customHeight="1">
      <c r="A36" s="89"/>
      <c r="B36" s="87" t="s">
        <v>1125</v>
      </c>
      <c r="C36" s="97" t="s">
        <v>1126</v>
      </c>
      <c r="D36" s="94">
        <v>1544000</v>
      </c>
    </row>
    <row r="37" spans="1:4" ht="19.5" customHeight="1">
      <c r="A37" s="89"/>
      <c r="B37" s="87" t="s">
        <v>1119</v>
      </c>
      <c r="C37" s="97" t="s">
        <v>1120</v>
      </c>
      <c r="D37" s="94">
        <v>6269158</v>
      </c>
    </row>
    <row r="38" spans="1:4" ht="19.5" customHeight="1">
      <c r="A38" s="89"/>
      <c r="B38" s="87"/>
      <c r="C38" s="88" t="s">
        <v>1124</v>
      </c>
      <c r="D38" s="94">
        <v>1027000</v>
      </c>
    </row>
    <row r="39" spans="1:4" ht="22.5">
      <c r="A39" s="90"/>
      <c r="B39" s="91" t="s">
        <v>590</v>
      </c>
      <c r="C39" s="96" t="s">
        <v>591</v>
      </c>
      <c r="D39" s="92">
        <f>D35+D36+D37+D38</f>
        <v>39161548</v>
      </c>
    </row>
    <row r="40" spans="2:4" ht="22.5">
      <c r="B40" s="91"/>
      <c r="C40" s="96" t="s">
        <v>592</v>
      </c>
      <c r="D40" s="92">
        <f>D16+D24+D34+D39</f>
        <v>1527344771</v>
      </c>
    </row>
    <row r="41" spans="1:4" ht="17.25" customHeight="1">
      <c r="A41" s="98"/>
      <c r="B41" s="99"/>
      <c r="C41" s="100"/>
      <c r="D41" s="101"/>
    </row>
    <row r="42" spans="1:4" ht="18.75" customHeight="1">
      <c r="A42" s="106"/>
      <c r="B42" s="103"/>
      <c r="C42" s="104"/>
      <c r="D42" s="101"/>
    </row>
    <row r="43" spans="1:4" ht="18" customHeight="1">
      <c r="A43" s="102"/>
      <c r="B43" s="103"/>
      <c r="C43" s="105"/>
      <c r="D43" s="168"/>
    </row>
    <row r="44" spans="1:4" ht="24" customHeight="1">
      <c r="A44" s="102"/>
      <c r="B44" s="103"/>
      <c r="C44" s="105"/>
      <c r="D44" s="168"/>
    </row>
    <row r="45" spans="1:4" ht="18.75" customHeight="1">
      <c r="A45" s="102"/>
      <c r="B45" s="103"/>
      <c r="C45" s="105"/>
      <c r="D45" s="168"/>
    </row>
    <row r="46" spans="1:4" ht="24" customHeight="1">
      <c r="A46" s="102"/>
      <c r="B46" s="103"/>
      <c r="C46" s="104"/>
      <c r="D46" s="168"/>
    </row>
    <row r="47" ht="11.25">
      <c r="A47" s="102"/>
    </row>
    <row r="48" ht="11.25">
      <c r="A48" s="102"/>
    </row>
    <row r="49" ht="11.25">
      <c r="A49" s="102"/>
    </row>
    <row r="50" ht="11.25">
      <c r="A50" s="102"/>
    </row>
    <row r="51" ht="11.25">
      <c r="A51" s="102"/>
    </row>
    <row r="52" ht="11.25">
      <c r="A52" s="102"/>
    </row>
    <row r="53" ht="11.25">
      <c r="A53" s="102"/>
    </row>
    <row r="54" ht="11.25">
      <c r="A54" s="102"/>
    </row>
    <row r="55" ht="11.25">
      <c r="A55" s="102"/>
    </row>
    <row r="56" ht="11.25">
      <c r="A56" s="102"/>
    </row>
    <row r="57" ht="11.25">
      <c r="A57" s="102"/>
    </row>
    <row r="58" ht="11.25">
      <c r="A58" s="102"/>
    </row>
    <row r="59" ht="11.25">
      <c r="A59" s="102"/>
    </row>
    <row r="60" ht="11.25">
      <c r="A60" s="102"/>
    </row>
    <row r="61" ht="11.25">
      <c r="A61" s="102"/>
    </row>
    <row r="62" ht="11.25">
      <c r="A62" s="102"/>
    </row>
    <row r="63" ht="11.25">
      <c r="A63" s="102"/>
    </row>
    <row r="64" ht="11.25">
      <c r="A64" s="102"/>
    </row>
    <row r="65" ht="11.25">
      <c r="A65" s="102"/>
    </row>
    <row r="66" ht="11.25">
      <c r="A66" s="102"/>
    </row>
    <row r="67" ht="11.25">
      <c r="A67" s="102"/>
    </row>
    <row r="68" ht="11.25">
      <c r="A68" s="102"/>
    </row>
    <row r="69" ht="11.25">
      <c r="A69" s="102"/>
    </row>
    <row r="70" ht="11.25">
      <c r="A70" s="102"/>
    </row>
    <row r="71" ht="11.25">
      <c r="A71" s="102"/>
    </row>
    <row r="72" ht="11.25">
      <c r="A72" s="102"/>
    </row>
    <row r="73" ht="11.25">
      <c r="A73" s="102"/>
    </row>
    <row r="74" ht="11.25">
      <c r="A74" s="102"/>
    </row>
    <row r="75" ht="11.25">
      <c r="A75" s="102"/>
    </row>
    <row r="76" ht="11.25">
      <c r="A76" s="102"/>
    </row>
    <row r="77" ht="11.25">
      <c r="A77" s="102"/>
    </row>
    <row r="78" ht="11.25">
      <c r="A78" s="102"/>
    </row>
    <row r="79" ht="11.25">
      <c r="A79" s="102"/>
    </row>
    <row r="80" ht="11.25">
      <c r="A80" s="102"/>
    </row>
    <row r="81" ht="11.25">
      <c r="A81" s="102"/>
    </row>
    <row r="82" ht="11.25">
      <c r="A82" s="102"/>
    </row>
    <row r="83" ht="11.25">
      <c r="A83" s="102"/>
    </row>
    <row r="84" ht="11.25">
      <c r="A84" s="102"/>
    </row>
    <row r="85" ht="11.25">
      <c r="A85" s="102"/>
    </row>
    <row r="86" ht="11.25">
      <c r="A86" s="102"/>
    </row>
    <row r="87" ht="11.25">
      <c r="A87" s="102"/>
    </row>
    <row r="88" ht="11.25">
      <c r="A88" s="102"/>
    </row>
    <row r="89" ht="11.25">
      <c r="A89" s="102"/>
    </row>
    <row r="90" ht="11.25">
      <c r="A90" s="102"/>
    </row>
    <row r="91" ht="11.25">
      <c r="A91" s="102"/>
    </row>
    <row r="92" ht="11.25">
      <c r="A92" s="102"/>
    </row>
    <row r="93" ht="11.25">
      <c r="A93" s="102"/>
    </row>
    <row r="94" ht="11.25">
      <c r="A94" s="102"/>
    </row>
    <row r="95" ht="11.25">
      <c r="A95" s="102"/>
    </row>
    <row r="96" ht="11.25">
      <c r="A96" s="102"/>
    </row>
    <row r="97" ht="11.25">
      <c r="A97" s="102"/>
    </row>
    <row r="98" ht="11.25">
      <c r="A98" s="102"/>
    </row>
    <row r="99" ht="11.25">
      <c r="A99" s="102"/>
    </row>
    <row r="100" ht="11.25">
      <c r="A100" s="102"/>
    </row>
    <row r="101" ht="11.25">
      <c r="A101" s="102"/>
    </row>
    <row r="102" ht="11.25">
      <c r="A102" s="102"/>
    </row>
    <row r="103" ht="11.25">
      <c r="A103" s="102"/>
    </row>
    <row r="104" ht="11.25">
      <c r="A104" s="102"/>
    </row>
    <row r="105" ht="11.25">
      <c r="A105" s="102"/>
    </row>
    <row r="106" ht="11.25">
      <c r="A106" s="102"/>
    </row>
    <row r="107" ht="11.25">
      <c r="A107" s="102"/>
    </row>
    <row r="108" ht="11.25">
      <c r="A108" s="102"/>
    </row>
    <row r="109" ht="11.25">
      <c r="A109" s="102"/>
    </row>
    <row r="110" ht="11.25">
      <c r="A110" s="102"/>
    </row>
    <row r="111" ht="11.25">
      <c r="A111" s="102"/>
    </row>
    <row r="112" ht="11.25">
      <c r="A112" s="102"/>
    </row>
    <row r="113" ht="11.25">
      <c r="A113" s="102"/>
    </row>
    <row r="114" ht="11.25">
      <c r="A114" s="102"/>
    </row>
    <row r="115" ht="11.25">
      <c r="A115" s="102"/>
    </row>
    <row r="116" ht="11.25">
      <c r="A116" s="102"/>
    </row>
    <row r="117" ht="11.25">
      <c r="A117" s="102"/>
    </row>
    <row r="118" ht="11.25">
      <c r="A118" s="102"/>
    </row>
    <row r="119" ht="11.25">
      <c r="A119" s="102"/>
    </row>
    <row r="120" ht="11.25">
      <c r="A120" s="102"/>
    </row>
    <row r="121" ht="11.25">
      <c r="A121" s="102"/>
    </row>
    <row r="122" ht="11.25">
      <c r="A122" s="102"/>
    </row>
    <row r="123" ht="11.25">
      <c r="A123" s="102"/>
    </row>
    <row r="124" ht="11.25">
      <c r="A124" s="102"/>
    </row>
    <row r="125" ht="11.25">
      <c r="A125" s="102"/>
    </row>
    <row r="126" ht="11.25">
      <c r="A126" s="102"/>
    </row>
    <row r="127" ht="11.25">
      <c r="A127" s="102"/>
    </row>
    <row r="128" ht="11.25">
      <c r="A128" s="102"/>
    </row>
    <row r="129" ht="11.25">
      <c r="A129" s="102"/>
    </row>
    <row r="130" ht="11.25">
      <c r="A130" s="102"/>
    </row>
    <row r="131" ht="11.25">
      <c r="A131" s="102"/>
    </row>
    <row r="132" ht="11.25">
      <c r="A132" s="102"/>
    </row>
    <row r="133" ht="11.25">
      <c r="A133" s="102"/>
    </row>
    <row r="134" ht="11.25">
      <c r="A134" s="102"/>
    </row>
    <row r="135" ht="11.25">
      <c r="A135" s="102"/>
    </row>
    <row r="136" ht="11.25">
      <c r="A136" s="102"/>
    </row>
    <row r="137" ht="11.25">
      <c r="A137" s="102"/>
    </row>
    <row r="138" ht="11.25">
      <c r="A138" s="102"/>
    </row>
    <row r="139" ht="11.25">
      <c r="A139" s="102"/>
    </row>
    <row r="140" ht="11.25">
      <c r="A140" s="102"/>
    </row>
    <row r="141" ht="11.25">
      <c r="A141" s="102"/>
    </row>
    <row r="142" ht="11.25">
      <c r="A142" s="102"/>
    </row>
    <row r="143" ht="11.25">
      <c r="A143" s="102"/>
    </row>
    <row r="144" ht="11.25">
      <c r="A144" s="102"/>
    </row>
    <row r="145" ht="11.25">
      <c r="A145" s="102"/>
    </row>
    <row r="146" ht="11.25">
      <c r="A146" s="102"/>
    </row>
    <row r="147" ht="11.25">
      <c r="A147" s="102"/>
    </row>
    <row r="148" spans="1:2" ht="11.25">
      <c r="A148" s="102"/>
      <c r="B148" s="108"/>
    </row>
    <row r="149" ht="11.25">
      <c r="A149" s="102"/>
    </row>
    <row r="150" ht="11.25">
      <c r="A150" s="102"/>
    </row>
    <row r="151" ht="11.25">
      <c r="A151" s="102"/>
    </row>
    <row r="152" ht="11.25">
      <c r="A152" s="102"/>
    </row>
    <row r="153" ht="11.25">
      <c r="A153" s="102"/>
    </row>
    <row r="154" ht="11.25">
      <c r="A154" s="102"/>
    </row>
    <row r="155" ht="11.25">
      <c r="A155" s="102"/>
    </row>
    <row r="156" ht="11.25">
      <c r="A156" s="102"/>
    </row>
    <row r="157" ht="11.25">
      <c r="A157" s="102"/>
    </row>
    <row r="158" ht="11.25">
      <c r="A158" s="102"/>
    </row>
    <row r="159" ht="11.25">
      <c r="A159" s="102"/>
    </row>
    <row r="160" ht="11.25">
      <c r="A160" s="102"/>
    </row>
    <row r="161" ht="11.25">
      <c r="A161" s="102"/>
    </row>
    <row r="162" ht="11.25">
      <c r="A162" s="102"/>
    </row>
    <row r="163" ht="11.25">
      <c r="A163" s="102"/>
    </row>
    <row r="164" ht="11.25">
      <c r="A164" s="102"/>
    </row>
    <row r="165" ht="11.25">
      <c r="A165" s="102"/>
    </row>
    <row r="166" ht="11.25">
      <c r="A166" s="102"/>
    </row>
    <row r="167" ht="11.25">
      <c r="A167" s="102"/>
    </row>
    <row r="168" ht="11.25">
      <c r="A168" s="102"/>
    </row>
    <row r="169" ht="11.25">
      <c r="A169" s="102"/>
    </row>
    <row r="170" ht="11.25">
      <c r="A170" s="102"/>
    </row>
    <row r="171" ht="11.25">
      <c r="A171" s="102"/>
    </row>
    <row r="172" ht="11.25">
      <c r="A172" s="102"/>
    </row>
    <row r="173" ht="11.25">
      <c r="A173" s="102"/>
    </row>
    <row r="174" ht="11.25">
      <c r="A174" s="102"/>
    </row>
    <row r="175" ht="11.25">
      <c r="A175" s="102"/>
    </row>
    <row r="176" ht="11.25">
      <c r="A176" s="102"/>
    </row>
    <row r="177" ht="11.25">
      <c r="A177" s="102"/>
    </row>
    <row r="178" ht="11.25">
      <c r="A178" s="102"/>
    </row>
    <row r="179" ht="11.25">
      <c r="A179" s="102"/>
    </row>
    <row r="180" ht="11.25">
      <c r="A180" s="102"/>
    </row>
    <row r="181" ht="11.25">
      <c r="A181" s="102"/>
    </row>
    <row r="182" ht="11.25">
      <c r="A182" s="102"/>
    </row>
    <row r="183" ht="11.25">
      <c r="A183" s="102"/>
    </row>
    <row r="184" ht="11.25">
      <c r="A184" s="102"/>
    </row>
    <row r="185" ht="11.25">
      <c r="A185" s="102"/>
    </row>
    <row r="186" ht="11.25">
      <c r="A186" s="102"/>
    </row>
    <row r="187" ht="11.25">
      <c r="A187" s="102"/>
    </row>
    <row r="188" ht="11.25">
      <c r="A188" s="102"/>
    </row>
    <row r="189" ht="11.25">
      <c r="A189" s="102"/>
    </row>
    <row r="190" ht="11.25">
      <c r="A190" s="102"/>
    </row>
    <row r="191" ht="11.25">
      <c r="A191" s="102"/>
    </row>
    <row r="192" ht="11.25">
      <c r="A192" s="102"/>
    </row>
    <row r="193" ht="11.25">
      <c r="A193" s="102"/>
    </row>
    <row r="194" ht="11.25">
      <c r="A194" s="102"/>
    </row>
    <row r="195" ht="11.25">
      <c r="A195" s="102"/>
    </row>
    <row r="196" ht="11.25">
      <c r="A196" s="102"/>
    </row>
    <row r="197" ht="11.25">
      <c r="A197" s="102"/>
    </row>
    <row r="198" ht="11.25">
      <c r="A198" s="102"/>
    </row>
    <row r="199" ht="11.25">
      <c r="A199" s="102"/>
    </row>
    <row r="200" ht="11.25">
      <c r="A200" s="102"/>
    </row>
    <row r="201" ht="11.25">
      <c r="A201" s="102"/>
    </row>
    <row r="202" ht="11.25">
      <c r="A202" s="102"/>
    </row>
    <row r="203" ht="11.25">
      <c r="A203" s="102"/>
    </row>
    <row r="204" ht="11.25">
      <c r="A204" s="102"/>
    </row>
    <row r="205" ht="11.25">
      <c r="A205" s="102"/>
    </row>
    <row r="206" ht="11.25">
      <c r="A206" s="102"/>
    </row>
    <row r="207" ht="11.25">
      <c r="A207" s="102"/>
    </row>
    <row r="208" ht="11.25">
      <c r="A208" s="102"/>
    </row>
    <row r="209" ht="11.25">
      <c r="A209" s="102"/>
    </row>
    <row r="210" ht="11.25">
      <c r="A210" s="102"/>
    </row>
    <row r="211" ht="11.25">
      <c r="A211" s="102"/>
    </row>
    <row r="212" ht="11.25">
      <c r="A212" s="102"/>
    </row>
    <row r="213" ht="11.25">
      <c r="A213" s="102"/>
    </row>
    <row r="214" ht="11.25">
      <c r="A214" s="102"/>
    </row>
    <row r="215" ht="11.25">
      <c r="A215" s="102"/>
    </row>
    <row r="216" ht="11.25">
      <c r="A216" s="102"/>
    </row>
    <row r="217" ht="11.25">
      <c r="A217" s="102"/>
    </row>
    <row r="218" ht="11.25">
      <c r="A218" s="102"/>
    </row>
    <row r="219" ht="11.25">
      <c r="A219" s="102"/>
    </row>
    <row r="220" ht="11.25">
      <c r="A220" s="102"/>
    </row>
    <row r="221" ht="11.25">
      <c r="A221" s="102"/>
    </row>
    <row r="222" ht="11.25">
      <c r="A222" s="102"/>
    </row>
    <row r="223" ht="11.25">
      <c r="A223" s="102"/>
    </row>
    <row r="224" ht="11.25">
      <c r="A224" s="102"/>
    </row>
    <row r="225" ht="11.25">
      <c r="A225" s="102"/>
    </row>
    <row r="226" ht="11.25">
      <c r="A226" s="102"/>
    </row>
    <row r="227" ht="11.25">
      <c r="A227" s="102"/>
    </row>
    <row r="228" ht="11.25">
      <c r="A228" s="102"/>
    </row>
    <row r="229" ht="11.25">
      <c r="A229" s="102"/>
    </row>
    <row r="230" ht="11.25">
      <c r="A230" s="102"/>
    </row>
    <row r="231" ht="11.25">
      <c r="A231" s="102"/>
    </row>
    <row r="232" ht="11.25">
      <c r="A232" s="102"/>
    </row>
    <row r="233" ht="11.25">
      <c r="A233" s="102"/>
    </row>
    <row r="234" ht="11.25">
      <c r="A234" s="102"/>
    </row>
    <row r="235" ht="11.25">
      <c r="A235" s="102"/>
    </row>
    <row r="236" ht="11.25">
      <c r="A236" s="102"/>
    </row>
    <row r="237" ht="11.25">
      <c r="A237" s="102"/>
    </row>
    <row r="238" ht="11.25">
      <c r="A238" s="102"/>
    </row>
    <row r="239" ht="11.25">
      <c r="A239" s="102"/>
    </row>
    <row r="240" ht="11.25">
      <c r="A240" s="102"/>
    </row>
    <row r="241" ht="11.25">
      <c r="A241" s="102"/>
    </row>
    <row r="242" ht="11.25">
      <c r="A242" s="102"/>
    </row>
    <row r="243" ht="11.25">
      <c r="A243" s="102"/>
    </row>
    <row r="244" ht="11.25">
      <c r="A244" s="102"/>
    </row>
    <row r="245" ht="11.25">
      <c r="A245" s="102"/>
    </row>
    <row r="246" ht="11.25">
      <c r="A246" s="102"/>
    </row>
    <row r="247" ht="11.25">
      <c r="A247" s="102"/>
    </row>
    <row r="248" ht="11.25">
      <c r="A248" s="102"/>
    </row>
    <row r="249" ht="11.25">
      <c r="A249" s="102"/>
    </row>
    <row r="250" ht="11.25">
      <c r="A250" s="102"/>
    </row>
    <row r="251" ht="11.25">
      <c r="A251" s="102"/>
    </row>
    <row r="252" ht="11.25">
      <c r="A252" s="102"/>
    </row>
    <row r="253" ht="11.25">
      <c r="A253" s="102"/>
    </row>
    <row r="254" ht="11.25">
      <c r="A254" s="102"/>
    </row>
    <row r="255" ht="11.25">
      <c r="A255" s="102"/>
    </row>
    <row r="256" ht="11.25">
      <c r="A256" s="102"/>
    </row>
    <row r="257" ht="11.25">
      <c r="A257" s="102"/>
    </row>
    <row r="258" ht="11.25">
      <c r="A258" s="102"/>
    </row>
    <row r="259" ht="11.25">
      <c r="A259" s="102"/>
    </row>
    <row r="260" ht="11.25">
      <c r="A260" s="102"/>
    </row>
    <row r="261" ht="11.25">
      <c r="A261" s="102"/>
    </row>
    <row r="262" ht="11.25">
      <c r="A262" s="102"/>
    </row>
    <row r="263" ht="11.25">
      <c r="A263" s="102"/>
    </row>
    <row r="264" ht="11.25">
      <c r="A264" s="102"/>
    </row>
    <row r="265" ht="11.25">
      <c r="A265" s="102"/>
    </row>
    <row r="266" ht="11.25">
      <c r="A266" s="102"/>
    </row>
    <row r="267" ht="11.25">
      <c r="A267" s="102"/>
    </row>
    <row r="268" ht="11.25">
      <c r="A268" s="102"/>
    </row>
    <row r="269" ht="11.25">
      <c r="A269" s="102"/>
    </row>
    <row r="270" ht="11.25">
      <c r="A270" s="102"/>
    </row>
    <row r="271" ht="11.25">
      <c r="A271" s="102"/>
    </row>
    <row r="272" ht="11.25">
      <c r="A272" s="102"/>
    </row>
    <row r="273" ht="11.25">
      <c r="A273" s="102"/>
    </row>
    <row r="274" ht="11.25">
      <c r="A274" s="102"/>
    </row>
    <row r="275" ht="11.25">
      <c r="A275" s="102"/>
    </row>
    <row r="276" ht="11.25">
      <c r="A276" s="102"/>
    </row>
    <row r="277" ht="11.25">
      <c r="A277" s="102"/>
    </row>
    <row r="278" ht="11.25">
      <c r="A278" s="102"/>
    </row>
    <row r="279" ht="11.25">
      <c r="A279" s="102"/>
    </row>
    <row r="280" ht="11.25">
      <c r="A280" s="102"/>
    </row>
    <row r="281" ht="11.25">
      <c r="A281" s="102"/>
    </row>
    <row r="282" ht="11.25">
      <c r="A282" s="102"/>
    </row>
    <row r="283" ht="11.25">
      <c r="A283" s="102"/>
    </row>
    <row r="284" ht="11.25">
      <c r="A284" s="102"/>
    </row>
    <row r="285" ht="11.25">
      <c r="A285" s="102"/>
    </row>
    <row r="286" ht="11.25">
      <c r="A286" s="102"/>
    </row>
    <row r="287" ht="11.25">
      <c r="A287" s="102"/>
    </row>
    <row r="288" ht="11.25">
      <c r="A288" s="102"/>
    </row>
    <row r="289" ht="11.25">
      <c r="A289" s="102"/>
    </row>
    <row r="290" ht="11.25">
      <c r="A290" s="102"/>
    </row>
    <row r="291" ht="11.25">
      <c r="A291" s="102"/>
    </row>
    <row r="292" ht="11.25">
      <c r="A292" s="102"/>
    </row>
    <row r="293" ht="11.25">
      <c r="A293" s="102"/>
    </row>
    <row r="294" ht="11.25">
      <c r="A294" s="102"/>
    </row>
    <row r="295" ht="11.25">
      <c r="A295" s="102"/>
    </row>
    <row r="296" ht="11.25">
      <c r="A296" s="102"/>
    </row>
    <row r="297" ht="11.25">
      <c r="A297" s="102"/>
    </row>
    <row r="298" ht="11.25">
      <c r="A298" s="102"/>
    </row>
    <row r="299" ht="11.25">
      <c r="A299" s="102"/>
    </row>
    <row r="300" ht="11.25">
      <c r="A300" s="102"/>
    </row>
    <row r="301" ht="11.25">
      <c r="A301" s="102"/>
    </row>
    <row r="302" ht="11.25">
      <c r="A302" s="102"/>
    </row>
    <row r="303" ht="11.25">
      <c r="A303" s="102"/>
    </row>
    <row r="304" ht="11.25">
      <c r="A304" s="102"/>
    </row>
    <row r="305" ht="11.25">
      <c r="A305" s="102"/>
    </row>
    <row r="306" ht="11.25">
      <c r="A306" s="102"/>
    </row>
    <row r="307" ht="11.25">
      <c r="A307" s="102"/>
    </row>
    <row r="308" ht="11.25">
      <c r="A308" s="102"/>
    </row>
    <row r="309" ht="11.25">
      <c r="A309" s="102"/>
    </row>
    <row r="310" ht="11.25">
      <c r="A310" s="102"/>
    </row>
    <row r="311" ht="11.25">
      <c r="A311" s="102"/>
    </row>
    <row r="312" ht="11.25">
      <c r="A312" s="102"/>
    </row>
    <row r="313" ht="11.25">
      <c r="A313" s="102"/>
    </row>
    <row r="314" ht="11.25">
      <c r="A314" s="102"/>
    </row>
    <row r="315" ht="11.25">
      <c r="A315" s="102"/>
    </row>
    <row r="316" ht="11.25">
      <c r="A316" s="102"/>
    </row>
    <row r="317" ht="11.25">
      <c r="A317" s="102"/>
    </row>
    <row r="318" ht="11.25">
      <c r="A318" s="102"/>
    </row>
    <row r="319" ht="11.25">
      <c r="A319" s="102"/>
    </row>
    <row r="320" ht="11.25">
      <c r="A320" s="102"/>
    </row>
    <row r="321" ht="11.25">
      <c r="A321" s="102"/>
    </row>
    <row r="322" ht="11.25">
      <c r="A322" s="102"/>
    </row>
    <row r="323" ht="11.25">
      <c r="A323" s="102"/>
    </row>
    <row r="324" ht="11.25">
      <c r="A324" s="102"/>
    </row>
    <row r="325" ht="11.25">
      <c r="A325" s="102"/>
    </row>
    <row r="326" ht="11.25">
      <c r="A326" s="102"/>
    </row>
    <row r="327" ht="11.25">
      <c r="A327" s="102"/>
    </row>
    <row r="328" ht="11.25">
      <c r="A328" s="102"/>
    </row>
    <row r="329" ht="11.25">
      <c r="A329" s="102"/>
    </row>
    <row r="330" ht="11.25">
      <c r="A330" s="102"/>
    </row>
    <row r="331" ht="11.25">
      <c r="A331" s="102"/>
    </row>
    <row r="332" ht="11.25">
      <c r="A332" s="102"/>
    </row>
    <row r="333" ht="11.25">
      <c r="A333" s="102"/>
    </row>
    <row r="334" ht="11.25">
      <c r="A334" s="102"/>
    </row>
    <row r="335" ht="11.25">
      <c r="A335" s="102"/>
    </row>
    <row r="336" ht="11.25">
      <c r="A336" s="102"/>
    </row>
    <row r="337" ht="11.25">
      <c r="A337" s="102"/>
    </row>
    <row r="338" ht="11.25">
      <c r="A338" s="102"/>
    </row>
    <row r="339" ht="11.25">
      <c r="A339" s="102"/>
    </row>
    <row r="340" ht="11.25">
      <c r="A340" s="102"/>
    </row>
    <row r="341" ht="11.25">
      <c r="A341" s="102"/>
    </row>
    <row r="342" ht="11.25">
      <c r="A342" s="102"/>
    </row>
    <row r="343" ht="11.25">
      <c r="A343" s="102"/>
    </row>
    <row r="344" ht="11.25">
      <c r="A344" s="102"/>
    </row>
    <row r="345" ht="11.25">
      <c r="A345" s="102"/>
    </row>
    <row r="346" ht="11.25">
      <c r="A346" s="102"/>
    </row>
    <row r="347" ht="11.25">
      <c r="A347" s="102"/>
    </row>
    <row r="348" ht="11.25">
      <c r="A348" s="102"/>
    </row>
    <row r="349" ht="11.25">
      <c r="A349" s="102"/>
    </row>
    <row r="350" ht="11.25">
      <c r="A350" s="102"/>
    </row>
    <row r="351" ht="11.25">
      <c r="A351" s="102"/>
    </row>
    <row r="352" ht="11.25">
      <c r="A352" s="102"/>
    </row>
    <row r="353" ht="11.25">
      <c r="A353" s="102"/>
    </row>
    <row r="354" ht="11.25">
      <c r="A354" s="102"/>
    </row>
    <row r="355" ht="11.25">
      <c r="A355" s="102"/>
    </row>
    <row r="356" ht="11.25">
      <c r="A356" s="102"/>
    </row>
    <row r="357" ht="11.25">
      <c r="A357" s="102"/>
    </row>
    <row r="358" ht="11.25">
      <c r="A358" s="102"/>
    </row>
    <row r="359" ht="11.25">
      <c r="A359" s="102"/>
    </row>
    <row r="360" ht="11.25">
      <c r="A360" s="102"/>
    </row>
    <row r="361" ht="11.25">
      <c r="A361" s="102"/>
    </row>
    <row r="362" ht="11.25">
      <c r="A362" s="102"/>
    </row>
    <row r="363" ht="11.25">
      <c r="A363" s="102"/>
    </row>
    <row r="364" ht="11.25">
      <c r="A364" s="102"/>
    </row>
    <row r="365" ht="11.25">
      <c r="A365" s="102"/>
    </row>
    <row r="366" ht="11.25">
      <c r="A366" s="102"/>
    </row>
    <row r="367" ht="11.25">
      <c r="A367" s="102"/>
    </row>
    <row r="368" ht="11.25">
      <c r="A368" s="102"/>
    </row>
    <row r="369" ht="11.25">
      <c r="A369" s="102"/>
    </row>
    <row r="370" ht="11.25">
      <c r="A370" s="102"/>
    </row>
    <row r="371" ht="11.25">
      <c r="A371" s="102"/>
    </row>
    <row r="372" ht="11.25">
      <c r="A372" s="102"/>
    </row>
    <row r="373" ht="11.25">
      <c r="A373" s="102"/>
    </row>
    <row r="374" ht="11.25">
      <c r="A374" s="102"/>
    </row>
    <row r="375" ht="11.25">
      <c r="A375" s="102"/>
    </row>
    <row r="376" ht="11.25">
      <c r="A376" s="102"/>
    </row>
    <row r="377" ht="11.25">
      <c r="A377" s="102"/>
    </row>
    <row r="378" ht="11.25">
      <c r="A378" s="102"/>
    </row>
    <row r="379" ht="11.25">
      <c r="A379" s="102"/>
    </row>
    <row r="380" ht="11.25">
      <c r="A380" s="102"/>
    </row>
    <row r="381" ht="11.25">
      <c r="A381" s="102"/>
    </row>
    <row r="382" ht="11.25">
      <c r="A382" s="102"/>
    </row>
    <row r="383" ht="11.25">
      <c r="A383" s="102"/>
    </row>
    <row r="384" ht="11.25">
      <c r="A384" s="102"/>
    </row>
    <row r="385" ht="11.25">
      <c r="A385" s="102"/>
    </row>
    <row r="386" ht="11.25">
      <c r="A386" s="102"/>
    </row>
    <row r="387" ht="11.25">
      <c r="A387" s="102"/>
    </row>
    <row r="388" ht="11.25">
      <c r="A388" s="102"/>
    </row>
    <row r="389" ht="11.25">
      <c r="A389" s="102"/>
    </row>
    <row r="390" ht="11.25">
      <c r="A390" s="102"/>
    </row>
    <row r="391" ht="11.25">
      <c r="A391" s="102"/>
    </row>
    <row r="392" ht="11.25">
      <c r="A392" s="102"/>
    </row>
    <row r="393" ht="11.25">
      <c r="A393" s="102"/>
    </row>
    <row r="394" ht="11.25">
      <c r="A394" s="102"/>
    </row>
    <row r="395" ht="11.25">
      <c r="A395" s="102"/>
    </row>
    <row r="396" ht="11.25">
      <c r="A396" s="102"/>
    </row>
    <row r="397" ht="11.25">
      <c r="A397" s="102"/>
    </row>
    <row r="398" ht="11.25">
      <c r="A398" s="102"/>
    </row>
    <row r="399" ht="11.25">
      <c r="A399" s="102"/>
    </row>
    <row r="400" ht="11.25">
      <c r="A400" s="102"/>
    </row>
    <row r="401" ht="11.25">
      <c r="A401" s="102"/>
    </row>
    <row r="402" ht="11.25">
      <c r="A402" s="102"/>
    </row>
    <row r="403" ht="11.25">
      <c r="A403" s="102"/>
    </row>
    <row r="404" ht="11.25">
      <c r="A404" s="102"/>
    </row>
    <row r="405" ht="11.25">
      <c r="A405" s="102"/>
    </row>
    <row r="406" ht="11.25">
      <c r="A406" s="102"/>
    </row>
    <row r="407" ht="11.25">
      <c r="A407" s="102"/>
    </row>
    <row r="408" ht="11.25">
      <c r="A408" s="102"/>
    </row>
    <row r="409" ht="11.25">
      <c r="A409" s="102"/>
    </row>
    <row r="410" ht="11.25">
      <c r="A410" s="102"/>
    </row>
    <row r="411" ht="11.25">
      <c r="A411" s="102"/>
    </row>
    <row r="412" ht="11.25">
      <c r="A412" s="102"/>
    </row>
    <row r="413" ht="11.25">
      <c r="A413" s="102"/>
    </row>
    <row r="414" ht="11.25">
      <c r="A414" s="102"/>
    </row>
    <row r="415" ht="11.25">
      <c r="A415" s="102"/>
    </row>
    <row r="416" ht="11.25">
      <c r="A416" s="102"/>
    </row>
    <row r="417" ht="11.25">
      <c r="A417" s="102"/>
    </row>
    <row r="418" ht="11.25">
      <c r="A418" s="102"/>
    </row>
    <row r="419" ht="11.25">
      <c r="A419" s="102"/>
    </row>
    <row r="420" ht="11.25">
      <c r="A420" s="102"/>
    </row>
    <row r="421" ht="11.25">
      <c r="A421" s="102"/>
    </row>
    <row r="422" ht="11.25">
      <c r="A422" s="102"/>
    </row>
    <row r="423" ht="11.25">
      <c r="A423" s="102"/>
    </row>
    <row r="424" ht="11.25">
      <c r="A424" s="102"/>
    </row>
    <row r="425" ht="11.25">
      <c r="A425" s="102"/>
    </row>
    <row r="426" ht="11.25">
      <c r="A426" s="102"/>
    </row>
    <row r="427" ht="11.25">
      <c r="A427" s="102"/>
    </row>
    <row r="428" ht="11.25">
      <c r="A428" s="102"/>
    </row>
    <row r="429" ht="11.25">
      <c r="A429" s="102"/>
    </row>
    <row r="430" ht="11.25">
      <c r="A430" s="102"/>
    </row>
    <row r="431" ht="11.25">
      <c r="A431" s="102"/>
    </row>
    <row r="432" ht="11.25">
      <c r="A432" s="102"/>
    </row>
    <row r="433" ht="11.25">
      <c r="A433" s="102"/>
    </row>
    <row r="434" ht="11.25">
      <c r="A434" s="102"/>
    </row>
    <row r="435" ht="11.25">
      <c r="A435" s="102"/>
    </row>
    <row r="436" ht="11.25">
      <c r="A436" s="102"/>
    </row>
    <row r="437" ht="11.25">
      <c r="A437" s="102"/>
    </row>
    <row r="438" ht="11.25">
      <c r="A438" s="102"/>
    </row>
    <row r="439" ht="11.25">
      <c r="A439" s="102"/>
    </row>
    <row r="440" ht="11.25">
      <c r="A440" s="102"/>
    </row>
    <row r="441" ht="11.25">
      <c r="A441" s="102"/>
    </row>
    <row r="442" ht="11.25">
      <c r="A442" s="102"/>
    </row>
    <row r="443" ht="11.25">
      <c r="A443" s="102"/>
    </row>
    <row r="444" ht="11.25">
      <c r="A444" s="102"/>
    </row>
    <row r="445" ht="11.25">
      <c r="A445" s="102"/>
    </row>
    <row r="446" ht="11.25">
      <c r="A446" s="102"/>
    </row>
    <row r="447" ht="11.25">
      <c r="A447" s="102"/>
    </row>
    <row r="448" ht="11.25">
      <c r="A448" s="102"/>
    </row>
    <row r="449" ht="11.25">
      <c r="A449" s="102"/>
    </row>
    <row r="450" ht="11.25">
      <c r="A450" s="102"/>
    </row>
    <row r="451" ht="11.25">
      <c r="A451" s="102"/>
    </row>
    <row r="452" ht="11.25">
      <c r="A452" s="102"/>
    </row>
    <row r="453" ht="11.25">
      <c r="A453" s="102"/>
    </row>
    <row r="454" ht="11.25">
      <c r="A454" s="102"/>
    </row>
    <row r="455" ht="11.25">
      <c r="A455" s="102"/>
    </row>
    <row r="456" ht="11.25">
      <c r="A456" s="102"/>
    </row>
    <row r="457" ht="11.25">
      <c r="A457" s="102"/>
    </row>
    <row r="458" ht="11.25">
      <c r="A458" s="102"/>
    </row>
    <row r="459" ht="11.25">
      <c r="A459" s="102"/>
    </row>
    <row r="460" ht="11.25">
      <c r="A460" s="102"/>
    </row>
    <row r="461" ht="11.25">
      <c r="A461" s="102"/>
    </row>
    <row r="462" ht="11.25">
      <c r="A462" s="102"/>
    </row>
    <row r="463" ht="11.25">
      <c r="A463" s="102"/>
    </row>
    <row r="464" ht="11.25">
      <c r="A464" s="102"/>
    </row>
    <row r="465" ht="11.25">
      <c r="A465" s="102"/>
    </row>
    <row r="466" ht="11.25">
      <c r="A466" s="102"/>
    </row>
    <row r="467" ht="11.25">
      <c r="A467" s="102"/>
    </row>
    <row r="468" ht="11.25">
      <c r="A468" s="102"/>
    </row>
    <row r="469" ht="11.25">
      <c r="A469" s="102"/>
    </row>
    <row r="470" ht="11.25">
      <c r="A470" s="102"/>
    </row>
    <row r="471" ht="11.25">
      <c r="A471" s="102"/>
    </row>
    <row r="472" ht="11.25">
      <c r="A472" s="102"/>
    </row>
    <row r="473" ht="11.25">
      <c r="A473" s="102"/>
    </row>
    <row r="474" ht="11.25">
      <c r="A474" s="102"/>
    </row>
    <row r="475" ht="11.25">
      <c r="A475" s="102"/>
    </row>
    <row r="476" ht="11.25">
      <c r="A476" s="102"/>
    </row>
    <row r="477" ht="11.25">
      <c r="A477" s="102"/>
    </row>
    <row r="478" ht="11.25">
      <c r="A478" s="102"/>
    </row>
    <row r="479" ht="11.25">
      <c r="A479" s="102"/>
    </row>
    <row r="480" ht="11.25">
      <c r="A480" s="102"/>
    </row>
    <row r="481" ht="11.25">
      <c r="A481" s="102"/>
    </row>
    <row r="482" ht="11.25">
      <c r="A482" s="102"/>
    </row>
    <row r="483" ht="11.25">
      <c r="A483" s="102"/>
    </row>
    <row r="484" ht="11.25">
      <c r="A484" s="102"/>
    </row>
    <row r="485" ht="11.25">
      <c r="A485" s="102"/>
    </row>
    <row r="486" ht="11.25">
      <c r="A486" s="102"/>
    </row>
    <row r="487" ht="11.25">
      <c r="A487" s="102"/>
    </row>
    <row r="488" ht="11.25">
      <c r="A488" s="102"/>
    </row>
    <row r="489" ht="11.25">
      <c r="A489" s="102"/>
    </row>
    <row r="490" ht="11.25">
      <c r="A490" s="102"/>
    </row>
    <row r="491" ht="11.25">
      <c r="A491" s="102"/>
    </row>
    <row r="492" ht="11.25">
      <c r="A492" s="102"/>
    </row>
    <row r="493" ht="11.25">
      <c r="A493" s="102"/>
    </row>
    <row r="494" ht="11.25">
      <c r="A494" s="102"/>
    </row>
    <row r="495" ht="11.25">
      <c r="A495" s="102"/>
    </row>
    <row r="496" ht="11.25">
      <c r="A496" s="102"/>
    </row>
    <row r="497" ht="11.25">
      <c r="A497" s="102"/>
    </row>
    <row r="498" ht="11.25">
      <c r="A498" s="102"/>
    </row>
    <row r="499" ht="11.25">
      <c r="A499" s="102"/>
    </row>
    <row r="500" ht="11.25">
      <c r="A500" s="102"/>
    </row>
    <row r="501" ht="11.25">
      <c r="A501" s="102"/>
    </row>
    <row r="502" ht="11.25">
      <c r="A502" s="102"/>
    </row>
    <row r="503" ht="11.25">
      <c r="A503" s="102"/>
    </row>
    <row r="504" ht="11.25">
      <c r="A504" s="102"/>
    </row>
    <row r="505" ht="11.25">
      <c r="A505" s="102"/>
    </row>
    <row r="506" ht="11.25">
      <c r="A506" s="102"/>
    </row>
    <row r="507" ht="11.25">
      <c r="A507" s="102"/>
    </row>
    <row r="508" ht="11.25">
      <c r="A508" s="102"/>
    </row>
    <row r="509" ht="11.25">
      <c r="A509" s="102"/>
    </row>
    <row r="510" ht="11.25">
      <c r="A510" s="102"/>
    </row>
    <row r="511" ht="11.25">
      <c r="A511" s="102"/>
    </row>
    <row r="512" ht="11.25">
      <c r="A512" s="102"/>
    </row>
    <row r="513" ht="11.25">
      <c r="A513" s="102"/>
    </row>
    <row r="514" ht="11.25">
      <c r="A514" s="102"/>
    </row>
    <row r="515" ht="11.25">
      <c r="A515" s="102"/>
    </row>
    <row r="516" ht="11.25">
      <c r="A516" s="102"/>
    </row>
    <row r="517" ht="11.25">
      <c r="A517" s="102"/>
    </row>
    <row r="518" ht="11.25">
      <c r="A518" s="102"/>
    </row>
    <row r="519" ht="11.25">
      <c r="A519" s="102"/>
    </row>
    <row r="520" ht="11.25">
      <c r="A520" s="102"/>
    </row>
    <row r="521" ht="11.25">
      <c r="A521" s="102"/>
    </row>
    <row r="522" ht="11.25">
      <c r="A522" s="102"/>
    </row>
    <row r="523" ht="11.25">
      <c r="A523" s="102"/>
    </row>
    <row r="524" ht="11.25">
      <c r="A524" s="102"/>
    </row>
    <row r="525" ht="11.25">
      <c r="A525" s="102"/>
    </row>
    <row r="526" ht="11.25">
      <c r="A526" s="102"/>
    </row>
    <row r="527" ht="11.25">
      <c r="A527" s="102"/>
    </row>
    <row r="528" ht="11.25">
      <c r="A528" s="102"/>
    </row>
    <row r="529" ht="11.25">
      <c r="A529" s="102"/>
    </row>
    <row r="530" ht="11.25">
      <c r="A530" s="102"/>
    </row>
    <row r="531" ht="11.25">
      <c r="A531" s="102"/>
    </row>
    <row r="532" ht="11.25">
      <c r="A532" s="102"/>
    </row>
    <row r="533" ht="11.25">
      <c r="A533" s="102"/>
    </row>
    <row r="534" ht="11.25">
      <c r="A534" s="102"/>
    </row>
    <row r="535" ht="11.25">
      <c r="A535" s="102"/>
    </row>
    <row r="536" ht="11.25">
      <c r="A536" s="102"/>
    </row>
    <row r="537" ht="11.25">
      <c r="A537" s="102"/>
    </row>
    <row r="538" ht="11.25">
      <c r="A538" s="102"/>
    </row>
    <row r="539" ht="11.25">
      <c r="A539" s="102"/>
    </row>
    <row r="540" ht="11.25">
      <c r="A540" s="102"/>
    </row>
    <row r="541" ht="11.25">
      <c r="A541" s="102"/>
    </row>
    <row r="542" ht="11.25">
      <c r="A542" s="102"/>
    </row>
    <row r="543" ht="11.25">
      <c r="A543" s="102"/>
    </row>
    <row r="544" ht="11.25">
      <c r="A544" s="102"/>
    </row>
    <row r="545" ht="11.25">
      <c r="A545" s="102"/>
    </row>
    <row r="546" ht="11.25">
      <c r="A546" s="102"/>
    </row>
    <row r="547" ht="11.25">
      <c r="A547" s="102"/>
    </row>
    <row r="548" ht="11.25">
      <c r="A548" s="102"/>
    </row>
    <row r="549" ht="11.25">
      <c r="A549" s="102"/>
    </row>
    <row r="550" ht="11.25">
      <c r="A550" s="102"/>
    </row>
    <row r="551" ht="11.25">
      <c r="A551" s="102"/>
    </row>
    <row r="552" ht="11.25">
      <c r="A552" s="102"/>
    </row>
    <row r="553" ht="11.25">
      <c r="A553" s="102"/>
    </row>
    <row r="554" ht="11.25">
      <c r="A554" s="102"/>
    </row>
    <row r="555" ht="11.25">
      <c r="A555" s="102"/>
    </row>
    <row r="556" ht="11.25">
      <c r="A556" s="102"/>
    </row>
    <row r="557" ht="11.25">
      <c r="A557" s="102"/>
    </row>
    <row r="558" ht="11.25">
      <c r="A558" s="102"/>
    </row>
    <row r="559" ht="11.25">
      <c r="A559" s="102"/>
    </row>
    <row r="560" ht="11.25">
      <c r="A560" s="102"/>
    </row>
    <row r="561" ht="11.25">
      <c r="A561" s="102"/>
    </row>
    <row r="562" ht="11.25">
      <c r="A562" s="102"/>
    </row>
    <row r="563" ht="11.25">
      <c r="A563" s="102"/>
    </row>
    <row r="564" ht="11.25">
      <c r="A564" s="102"/>
    </row>
    <row r="565" ht="11.25">
      <c r="A565" s="102"/>
    </row>
    <row r="566" ht="11.25">
      <c r="A566" s="102"/>
    </row>
    <row r="567" ht="11.25">
      <c r="A567" s="102"/>
    </row>
    <row r="568" ht="11.25">
      <c r="A568" s="102"/>
    </row>
    <row r="569" ht="11.25">
      <c r="A569" s="102"/>
    </row>
    <row r="570" ht="11.25">
      <c r="A570" s="102"/>
    </row>
    <row r="571" ht="11.25">
      <c r="A571" s="102"/>
    </row>
    <row r="572" ht="11.25">
      <c r="A572" s="102"/>
    </row>
    <row r="573" ht="11.25">
      <c r="A573" s="102"/>
    </row>
    <row r="574" ht="11.25">
      <c r="A574" s="102"/>
    </row>
    <row r="575" ht="11.25">
      <c r="A575" s="102"/>
    </row>
    <row r="576" ht="11.25">
      <c r="A576" s="102"/>
    </row>
    <row r="577" ht="11.25">
      <c r="A577" s="102"/>
    </row>
    <row r="578" ht="11.25">
      <c r="A578" s="102"/>
    </row>
    <row r="579" ht="11.25">
      <c r="A579" s="102"/>
    </row>
    <row r="580" ht="11.25">
      <c r="A580" s="102"/>
    </row>
    <row r="581" ht="11.25">
      <c r="A581" s="102"/>
    </row>
    <row r="582" ht="11.25">
      <c r="A582" s="102"/>
    </row>
    <row r="583" ht="11.25">
      <c r="A583" s="102"/>
    </row>
    <row r="584" ht="11.25">
      <c r="A584" s="102"/>
    </row>
    <row r="585" ht="11.25">
      <c r="A585" s="102"/>
    </row>
    <row r="586" ht="11.25">
      <c r="A586" s="102"/>
    </row>
    <row r="587" ht="11.25">
      <c r="A587" s="102"/>
    </row>
    <row r="588" ht="11.25">
      <c r="A588" s="102"/>
    </row>
    <row r="589" ht="11.25">
      <c r="A589" s="102"/>
    </row>
    <row r="590" ht="11.25">
      <c r="A590" s="102"/>
    </row>
    <row r="591" ht="11.25">
      <c r="A591" s="102"/>
    </row>
    <row r="592" ht="11.25">
      <c r="A592" s="102"/>
    </row>
    <row r="593" ht="11.25">
      <c r="A593" s="102"/>
    </row>
    <row r="594" ht="11.25">
      <c r="A594" s="102"/>
    </row>
    <row r="595" ht="11.25">
      <c r="A595" s="102"/>
    </row>
    <row r="596" ht="11.25">
      <c r="A596" s="102"/>
    </row>
    <row r="597" ht="11.25">
      <c r="A597" s="102"/>
    </row>
    <row r="598" ht="11.25">
      <c r="A598" s="102"/>
    </row>
    <row r="599" ht="11.25">
      <c r="A599" s="102"/>
    </row>
    <row r="600" ht="11.25">
      <c r="A600" s="102"/>
    </row>
    <row r="601" ht="11.25">
      <c r="A601" s="102"/>
    </row>
    <row r="602" ht="11.25">
      <c r="A602" s="102"/>
    </row>
    <row r="603" ht="11.25">
      <c r="A603" s="102"/>
    </row>
    <row r="604" ht="11.25">
      <c r="A604" s="102"/>
    </row>
    <row r="605" ht="11.25">
      <c r="A605" s="102"/>
    </row>
  </sheetData>
  <sheetProtection/>
  <mergeCells count="4">
    <mergeCell ref="A4:D4"/>
    <mergeCell ref="A5:D5"/>
    <mergeCell ref="A2:D2"/>
    <mergeCell ref="A3:D3"/>
  </mergeCells>
  <printOptions horizontalCentered="1"/>
  <pageMargins left="0.31496062992125984" right="0.196850393700787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0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31.00390625" style="76" customWidth="1"/>
    <col min="2" max="3" width="12.75390625" style="76" bestFit="1" customWidth="1"/>
    <col min="4" max="4" width="17.25390625" style="76" customWidth="1"/>
    <col min="5" max="5" width="14.25390625" style="76" customWidth="1"/>
    <col min="6" max="6" width="12.75390625" style="76" bestFit="1" customWidth="1"/>
    <col min="7" max="7" width="14.00390625" style="76" customWidth="1"/>
    <col min="8" max="8" width="13.75390625" style="76" bestFit="1" customWidth="1"/>
    <col min="9" max="9" width="16.625" style="76" customWidth="1"/>
    <col min="10" max="10" width="9.625" style="76" customWidth="1"/>
    <col min="11" max="11" width="11.25390625" style="76" customWidth="1"/>
    <col min="12" max="16384" width="9.125" style="76" customWidth="1"/>
  </cols>
  <sheetData>
    <row r="1" spans="1:9" ht="12.75">
      <c r="A1" s="76" t="s">
        <v>743</v>
      </c>
      <c r="I1" s="339" t="s">
        <v>1014</v>
      </c>
    </row>
    <row r="2" spans="1:9" ht="12.75">
      <c r="A2" s="392" t="s">
        <v>606</v>
      </c>
      <c r="B2" s="392"/>
      <c r="C2" s="392"/>
      <c r="D2" s="392"/>
      <c r="E2" s="392"/>
      <c r="F2" s="392"/>
      <c r="G2" s="392"/>
      <c r="H2" s="392"/>
      <c r="I2" s="392"/>
    </row>
    <row r="3" spans="1:9" ht="12.75">
      <c r="A3" s="392" t="s">
        <v>1091</v>
      </c>
      <c r="B3" s="392"/>
      <c r="C3" s="392"/>
      <c r="D3" s="392"/>
      <c r="E3" s="392"/>
      <c r="F3" s="392"/>
      <c r="G3" s="392"/>
      <c r="H3" s="392"/>
      <c r="I3" s="392"/>
    </row>
    <row r="4" spans="1:9" ht="12.75">
      <c r="A4" s="421" t="s">
        <v>1015</v>
      </c>
      <c r="B4" s="421"/>
      <c r="C4" s="421"/>
      <c r="D4" s="421"/>
      <c r="E4" s="421"/>
      <c r="F4" s="421"/>
      <c r="G4" s="421"/>
      <c r="H4" s="421"/>
      <c r="I4" s="421"/>
    </row>
    <row r="8" spans="1:9" ht="63" customHeight="1">
      <c r="A8" s="422" t="s">
        <v>1016</v>
      </c>
      <c r="B8" s="356" t="s">
        <v>1017</v>
      </c>
      <c r="C8" s="356" t="s">
        <v>1018</v>
      </c>
      <c r="D8" s="356" t="s">
        <v>1019</v>
      </c>
      <c r="E8" s="356" t="s">
        <v>1020</v>
      </c>
      <c r="F8" s="356" t="s">
        <v>1021</v>
      </c>
      <c r="G8" s="356" t="s">
        <v>1022</v>
      </c>
      <c r="H8" s="356" t="s">
        <v>1023</v>
      </c>
      <c r="I8" s="356" t="s">
        <v>1024</v>
      </c>
    </row>
    <row r="9" spans="1:9" ht="18.75" customHeight="1">
      <c r="A9" s="422"/>
      <c r="B9" s="357">
        <v>1</v>
      </c>
      <c r="C9" s="357">
        <v>2</v>
      </c>
      <c r="D9" s="357">
        <v>3</v>
      </c>
      <c r="E9" s="357">
        <v>4</v>
      </c>
      <c r="F9" s="357">
        <v>5</v>
      </c>
      <c r="G9" s="357">
        <v>6</v>
      </c>
      <c r="H9" s="357">
        <v>7</v>
      </c>
      <c r="I9" s="357">
        <v>8</v>
      </c>
    </row>
    <row r="10" spans="1:9" ht="17.25" customHeight="1">
      <c r="A10" s="266" t="s">
        <v>17</v>
      </c>
      <c r="B10" s="276">
        <v>583082670</v>
      </c>
      <c r="C10" s="276">
        <v>189508759</v>
      </c>
      <c r="D10" s="276">
        <v>174763843</v>
      </c>
      <c r="E10" s="276">
        <v>5992586</v>
      </c>
      <c r="F10" s="276">
        <v>83123764</v>
      </c>
      <c r="G10" s="276">
        <f aca="true" t="shared" si="0" ref="G10:G15">B10-C10-D10-E10-F10</f>
        <v>129693718</v>
      </c>
      <c r="H10" s="277">
        <f>G10/B10</f>
        <v>0.222427667075065</v>
      </c>
      <c r="I10" s="278">
        <f>B10-C10-E10-F10</f>
        <v>304457561</v>
      </c>
    </row>
    <row r="11" spans="1:9" ht="17.25" customHeight="1">
      <c r="A11" s="266" t="s">
        <v>1025</v>
      </c>
      <c r="B11" s="276">
        <v>474178399</v>
      </c>
      <c r="C11" s="276">
        <v>15885198</v>
      </c>
      <c r="D11" s="276">
        <v>418260771</v>
      </c>
      <c r="E11" s="276">
        <v>221000</v>
      </c>
      <c r="F11" s="276">
        <v>21948439</v>
      </c>
      <c r="G11" s="276">
        <f t="shared" si="0"/>
        <v>17862991</v>
      </c>
      <c r="H11" s="277">
        <f aca="true" t="shared" si="1" ref="H11:H18">G11/B11</f>
        <v>0.03767145664516025</v>
      </c>
      <c r="I11" s="278">
        <f>B11-C11-E11-F11</f>
        <v>436123762</v>
      </c>
    </row>
    <row r="12" spans="1:9" ht="17.25" customHeight="1">
      <c r="A12" s="279" t="s">
        <v>1026</v>
      </c>
      <c r="B12" s="280">
        <v>48110991</v>
      </c>
      <c r="C12" s="280">
        <v>7020071</v>
      </c>
      <c r="D12" s="280">
        <v>16187695</v>
      </c>
      <c r="E12" s="280">
        <v>603956</v>
      </c>
      <c r="F12" s="280">
        <v>6493597</v>
      </c>
      <c r="G12" s="276">
        <f t="shared" si="0"/>
        <v>17805672</v>
      </c>
      <c r="H12" s="277">
        <f t="shared" si="1"/>
        <v>0.37009572303343324</v>
      </c>
      <c r="I12" s="278">
        <v>34016897</v>
      </c>
    </row>
    <row r="13" spans="1:9" ht="25.5">
      <c r="A13" s="281" t="s">
        <v>1027</v>
      </c>
      <c r="B13" s="276">
        <v>133600095</v>
      </c>
      <c r="C13" s="276">
        <v>14468983</v>
      </c>
      <c r="D13" s="280">
        <v>15160695</v>
      </c>
      <c r="E13" s="276">
        <v>4331984</v>
      </c>
      <c r="F13" s="276">
        <v>5711311</v>
      </c>
      <c r="G13" s="276">
        <f t="shared" si="0"/>
        <v>93927122</v>
      </c>
      <c r="H13" s="277">
        <f t="shared" si="1"/>
        <v>0.7030468204382639</v>
      </c>
      <c r="I13" s="278">
        <v>109317257</v>
      </c>
    </row>
    <row r="14" spans="1:9" ht="17.25" customHeight="1">
      <c r="A14" s="266" t="s">
        <v>18</v>
      </c>
      <c r="B14" s="276">
        <v>882579809</v>
      </c>
      <c r="C14" s="276">
        <v>106892026</v>
      </c>
      <c r="D14" s="276">
        <v>164058332</v>
      </c>
      <c r="E14" s="276">
        <v>326206105</v>
      </c>
      <c r="F14" s="276">
        <v>125771266</v>
      </c>
      <c r="G14" s="276">
        <f t="shared" si="0"/>
        <v>159652080</v>
      </c>
      <c r="H14" s="277">
        <f t="shared" si="1"/>
        <v>0.18089251348372962</v>
      </c>
      <c r="I14" s="278">
        <v>323602512</v>
      </c>
    </row>
    <row r="15" spans="1:11" s="358" customFormat="1" ht="17.25" customHeight="1">
      <c r="A15" s="120" t="s">
        <v>1028</v>
      </c>
      <c r="B15" s="280">
        <v>493485325</v>
      </c>
      <c r="C15" s="280">
        <v>10557991</v>
      </c>
      <c r="D15" s="280">
        <v>248281800</v>
      </c>
      <c r="E15" s="280">
        <v>17259227</v>
      </c>
      <c r="F15" s="280">
        <v>32660036</v>
      </c>
      <c r="G15" s="276">
        <f t="shared" si="0"/>
        <v>184726271</v>
      </c>
      <c r="H15" s="277">
        <f t="shared" si="1"/>
        <v>0.37432981619058275</v>
      </c>
      <c r="I15" s="278">
        <v>432652588</v>
      </c>
      <c r="J15" s="76"/>
      <c r="K15" s="76"/>
    </row>
    <row r="16" spans="1:9" s="360" customFormat="1" ht="17.25" customHeight="1">
      <c r="A16" s="359" t="s">
        <v>501</v>
      </c>
      <c r="B16" s="278">
        <f aca="true" t="shared" si="2" ref="B16:G16">SUM(B10:B15)</f>
        <v>2615037289</v>
      </c>
      <c r="C16" s="278">
        <f t="shared" si="2"/>
        <v>344333028</v>
      </c>
      <c r="D16" s="278">
        <f>SUM(D10:D15)</f>
        <v>1036713136</v>
      </c>
      <c r="E16" s="278">
        <f t="shared" si="2"/>
        <v>354614858</v>
      </c>
      <c r="F16" s="278">
        <f t="shared" si="2"/>
        <v>275708413</v>
      </c>
      <c r="G16" s="278">
        <f t="shared" si="2"/>
        <v>603667854</v>
      </c>
      <c r="H16" s="277">
        <f t="shared" si="1"/>
        <v>0.23084483595675412</v>
      </c>
      <c r="I16" s="278">
        <f>SUM(I10:I15)</f>
        <v>1640170577</v>
      </c>
    </row>
    <row r="17" spans="1:9" ht="17.25" customHeight="1">
      <c r="A17" s="266" t="s">
        <v>20</v>
      </c>
      <c r="B17" s="276">
        <v>2749203567</v>
      </c>
      <c r="C17" s="276">
        <v>1029114140</v>
      </c>
      <c r="D17" s="276">
        <v>483021794</v>
      </c>
      <c r="E17" s="276">
        <v>59999900</v>
      </c>
      <c r="F17" s="276">
        <v>1447008688</v>
      </c>
      <c r="G17" s="276">
        <f>B17-C17-D17-E17-F17</f>
        <v>-269940955</v>
      </c>
      <c r="H17" s="277">
        <f t="shared" si="1"/>
        <v>-0.09818878392281673</v>
      </c>
      <c r="I17" s="278">
        <f>B17-C17-E17-F17</f>
        <v>213080839</v>
      </c>
    </row>
    <row r="18" spans="1:9" s="360" customFormat="1" ht="17.25" customHeight="1">
      <c r="A18" s="359" t="s">
        <v>1029</v>
      </c>
      <c r="B18" s="278">
        <f>SUM(B16:B17)</f>
        <v>5364240856</v>
      </c>
      <c r="C18" s="278">
        <f>C16+C17</f>
        <v>1373447168</v>
      </c>
      <c r="D18" s="278">
        <f>D16+D17</f>
        <v>1519734930</v>
      </c>
      <c r="E18" s="278">
        <f>E16+E17</f>
        <v>414614758</v>
      </c>
      <c r="F18" s="278">
        <f>F16+F17</f>
        <v>1722717101</v>
      </c>
      <c r="G18" s="278">
        <f>G16+G17</f>
        <v>333726899</v>
      </c>
      <c r="H18" s="277">
        <f t="shared" si="1"/>
        <v>0.06221325774861888</v>
      </c>
      <c r="I18" s="278">
        <f>B18-C18-E18-F18</f>
        <v>1853461829</v>
      </c>
    </row>
    <row r="19" spans="1:9" ht="12.75">
      <c r="A19" s="284"/>
      <c r="B19" s="361"/>
      <c r="C19" s="361"/>
      <c r="D19" s="361"/>
      <c r="E19" s="361"/>
      <c r="F19" s="361"/>
      <c r="G19" s="361"/>
      <c r="H19" s="362"/>
      <c r="I19" s="363"/>
    </row>
    <row r="21" spans="1:4" ht="12.75">
      <c r="A21" s="284"/>
      <c r="B21" s="343"/>
      <c r="C21" s="343"/>
      <c r="D21" s="348"/>
    </row>
    <row r="22" spans="1:4" ht="12.75">
      <c r="A22" s="343"/>
      <c r="B22" s="343"/>
      <c r="C22" s="343"/>
      <c r="D22" s="348"/>
    </row>
    <row r="23" spans="1:4" ht="12.75">
      <c r="A23" s="343"/>
      <c r="B23" s="343"/>
      <c r="C23" s="343"/>
      <c r="D23" s="343"/>
    </row>
    <row r="24" spans="1:4" ht="12.75">
      <c r="A24" s="343"/>
      <c r="B24" s="343"/>
      <c r="C24" s="343"/>
      <c r="D24" s="348"/>
    </row>
    <row r="25" spans="1:11" s="358" customFormat="1" ht="12.75">
      <c r="A25" s="76"/>
      <c r="B25" s="165"/>
      <c r="C25" s="76"/>
      <c r="D25" s="76"/>
      <c r="E25" s="76"/>
      <c r="F25" s="76"/>
      <c r="G25" s="76"/>
      <c r="H25" s="76"/>
      <c r="I25" s="76"/>
      <c r="J25" s="76"/>
      <c r="K25" s="76"/>
    </row>
    <row r="26" spans="1:11" s="358" customFormat="1" ht="12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50" ht="24" customHeight="1"/>
    <row r="51" ht="26.25" customHeight="1"/>
    <row r="70" spans="1:11" s="358" customFormat="1" ht="12.7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</row>
    <row r="85" ht="24.75" customHeight="1"/>
    <row r="101" spans="5:8" ht="12.75">
      <c r="E101" s="165"/>
      <c r="F101" s="165"/>
      <c r="G101" s="165"/>
      <c r="H101" s="165"/>
    </row>
    <row r="102" spans="5:8" ht="12.75">
      <c r="E102" s="165"/>
      <c r="F102" s="165"/>
      <c r="G102" s="165"/>
      <c r="H102" s="165"/>
    </row>
    <row r="103" spans="5:8" ht="12.75">
      <c r="E103" s="165"/>
      <c r="F103" s="165"/>
      <c r="G103" s="165"/>
      <c r="H103" s="165"/>
    </row>
  </sheetData>
  <sheetProtection/>
  <mergeCells count="4">
    <mergeCell ref="A2:I2"/>
    <mergeCell ref="A3:I3"/>
    <mergeCell ref="A4:I4"/>
    <mergeCell ref="A8:A9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9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7.125" style="0" customWidth="1"/>
    <col min="2" max="2" width="50.125" style="0" customWidth="1"/>
    <col min="3" max="3" width="16.875" style="0" bestFit="1" customWidth="1"/>
  </cols>
  <sheetData>
    <row r="1" spans="1:3" ht="12.75">
      <c r="A1" t="s">
        <v>743</v>
      </c>
      <c r="C1" s="78" t="s">
        <v>620</v>
      </c>
    </row>
    <row r="3" spans="1:3" ht="12.75">
      <c r="A3" s="419" t="s">
        <v>621</v>
      </c>
      <c r="B3" s="419"/>
      <c r="C3" s="419"/>
    </row>
    <row r="4" spans="1:3" ht="12.75">
      <c r="A4" s="419" t="s">
        <v>889</v>
      </c>
      <c r="B4" s="419"/>
      <c r="C4" s="419"/>
    </row>
    <row r="5" spans="1:3" ht="12.75">
      <c r="A5" s="79"/>
      <c r="B5" s="79"/>
      <c r="C5" s="79"/>
    </row>
    <row r="7" spans="1:3" ht="37.5" customHeight="1">
      <c r="A7" s="423" t="s">
        <v>618</v>
      </c>
      <c r="B7" s="424"/>
      <c r="C7" s="117" t="s">
        <v>517</v>
      </c>
    </row>
    <row r="8" spans="1:3" ht="18" customHeight="1">
      <c r="A8" s="425" t="s">
        <v>619</v>
      </c>
      <c r="B8" s="426"/>
      <c r="C8" s="122">
        <v>120000000</v>
      </c>
    </row>
    <row r="9" spans="1:3" ht="17.25" customHeight="1">
      <c r="A9" s="427" t="s">
        <v>617</v>
      </c>
      <c r="B9" s="428"/>
      <c r="C9" s="123">
        <f>C8</f>
        <v>120000000</v>
      </c>
    </row>
  </sheetData>
  <sheetProtection/>
  <mergeCells count="5">
    <mergeCell ref="A7:B7"/>
    <mergeCell ref="A8:B8"/>
    <mergeCell ref="A9:B9"/>
    <mergeCell ref="A3:C3"/>
    <mergeCell ref="A4:C4"/>
  </mergeCells>
  <printOptions horizontalCentered="1"/>
  <pageMargins left="0.7874015748031497" right="0.7874015748031497" top="1.535433070866142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4">
      <selection activeCell="C20" sqref="C20"/>
    </sheetView>
  </sheetViews>
  <sheetFormatPr defaultColWidth="9.00390625" defaultRowHeight="12.75"/>
  <cols>
    <col min="1" max="1" width="9.125" style="285" customWidth="1"/>
    <col min="2" max="2" width="22.25390625" style="285" customWidth="1"/>
    <col min="3" max="3" width="25.00390625" style="285" customWidth="1"/>
    <col min="4" max="4" width="21.625" style="285" bestFit="1" customWidth="1"/>
    <col min="5" max="16384" width="9.125" style="285" customWidth="1"/>
  </cols>
  <sheetData>
    <row r="1" spans="1:4" ht="12.75">
      <c r="A1" s="285" t="s">
        <v>743</v>
      </c>
      <c r="D1" s="286" t="s">
        <v>1030</v>
      </c>
    </row>
    <row r="4" spans="1:4" ht="12.75">
      <c r="A4" s="429" t="s">
        <v>1031</v>
      </c>
      <c r="B4" s="429"/>
      <c r="C4" s="429"/>
      <c r="D4" s="429"/>
    </row>
    <row r="5" spans="1:4" ht="12.75">
      <c r="A5" s="429" t="s">
        <v>889</v>
      </c>
      <c r="B5" s="429"/>
      <c r="C5" s="429"/>
      <c r="D5" s="429"/>
    </row>
    <row r="8" spans="1:4" ht="30.75" customHeight="1">
      <c r="A8" s="287" t="s">
        <v>555</v>
      </c>
      <c r="B8" s="287" t="s">
        <v>1032</v>
      </c>
      <c r="C8" s="287" t="s">
        <v>1033</v>
      </c>
      <c r="D8" s="287" t="s">
        <v>1034</v>
      </c>
    </row>
    <row r="9" spans="1:4" ht="29.25" customHeight="1">
      <c r="A9" s="288" t="s">
        <v>1035</v>
      </c>
      <c r="B9" s="289" t="s">
        <v>1036</v>
      </c>
      <c r="C9" s="273">
        <v>35387856</v>
      </c>
      <c r="D9" s="273">
        <v>0</v>
      </c>
    </row>
    <row r="10" spans="1:4" ht="38.25">
      <c r="A10" s="288" t="s">
        <v>1037</v>
      </c>
      <c r="B10" s="289" t="s">
        <v>1038</v>
      </c>
      <c r="C10" s="290">
        <v>7500000</v>
      </c>
      <c r="D10" s="273">
        <v>0</v>
      </c>
    </row>
    <row r="11" spans="1:4" ht="22.5" customHeight="1">
      <c r="A11" s="291" t="s">
        <v>1039</v>
      </c>
      <c r="B11" s="292" t="s">
        <v>1040</v>
      </c>
      <c r="C11" s="290">
        <v>510000000</v>
      </c>
      <c r="D11" s="273">
        <v>20000000</v>
      </c>
    </row>
    <row r="12" spans="1:4" ht="25.5">
      <c r="A12" s="293"/>
      <c r="B12" s="289" t="s">
        <v>611</v>
      </c>
      <c r="C12" s="290">
        <v>118000000</v>
      </c>
      <c r="D12" s="273">
        <v>2000000</v>
      </c>
    </row>
    <row r="13" spans="1:4" ht="19.5" customHeight="1">
      <c r="A13" s="293"/>
      <c r="B13" s="289" t="s">
        <v>1041</v>
      </c>
      <c r="C13" s="290">
        <v>170000000</v>
      </c>
      <c r="D13" s="273">
        <v>9700000</v>
      </c>
    </row>
    <row r="14" spans="1:4" ht="21" customHeight="1">
      <c r="A14" s="293"/>
      <c r="B14" s="289" t="s">
        <v>612</v>
      </c>
      <c r="C14" s="290">
        <v>23000000</v>
      </c>
      <c r="D14" s="273">
        <v>0</v>
      </c>
    </row>
    <row r="15" spans="1:4" ht="21.75" customHeight="1">
      <c r="A15" s="293"/>
      <c r="B15" s="289" t="s">
        <v>613</v>
      </c>
      <c r="C15" s="290">
        <v>12500000</v>
      </c>
      <c r="D15" s="273">
        <v>0</v>
      </c>
    </row>
    <row r="16" spans="1:4" ht="22.5" customHeight="1">
      <c r="A16" s="293"/>
      <c r="B16" s="289" t="s">
        <v>1042</v>
      </c>
      <c r="C16" s="290">
        <v>45000000</v>
      </c>
      <c r="D16" s="273">
        <v>4200000</v>
      </c>
    </row>
    <row r="17" spans="1:4" s="297" customFormat="1" ht="22.5" customHeight="1">
      <c r="A17" s="294"/>
      <c r="B17" s="295" t="s">
        <v>617</v>
      </c>
      <c r="C17" s="296">
        <f>SUM(C11:C16)</f>
        <v>878500000</v>
      </c>
      <c r="D17" s="296">
        <f>SUM(D11:D16)</f>
        <v>35900000</v>
      </c>
    </row>
    <row r="18" spans="1:4" ht="25.5">
      <c r="A18" s="288" t="s">
        <v>1043</v>
      </c>
      <c r="B18" s="289" t="s">
        <v>1044</v>
      </c>
      <c r="C18" s="290"/>
      <c r="D18" s="273">
        <v>0</v>
      </c>
    </row>
    <row r="19" spans="1:4" ht="21" customHeight="1">
      <c r="A19" s="288" t="s">
        <v>1045</v>
      </c>
      <c r="B19" s="289" t="s">
        <v>1046</v>
      </c>
      <c r="C19" s="290">
        <v>10500000</v>
      </c>
      <c r="D19" s="273">
        <v>0</v>
      </c>
    </row>
    <row r="20" spans="1:4" ht="22.5" customHeight="1">
      <c r="A20" s="298" t="s">
        <v>1029</v>
      </c>
      <c r="B20" s="299"/>
      <c r="C20" s="275">
        <f>C9+C10+C17+C18+C19</f>
        <v>931887856</v>
      </c>
      <c r="D20" s="275">
        <f>D9+D10+D17+D18+D19</f>
        <v>35900000</v>
      </c>
    </row>
    <row r="22" spans="1:2" ht="12.75">
      <c r="A22" s="285" t="s">
        <v>1047</v>
      </c>
      <c r="B22" s="285" t="s">
        <v>1048</v>
      </c>
    </row>
    <row r="23" spans="1:2" ht="12.75">
      <c r="A23" s="285" t="s">
        <v>1049</v>
      </c>
      <c r="B23" s="285" t="s">
        <v>1050</v>
      </c>
    </row>
  </sheetData>
  <sheetProtection/>
  <mergeCells count="2">
    <mergeCell ref="A4:D4"/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4.75390625" style="0" customWidth="1"/>
    <col min="2" max="2" width="42.75390625" style="0" customWidth="1"/>
    <col min="3" max="3" width="14.75390625" style="0" customWidth="1"/>
    <col min="4" max="4" width="4.75390625" style="0" customWidth="1"/>
    <col min="5" max="5" width="42.75390625" style="0" customWidth="1"/>
    <col min="6" max="6" width="14.75390625" style="0" customWidth="1"/>
  </cols>
  <sheetData>
    <row r="1" spans="1:6" ht="12.75">
      <c r="A1" t="s">
        <v>743</v>
      </c>
      <c r="F1" s="78" t="s">
        <v>792</v>
      </c>
    </row>
    <row r="2" spans="1:6" ht="15">
      <c r="A2" s="364" t="s">
        <v>793</v>
      </c>
      <c r="B2" s="364"/>
      <c r="C2" s="364"/>
      <c r="D2" s="364"/>
      <c r="E2" s="364"/>
      <c r="F2" s="364"/>
    </row>
    <row r="3" spans="1:6" ht="15">
      <c r="A3" s="364" t="s">
        <v>889</v>
      </c>
      <c r="B3" s="364"/>
      <c r="C3" s="364"/>
      <c r="D3" s="364"/>
      <c r="E3" s="364"/>
      <c r="F3" s="364"/>
    </row>
    <row r="4" spans="1:6" ht="15">
      <c r="A4" s="204"/>
      <c r="B4" s="204"/>
      <c r="C4" s="204"/>
      <c r="D4" s="204"/>
      <c r="E4" s="204"/>
      <c r="F4" s="204"/>
    </row>
    <row r="6" spans="1:6" ht="31.5" customHeight="1">
      <c r="A6" s="365" t="s">
        <v>549</v>
      </c>
      <c r="B6" s="366"/>
      <c r="C6" s="82" t="s">
        <v>550</v>
      </c>
      <c r="D6" s="365" t="s">
        <v>551</v>
      </c>
      <c r="E6" s="366"/>
      <c r="F6" s="82" t="s">
        <v>550</v>
      </c>
    </row>
    <row r="7" spans="1:6" s="170" customFormat="1" ht="19.5" customHeight="1">
      <c r="A7" s="205">
        <v>1</v>
      </c>
      <c r="B7" s="206" t="s">
        <v>794</v>
      </c>
      <c r="C7" s="207">
        <v>1752409311</v>
      </c>
      <c r="D7" s="205">
        <v>1</v>
      </c>
      <c r="E7" s="206" t="s">
        <v>23</v>
      </c>
      <c r="F7" s="207">
        <v>1470906120</v>
      </c>
    </row>
    <row r="8" spans="1:6" s="170" customFormat="1" ht="19.5" customHeight="1">
      <c r="A8" s="205">
        <v>2</v>
      </c>
      <c r="B8" s="206" t="s">
        <v>61</v>
      </c>
      <c r="C8" s="207">
        <v>0</v>
      </c>
      <c r="D8" s="205">
        <v>2</v>
      </c>
      <c r="E8" s="206" t="s">
        <v>772</v>
      </c>
      <c r="F8" s="207">
        <v>273754335</v>
      </c>
    </row>
    <row r="9" spans="1:6" s="170" customFormat="1" ht="19.5" customHeight="1">
      <c r="A9" s="205">
        <v>3</v>
      </c>
      <c r="B9" s="206" t="s">
        <v>795</v>
      </c>
      <c r="C9" s="207">
        <v>516623659</v>
      </c>
      <c r="D9" s="205">
        <v>3</v>
      </c>
      <c r="E9" s="206" t="s">
        <v>796</v>
      </c>
      <c r="F9" s="207">
        <v>1317629826</v>
      </c>
    </row>
    <row r="10" spans="1:6" s="170" customFormat="1" ht="19.5" customHeight="1">
      <c r="A10" s="205">
        <v>4</v>
      </c>
      <c r="B10" s="206" t="s">
        <v>16</v>
      </c>
      <c r="C10" s="207">
        <v>880760997</v>
      </c>
      <c r="D10" s="205">
        <v>4</v>
      </c>
      <c r="E10" s="206" t="s">
        <v>46</v>
      </c>
      <c r="F10" s="207">
        <v>99440000</v>
      </c>
    </row>
    <row r="11" spans="1:6" s="170" customFormat="1" ht="19.5" customHeight="1">
      <c r="A11" s="205">
        <v>5</v>
      </c>
      <c r="B11" s="206" t="s">
        <v>8</v>
      </c>
      <c r="C11" s="207">
        <v>492686171</v>
      </c>
      <c r="D11" s="205">
        <v>5</v>
      </c>
      <c r="E11" s="206" t="s">
        <v>61</v>
      </c>
      <c r="F11" s="207">
        <v>189522</v>
      </c>
    </row>
    <row r="12" spans="1:6" s="170" customFormat="1" ht="19.5" customHeight="1">
      <c r="A12" s="205">
        <v>6</v>
      </c>
      <c r="B12" s="206" t="s">
        <v>797</v>
      </c>
      <c r="C12" s="207">
        <v>28815000</v>
      </c>
      <c r="D12" s="205">
        <v>6</v>
      </c>
      <c r="E12" s="206" t="s">
        <v>798</v>
      </c>
      <c r="F12" s="207">
        <v>467016367</v>
      </c>
    </row>
    <row r="13" spans="1:6" s="170" customFormat="1" ht="19.5" customHeight="1">
      <c r="A13" s="205">
        <v>7</v>
      </c>
      <c r="B13" s="206" t="s">
        <v>799</v>
      </c>
      <c r="C13" s="207">
        <v>18649648</v>
      </c>
      <c r="D13" s="205">
        <v>7</v>
      </c>
      <c r="E13" s="206" t="s">
        <v>800</v>
      </c>
      <c r="F13" s="207">
        <v>29500000</v>
      </c>
    </row>
    <row r="14" spans="1:6" s="170" customFormat="1" ht="19.5" customHeight="1">
      <c r="A14" s="205">
        <v>8</v>
      </c>
      <c r="B14" s="206" t="s">
        <v>801</v>
      </c>
      <c r="C14" s="207">
        <v>1722717101</v>
      </c>
      <c r="D14" s="205">
        <v>8</v>
      </c>
      <c r="E14" s="206" t="s">
        <v>802</v>
      </c>
      <c r="F14" s="207">
        <v>425946864</v>
      </c>
    </row>
    <row r="15" spans="1:6" s="170" customFormat="1" ht="19.5" customHeight="1">
      <c r="A15" s="205">
        <v>9</v>
      </c>
      <c r="B15" s="206" t="s">
        <v>803</v>
      </c>
      <c r="C15" s="207">
        <v>0</v>
      </c>
      <c r="D15" s="205">
        <v>9</v>
      </c>
      <c r="E15" s="206" t="s">
        <v>48</v>
      </c>
      <c r="F15" s="207">
        <v>1227281418</v>
      </c>
    </row>
    <row r="16" spans="1:6" s="170" customFormat="1" ht="19.5" customHeight="1">
      <c r="A16" s="205">
        <v>10</v>
      </c>
      <c r="B16" s="206" t="s">
        <v>804</v>
      </c>
      <c r="C16" s="207">
        <v>0</v>
      </c>
      <c r="D16" s="205">
        <v>10</v>
      </c>
      <c r="E16" s="206" t="s">
        <v>805</v>
      </c>
      <c r="F16" s="207">
        <v>0</v>
      </c>
    </row>
    <row r="17" spans="1:6" s="170" customFormat="1" ht="19.5" customHeight="1">
      <c r="A17" s="205">
        <v>11</v>
      </c>
      <c r="B17" s="206" t="s">
        <v>806</v>
      </c>
      <c r="C17" s="207">
        <v>-49420644</v>
      </c>
      <c r="D17" s="205">
        <v>11</v>
      </c>
      <c r="E17" s="206" t="s">
        <v>771</v>
      </c>
      <c r="F17" s="207">
        <v>51576791</v>
      </c>
    </row>
    <row r="18" spans="1:6" ht="30.75" customHeight="1">
      <c r="A18" s="80"/>
      <c r="B18" s="81" t="s">
        <v>552</v>
      </c>
      <c r="C18" s="208">
        <f>SUM(C7:C17)</f>
        <v>5363241243</v>
      </c>
      <c r="D18" s="80"/>
      <c r="E18" s="81" t="s">
        <v>553</v>
      </c>
      <c r="F18" s="208">
        <f>SUM(F7:F17)</f>
        <v>5363241243</v>
      </c>
    </row>
  </sheetData>
  <sheetProtection/>
  <mergeCells count="4">
    <mergeCell ref="A2:F2"/>
    <mergeCell ref="A3:F3"/>
    <mergeCell ref="A6:B6"/>
    <mergeCell ref="D6:E6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A24" sqref="A24:IV24"/>
    </sheetView>
  </sheetViews>
  <sheetFormatPr defaultColWidth="9.00390625" defaultRowHeight="12.75"/>
  <cols>
    <col min="1" max="1" width="2.875" style="170" customWidth="1"/>
    <col min="2" max="2" width="22.375" style="170" customWidth="1"/>
    <col min="3" max="3" width="9.375" style="300" customWidth="1"/>
    <col min="4" max="4" width="8.75390625" style="300" customWidth="1"/>
    <col min="5" max="5" width="8.625" style="300" customWidth="1"/>
    <col min="6" max="6" width="9.625" style="300" customWidth="1"/>
    <col min="7" max="7" width="8.75390625" style="300" customWidth="1"/>
    <col min="8" max="8" width="9.25390625" style="300" customWidth="1"/>
    <col min="9" max="9" width="9.125" style="300" customWidth="1"/>
    <col min="10" max="10" width="8.875" style="300" customWidth="1"/>
    <col min="11" max="11" width="9.625" style="300" customWidth="1"/>
    <col min="12" max="12" width="9.375" style="300" customWidth="1"/>
    <col min="13" max="13" width="9.25390625" style="300" customWidth="1"/>
    <col min="14" max="14" width="9.625" style="300" customWidth="1"/>
    <col min="15" max="15" width="10.625" style="300" customWidth="1"/>
    <col min="16" max="16384" width="9.125" style="170" customWidth="1"/>
  </cols>
  <sheetData>
    <row r="1" spans="1:15" ht="12.75">
      <c r="A1" s="170" t="s">
        <v>743</v>
      </c>
      <c r="O1" s="301" t="s">
        <v>1051</v>
      </c>
    </row>
    <row r="2" spans="1:15" ht="12.75">
      <c r="A2" s="430" t="s">
        <v>1052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</row>
    <row r="3" spans="1:15" ht="12.75">
      <c r="A3" s="430" t="s">
        <v>1092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</row>
    <row r="5" spans="1:15" ht="12.75">
      <c r="A5" s="282"/>
      <c r="B5" s="302" t="s">
        <v>1053</v>
      </c>
      <c r="C5" s="303" t="s">
        <v>1054</v>
      </c>
      <c r="D5" s="303" t="s">
        <v>1055</v>
      </c>
      <c r="E5" s="303" t="s">
        <v>1056</v>
      </c>
      <c r="F5" s="303" t="s">
        <v>1057</v>
      </c>
      <c r="G5" s="303" t="s">
        <v>1058</v>
      </c>
      <c r="H5" s="303" t="s">
        <v>1059</v>
      </c>
      <c r="I5" s="303" t="s">
        <v>1060</v>
      </c>
      <c r="J5" s="303" t="s">
        <v>1061</v>
      </c>
      <c r="K5" s="303" t="s">
        <v>1062</v>
      </c>
      <c r="L5" s="304" t="s">
        <v>1063</v>
      </c>
      <c r="M5" s="304" t="s">
        <v>1064</v>
      </c>
      <c r="N5" s="303" t="s">
        <v>1065</v>
      </c>
      <c r="O5" s="303" t="s">
        <v>617</v>
      </c>
    </row>
    <row r="6" spans="1:15" ht="25.5">
      <c r="A6" s="282">
        <v>1</v>
      </c>
      <c r="B6" s="305" t="s">
        <v>1066</v>
      </c>
      <c r="C6" s="306">
        <v>117139071</v>
      </c>
      <c r="D6" s="306">
        <v>117139071</v>
      </c>
      <c r="E6" s="306">
        <v>117139071</v>
      </c>
      <c r="F6" s="306">
        <v>117139071</v>
      </c>
      <c r="G6" s="306">
        <v>117139071</v>
      </c>
      <c r="H6" s="306">
        <v>117139071</v>
      </c>
      <c r="I6" s="306">
        <v>117139071</v>
      </c>
      <c r="J6" s="306">
        <v>117139071</v>
      </c>
      <c r="K6" s="306">
        <v>117139071</v>
      </c>
      <c r="L6" s="306">
        <v>117139071</v>
      </c>
      <c r="M6" s="306">
        <v>117139071</v>
      </c>
      <c r="N6" s="306">
        <v>739618457</v>
      </c>
      <c r="O6" s="307">
        <f>SUM(C6:N6)</f>
        <v>2028148238</v>
      </c>
    </row>
    <row r="7" spans="1:15" ht="25.5">
      <c r="A7" s="282">
        <v>2</v>
      </c>
      <c r="B7" s="305" t="s">
        <v>1067</v>
      </c>
      <c r="C7" s="306">
        <v>14808080</v>
      </c>
      <c r="D7" s="306">
        <v>14808080</v>
      </c>
      <c r="E7" s="306">
        <v>14808080</v>
      </c>
      <c r="F7" s="306">
        <v>14808080</v>
      </c>
      <c r="G7" s="306">
        <v>14808080</v>
      </c>
      <c r="H7" s="306">
        <v>14808080</v>
      </c>
      <c r="I7" s="306">
        <v>14808080</v>
      </c>
      <c r="J7" s="306">
        <v>14808080</v>
      </c>
      <c r="K7" s="306">
        <v>14808080</v>
      </c>
      <c r="L7" s="306">
        <v>14808080</v>
      </c>
      <c r="M7" s="306">
        <v>14808080</v>
      </c>
      <c r="N7" s="306">
        <v>14808079</v>
      </c>
      <c r="O7" s="307">
        <f>SUM(C7:N7)</f>
        <v>177696959</v>
      </c>
    </row>
    <row r="8" spans="1:15" ht="25.5">
      <c r="A8" s="282">
        <v>3</v>
      </c>
      <c r="B8" s="305" t="s">
        <v>1068</v>
      </c>
      <c r="C8" s="306"/>
      <c r="D8" s="306"/>
      <c r="E8" s="306"/>
      <c r="F8" s="306"/>
      <c r="G8" s="306"/>
      <c r="H8" s="306">
        <v>12591000</v>
      </c>
      <c r="I8" s="306"/>
      <c r="J8" s="306"/>
      <c r="K8" s="306"/>
      <c r="L8" s="306"/>
      <c r="M8" s="306"/>
      <c r="N8" s="306"/>
      <c r="O8" s="307">
        <f aca="true" t="shared" si="0" ref="O8:O16">SUM(C8:N8)</f>
        <v>12591000</v>
      </c>
    </row>
    <row r="9" spans="1:15" ht="25.5">
      <c r="A9" s="282">
        <v>4</v>
      </c>
      <c r="B9" s="305" t="s">
        <v>1069</v>
      </c>
      <c r="C9" s="306">
        <v>54307071</v>
      </c>
      <c r="D9" s="306">
        <v>54307071</v>
      </c>
      <c r="E9" s="306">
        <v>54307071</v>
      </c>
      <c r="F9" s="306">
        <v>54307071</v>
      </c>
      <c r="G9" s="306">
        <v>54307071</v>
      </c>
      <c r="H9" s="306">
        <v>54307071</v>
      </c>
      <c r="I9" s="306">
        <v>54307071</v>
      </c>
      <c r="J9" s="306">
        <v>54307071</v>
      </c>
      <c r="K9" s="306">
        <v>54307071</v>
      </c>
      <c r="L9" s="306">
        <v>54307071</v>
      </c>
      <c r="M9" s="306">
        <v>54307071</v>
      </c>
      <c r="N9" s="306">
        <v>54307073</v>
      </c>
      <c r="O9" s="307">
        <f>SUM(C9:N9)</f>
        <v>651684854</v>
      </c>
    </row>
    <row r="10" spans="1:15" ht="12.75">
      <c r="A10" s="282">
        <v>5</v>
      </c>
      <c r="B10" s="305" t="s">
        <v>16</v>
      </c>
      <c r="C10" s="306"/>
      <c r="D10" s="306"/>
      <c r="E10" s="306">
        <v>250000000</v>
      </c>
      <c r="F10" s="306"/>
      <c r="G10" s="306">
        <v>160000000</v>
      </c>
      <c r="H10" s="306"/>
      <c r="I10" s="306"/>
      <c r="J10" s="306"/>
      <c r="K10" s="306">
        <v>350550000</v>
      </c>
      <c r="L10" s="306"/>
      <c r="M10" s="306"/>
      <c r="N10" s="306">
        <v>120000000</v>
      </c>
      <c r="O10" s="307">
        <f t="shared" si="0"/>
        <v>880550000</v>
      </c>
    </row>
    <row r="11" spans="1:15" ht="12.75">
      <c r="A11" s="282">
        <v>6</v>
      </c>
      <c r="B11" s="305" t="s">
        <v>8</v>
      </c>
      <c r="C11" s="306">
        <v>29558063</v>
      </c>
      <c r="D11" s="306">
        <v>29558063</v>
      </c>
      <c r="E11" s="306">
        <v>29558063</v>
      </c>
      <c r="F11" s="306">
        <v>29558063</v>
      </c>
      <c r="G11" s="306">
        <v>29558063</v>
      </c>
      <c r="H11" s="306">
        <v>29558063</v>
      </c>
      <c r="I11" s="306">
        <v>29558063</v>
      </c>
      <c r="J11" s="306">
        <v>29558063</v>
      </c>
      <c r="K11" s="306">
        <v>29558063</v>
      </c>
      <c r="L11" s="306">
        <v>29558063</v>
      </c>
      <c r="M11" s="306">
        <v>29558063</v>
      </c>
      <c r="N11" s="306">
        <v>29558063</v>
      </c>
      <c r="O11" s="307">
        <f t="shared" si="0"/>
        <v>354696756</v>
      </c>
    </row>
    <row r="12" spans="1:15" ht="12.75">
      <c r="A12" s="282">
        <v>7</v>
      </c>
      <c r="B12" s="305" t="s">
        <v>781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7">
        <f>SUM(C12:N12)</f>
        <v>0</v>
      </c>
    </row>
    <row r="13" spans="1:15" s="283" customFormat="1" ht="25.5">
      <c r="A13" s="282">
        <v>8</v>
      </c>
      <c r="B13" s="305" t="s">
        <v>1070</v>
      </c>
      <c r="C13" s="308"/>
      <c r="D13" s="308"/>
      <c r="E13" s="308"/>
      <c r="F13" s="308"/>
      <c r="G13" s="308"/>
      <c r="H13" s="308"/>
      <c r="I13" s="308"/>
      <c r="J13" s="306"/>
      <c r="K13" s="308"/>
      <c r="L13" s="308"/>
      <c r="M13" s="308"/>
      <c r="N13" s="309">
        <v>8500000</v>
      </c>
      <c r="O13" s="310">
        <f>SUM(C13:N13)</f>
        <v>8500000</v>
      </c>
    </row>
    <row r="14" spans="1:15" ht="25.5">
      <c r="A14" s="282">
        <v>9</v>
      </c>
      <c r="B14" s="305" t="s">
        <v>1071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>
        <v>13120032</v>
      </c>
      <c r="O14" s="307">
        <f t="shared" si="0"/>
        <v>13120032</v>
      </c>
    </row>
    <row r="15" spans="1:15" s="283" customFormat="1" ht="25.5">
      <c r="A15" s="282">
        <v>10</v>
      </c>
      <c r="B15" s="305" t="s">
        <v>1072</v>
      </c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10">
        <f>SUM(C15:N15)</f>
        <v>0</v>
      </c>
    </row>
    <row r="16" spans="1:15" ht="25.5">
      <c r="A16" s="282">
        <v>11</v>
      </c>
      <c r="B16" s="305" t="s">
        <v>1073</v>
      </c>
      <c r="C16" s="306"/>
      <c r="D16" s="306"/>
      <c r="E16" s="309">
        <v>90000000</v>
      </c>
      <c r="F16" s="309"/>
      <c r="G16" s="309"/>
      <c r="H16" s="309">
        <v>20000000</v>
      </c>
      <c r="I16" s="306"/>
      <c r="J16" s="306"/>
      <c r="K16" s="306"/>
      <c r="L16" s="306"/>
      <c r="M16" s="306"/>
      <c r="N16" s="309">
        <v>127000</v>
      </c>
      <c r="O16" s="307">
        <f t="shared" si="0"/>
        <v>110127000</v>
      </c>
    </row>
    <row r="17" spans="1:15" s="283" customFormat="1" ht="25.5">
      <c r="A17" s="311">
        <v>12</v>
      </c>
      <c r="B17" s="312" t="s">
        <v>1074</v>
      </c>
      <c r="C17" s="308">
        <f aca="true" t="shared" si="1" ref="C17:N17">SUM(C6:C16)</f>
        <v>215812285</v>
      </c>
      <c r="D17" s="308">
        <f t="shared" si="1"/>
        <v>215812285</v>
      </c>
      <c r="E17" s="308">
        <f t="shared" si="1"/>
        <v>555812285</v>
      </c>
      <c r="F17" s="308">
        <f t="shared" si="1"/>
        <v>215812285</v>
      </c>
      <c r="G17" s="308">
        <f t="shared" si="1"/>
        <v>375812285</v>
      </c>
      <c r="H17" s="308">
        <f t="shared" si="1"/>
        <v>248403285</v>
      </c>
      <c r="I17" s="308">
        <f t="shared" si="1"/>
        <v>215812285</v>
      </c>
      <c r="J17" s="308">
        <f t="shared" si="1"/>
        <v>215812285</v>
      </c>
      <c r="K17" s="308">
        <f t="shared" si="1"/>
        <v>566362285</v>
      </c>
      <c r="L17" s="308">
        <f t="shared" si="1"/>
        <v>215812285</v>
      </c>
      <c r="M17" s="308">
        <f t="shared" si="1"/>
        <v>215812285</v>
      </c>
      <c r="N17" s="308">
        <f t="shared" si="1"/>
        <v>980038704</v>
      </c>
      <c r="O17" s="313">
        <f>SUM(C17:N17)</f>
        <v>4237114839</v>
      </c>
    </row>
    <row r="18" spans="1:15" ht="25.5">
      <c r="A18" s="311">
        <v>13</v>
      </c>
      <c r="B18" s="305" t="s">
        <v>1075</v>
      </c>
      <c r="C18" s="306"/>
      <c r="D18" s="306"/>
      <c r="E18" s="306">
        <v>54000000</v>
      </c>
      <c r="F18" s="314"/>
      <c r="G18" s="306"/>
      <c r="H18" s="306">
        <v>120000000</v>
      </c>
      <c r="I18" s="306"/>
      <c r="J18" s="315">
        <v>166874984</v>
      </c>
      <c r="K18" s="306"/>
      <c r="L18" s="306"/>
      <c r="M18" s="306"/>
      <c r="N18" s="306"/>
      <c r="O18" s="310">
        <f>SUM(C18:N18)</f>
        <v>340874984</v>
      </c>
    </row>
    <row r="19" spans="1:15" ht="12.75">
      <c r="A19" s="311">
        <v>14</v>
      </c>
      <c r="B19" s="305" t="s">
        <v>810</v>
      </c>
      <c r="C19" s="306">
        <v>3741210299</v>
      </c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10">
        <f>SUM(C19:N19)</f>
        <v>3741210299</v>
      </c>
    </row>
    <row r="20" spans="1:15" s="283" customFormat="1" ht="25.5" customHeight="1">
      <c r="A20" s="311">
        <v>15</v>
      </c>
      <c r="B20" s="312" t="s">
        <v>1076</v>
      </c>
      <c r="C20" s="308">
        <f>SUM(C18:C19)</f>
        <v>3741210299</v>
      </c>
      <c r="D20" s="308">
        <f aca="true" t="shared" si="2" ref="D20:N20">SUM(D18:D19)</f>
        <v>0</v>
      </c>
      <c r="E20" s="308">
        <f t="shared" si="2"/>
        <v>54000000</v>
      </c>
      <c r="F20" s="308">
        <f t="shared" si="2"/>
        <v>0</v>
      </c>
      <c r="G20" s="308">
        <f t="shared" si="2"/>
        <v>0</v>
      </c>
      <c r="H20" s="308">
        <f t="shared" si="2"/>
        <v>120000000</v>
      </c>
      <c r="I20" s="308">
        <f t="shared" si="2"/>
        <v>0</v>
      </c>
      <c r="J20" s="308">
        <f t="shared" si="2"/>
        <v>166874984</v>
      </c>
      <c r="K20" s="308">
        <f t="shared" si="2"/>
        <v>0</v>
      </c>
      <c r="L20" s="308">
        <f t="shared" si="2"/>
        <v>0</v>
      </c>
      <c r="M20" s="308">
        <f t="shared" si="2"/>
        <v>0</v>
      </c>
      <c r="N20" s="308">
        <f t="shared" si="2"/>
        <v>0</v>
      </c>
      <c r="O20" s="313">
        <f>SUM(C20:N20)</f>
        <v>4082085283</v>
      </c>
    </row>
    <row r="21" spans="1:15" s="283" customFormat="1" ht="38.25">
      <c r="A21" s="311">
        <v>16</v>
      </c>
      <c r="B21" s="312" t="s">
        <v>1077</v>
      </c>
      <c r="C21" s="308">
        <f aca="true" t="shared" si="3" ref="C21:N21">C17+C20</f>
        <v>3957022584</v>
      </c>
      <c r="D21" s="308">
        <f t="shared" si="3"/>
        <v>215812285</v>
      </c>
      <c r="E21" s="308">
        <f t="shared" si="3"/>
        <v>609812285</v>
      </c>
      <c r="F21" s="308">
        <f t="shared" si="3"/>
        <v>215812285</v>
      </c>
      <c r="G21" s="308">
        <f t="shared" si="3"/>
        <v>375812285</v>
      </c>
      <c r="H21" s="308">
        <f t="shared" si="3"/>
        <v>368403285</v>
      </c>
      <c r="I21" s="308">
        <f t="shared" si="3"/>
        <v>215812285</v>
      </c>
      <c r="J21" s="308">
        <f t="shared" si="3"/>
        <v>382687269</v>
      </c>
      <c r="K21" s="308">
        <f t="shared" si="3"/>
        <v>566362285</v>
      </c>
      <c r="L21" s="308">
        <f t="shared" si="3"/>
        <v>215812285</v>
      </c>
      <c r="M21" s="308">
        <f t="shared" si="3"/>
        <v>215812285</v>
      </c>
      <c r="N21" s="308">
        <f t="shared" si="3"/>
        <v>980038704</v>
      </c>
      <c r="O21" s="313">
        <f>SUM(C21:N21)</f>
        <v>8319200122</v>
      </c>
    </row>
    <row r="22" spans="1:15" s="283" customFormat="1" ht="12.75">
      <c r="A22" s="316"/>
      <c r="B22" s="317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9"/>
    </row>
    <row r="23" spans="1:15" s="283" customFormat="1" ht="12.75">
      <c r="A23" s="316"/>
      <c r="B23" s="317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9"/>
    </row>
    <row r="24" spans="1:15" s="283" customFormat="1" ht="12.75">
      <c r="A24" s="316"/>
      <c r="B24" s="317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9"/>
    </row>
    <row r="25" spans="1:15" s="283" customFormat="1" ht="12.75">
      <c r="A25" s="316"/>
      <c r="B25" s="317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9"/>
    </row>
    <row r="26" spans="1:15" s="283" customFormat="1" ht="12.75">
      <c r="A26" s="316"/>
      <c r="B26" s="317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9"/>
    </row>
    <row r="27" spans="1:15" s="283" customFormat="1" ht="12.75">
      <c r="A27" s="316"/>
      <c r="B27" s="317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9"/>
    </row>
    <row r="28" spans="1:15" s="283" customFormat="1" ht="12.75">
      <c r="A28" s="316"/>
      <c r="B28" s="317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9"/>
    </row>
    <row r="29" spans="1:15" s="283" customFormat="1" ht="12.75">
      <c r="A29" s="316"/>
      <c r="B29" s="317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9"/>
    </row>
    <row r="30" spans="1:15" s="283" customFormat="1" ht="12.75">
      <c r="A30" s="316"/>
      <c r="B30" s="317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9"/>
    </row>
    <row r="31" spans="1:15" ht="12.75">
      <c r="A31" s="170" t="s">
        <v>743</v>
      </c>
      <c r="N31" s="170"/>
      <c r="O31" s="301" t="s">
        <v>1051</v>
      </c>
    </row>
    <row r="32" spans="1:15" ht="12.75">
      <c r="A32" s="430" t="s">
        <v>1052</v>
      </c>
      <c r="B32" s="430"/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</row>
    <row r="33" spans="1:15" ht="12.75">
      <c r="A33" s="430" t="s">
        <v>1092</v>
      </c>
      <c r="B33" s="430"/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</row>
    <row r="34" spans="1:15" ht="12.75">
      <c r="A34" s="211"/>
      <c r="B34" s="211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</row>
    <row r="35" spans="1:15" ht="12.75">
      <c r="A35" s="270"/>
      <c r="B35" s="321" t="s">
        <v>1078</v>
      </c>
      <c r="C35" s="322" t="s">
        <v>1054</v>
      </c>
      <c r="D35" s="322" t="s">
        <v>1055</v>
      </c>
      <c r="E35" s="322" t="s">
        <v>1056</v>
      </c>
      <c r="F35" s="322" t="s">
        <v>1057</v>
      </c>
      <c r="G35" s="322" t="s">
        <v>1058</v>
      </c>
      <c r="H35" s="322" t="s">
        <v>1059</v>
      </c>
      <c r="I35" s="322" t="s">
        <v>1060</v>
      </c>
      <c r="J35" s="322" t="s">
        <v>1061</v>
      </c>
      <c r="K35" s="322" t="s">
        <v>1062</v>
      </c>
      <c r="L35" s="322" t="s">
        <v>1063</v>
      </c>
      <c r="M35" s="322" t="s">
        <v>1064</v>
      </c>
      <c r="N35" s="322" t="s">
        <v>1065</v>
      </c>
      <c r="O35" s="322" t="s">
        <v>21</v>
      </c>
    </row>
    <row r="36" spans="1:15" ht="12.75">
      <c r="A36" s="270">
        <v>1</v>
      </c>
      <c r="B36" s="323" t="s">
        <v>23</v>
      </c>
      <c r="C36" s="324">
        <v>98556057</v>
      </c>
      <c r="D36" s="324">
        <v>98556057</v>
      </c>
      <c r="E36" s="324">
        <v>98556057</v>
      </c>
      <c r="F36" s="324">
        <v>98556057</v>
      </c>
      <c r="G36" s="324">
        <v>98556057</v>
      </c>
      <c r="H36" s="324">
        <v>98556057</v>
      </c>
      <c r="I36" s="324">
        <v>98556057</v>
      </c>
      <c r="J36" s="324">
        <v>98556057</v>
      </c>
      <c r="K36" s="324">
        <v>98556057</v>
      </c>
      <c r="L36" s="324">
        <v>98556057</v>
      </c>
      <c r="M36" s="324">
        <v>98556057</v>
      </c>
      <c r="N36" s="324">
        <v>98556057</v>
      </c>
      <c r="O36" s="325">
        <f>SUM(C36:N36)</f>
        <v>1182672684</v>
      </c>
    </row>
    <row r="37" spans="1:15" ht="38.25">
      <c r="A37" s="282">
        <v>2</v>
      </c>
      <c r="B37" s="326" t="s">
        <v>1079</v>
      </c>
      <c r="C37" s="327">
        <v>20450584</v>
      </c>
      <c r="D37" s="327">
        <v>20450584</v>
      </c>
      <c r="E37" s="327">
        <v>20450584</v>
      </c>
      <c r="F37" s="327">
        <v>20450584</v>
      </c>
      <c r="G37" s="327">
        <v>20450584</v>
      </c>
      <c r="H37" s="327">
        <v>20450584</v>
      </c>
      <c r="I37" s="327">
        <v>20450584</v>
      </c>
      <c r="J37" s="327">
        <v>20450584</v>
      </c>
      <c r="K37" s="327">
        <v>20450584</v>
      </c>
      <c r="L37" s="327">
        <v>20450584</v>
      </c>
      <c r="M37" s="327">
        <v>20450584</v>
      </c>
      <c r="N37" s="327">
        <v>20450583</v>
      </c>
      <c r="O37" s="325">
        <f aca="true" t="shared" si="4" ref="O37:O49">SUM(C37:N37)</f>
        <v>245407007</v>
      </c>
    </row>
    <row r="38" spans="1:15" ht="12.75">
      <c r="A38" s="282">
        <v>3</v>
      </c>
      <c r="B38" s="328" t="s">
        <v>24</v>
      </c>
      <c r="C38" s="327">
        <v>94777165</v>
      </c>
      <c r="D38" s="327">
        <v>94777165</v>
      </c>
      <c r="E38" s="327">
        <v>94777165</v>
      </c>
      <c r="F38" s="327">
        <v>94777165</v>
      </c>
      <c r="G38" s="327">
        <v>94777165</v>
      </c>
      <c r="H38" s="327">
        <v>94777165</v>
      </c>
      <c r="I38" s="327">
        <v>94777165</v>
      </c>
      <c r="J38" s="327">
        <v>94777165</v>
      </c>
      <c r="K38" s="327">
        <v>94777165</v>
      </c>
      <c r="L38" s="327">
        <v>94777165</v>
      </c>
      <c r="M38" s="327">
        <v>94777165</v>
      </c>
      <c r="N38" s="327">
        <v>94777162</v>
      </c>
      <c r="O38" s="325">
        <f t="shared" si="4"/>
        <v>1137325977</v>
      </c>
    </row>
    <row r="39" spans="1:15" ht="12.75">
      <c r="A39" s="282">
        <v>4</v>
      </c>
      <c r="B39" s="328" t="s">
        <v>46</v>
      </c>
      <c r="C39" s="327">
        <v>9399666</v>
      </c>
      <c r="D39" s="327">
        <v>9399666</v>
      </c>
      <c r="E39" s="327">
        <v>9399666</v>
      </c>
      <c r="F39" s="327">
        <v>9399666</v>
      </c>
      <c r="G39" s="327">
        <v>9399666</v>
      </c>
      <c r="H39" s="327">
        <v>9399666</v>
      </c>
      <c r="I39" s="327">
        <v>9399666</v>
      </c>
      <c r="J39" s="327">
        <v>9399666</v>
      </c>
      <c r="K39" s="327">
        <v>9399666</v>
      </c>
      <c r="L39" s="327">
        <v>9399666</v>
      </c>
      <c r="M39" s="327">
        <v>9399666</v>
      </c>
      <c r="N39" s="327">
        <v>9399674</v>
      </c>
      <c r="O39" s="325">
        <f t="shared" si="4"/>
        <v>112796000</v>
      </c>
    </row>
    <row r="40" spans="1:15" ht="12.75">
      <c r="A40" s="282">
        <v>5</v>
      </c>
      <c r="B40" s="328" t="s">
        <v>61</v>
      </c>
      <c r="C40" s="327"/>
      <c r="D40" s="327"/>
      <c r="E40" s="327">
        <v>208528</v>
      </c>
      <c r="F40" s="327"/>
      <c r="G40" s="327"/>
      <c r="H40" s="327"/>
      <c r="I40" s="327"/>
      <c r="J40" s="327"/>
      <c r="K40" s="327"/>
      <c r="L40" s="327"/>
      <c r="M40" s="327"/>
      <c r="N40" s="327"/>
      <c r="O40" s="325">
        <f t="shared" si="4"/>
        <v>208528</v>
      </c>
    </row>
    <row r="41" spans="1:15" ht="24">
      <c r="A41" s="282">
        <v>6</v>
      </c>
      <c r="B41" s="329" t="s">
        <v>1080</v>
      </c>
      <c r="C41" s="327">
        <v>37389618</v>
      </c>
      <c r="D41" s="327">
        <v>37389618</v>
      </c>
      <c r="E41" s="327">
        <v>37389618</v>
      </c>
      <c r="F41" s="327">
        <v>37389618</v>
      </c>
      <c r="G41" s="327">
        <v>37389618</v>
      </c>
      <c r="H41" s="327">
        <v>37389618</v>
      </c>
      <c r="I41" s="327">
        <v>37389618</v>
      </c>
      <c r="J41" s="327">
        <v>37389618</v>
      </c>
      <c r="K41" s="327">
        <v>37389618</v>
      </c>
      <c r="L41" s="327">
        <v>37389618</v>
      </c>
      <c r="M41" s="327">
        <v>37389618</v>
      </c>
      <c r="N41" s="327">
        <v>37389612</v>
      </c>
      <c r="O41" s="325">
        <f t="shared" si="4"/>
        <v>448675410</v>
      </c>
    </row>
    <row r="42" spans="1:15" ht="25.5">
      <c r="A42" s="282">
        <v>7</v>
      </c>
      <c r="B42" s="326" t="s">
        <v>47</v>
      </c>
      <c r="C42" s="327">
        <v>8500000</v>
      </c>
      <c r="D42" s="327"/>
      <c r="E42" s="327"/>
      <c r="F42" s="327"/>
      <c r="G42" s="327">
        <v>1000000</v>
      </c>
      <c r="H42" s="327"/>
      <c r="I42" s="327"/>
      <c r="J42" s="327"/>
      <c r="K42" s="327"/>
      <c r="L42" s="327"/>
      <c r="M42" s="327"/>
      <c r="N42" s="327"/>
      <c r="O42" s="325">
        <f t="shared" si="4"/>
        <v>9500000</v>
      </c>
    </row>
    <row r="43" spans="1:15" ht="24">
      <c r="A43" s="282">
        <v>8</v>
      </c>
      <c r="B43" s="329" t="s">
        <v>1081</v>
      </c>
      <c r="C43" s="327">
        <v>20653876</v>
      </c>
      <c r="D43" s="327">
        <v>20653876</v>
      </c>
      <c r="E43" s="327">
        <v>20653876</v>
      </c>
      <c r="F43" s="327">
        <v>20653876</v>
      </c>
      <c r="G43" s="327">
        <v>20653876</v>
      </c>
      <c r="H43" s="327">
        <v>20653876</v>
      </c>
      <c r="I43" s="327">
        <v>20653876</v>
      </c>
      <c r="J43" s="327">
        <v>20653876</v>
      </c>
      <c r="K43" s="327">
        <v>20653876</v>
      </c>
      <c r="L43" s="327">
        <v>20653876</v>
      </c>
      <c r="M43" s="327">
        <v>20653876</v>
      </c>
      <c r="N43" s="327">
        <v>20653875</v>
      </c>
      <c r="O43" s="325">
        <f t="shared" si="4"/>
        <v>247846511</v>
      </c>
    </row>
    <row r="44" spans="1:15" ht="12.75">
      <c r="A44" s="282">
        <v>9</v>
      </c>
      <c r="B44" s="326" t="s">
        <v>48</v>
      </c>
      <c r="C44" s="327">
        <v>52046060</v>
      </c>
      <c r="D44" s="327">
        <v>52046060</v>
      </c>
      <c r="E44" s="327">
        <v>52046060</v>
      </c>
      <c r="F44" s="327">
        <v>52046060</v>
      </c>
      <c r="G44" s="327">
        <v>52046060</v>
      </c>
      <c r="H44" s="327">
        <v>52046060</v>
      </c>
      <c r="I44" s="327">
        <v>52046060</v>
      </c>
      <c r="J44" s="327">
        <v>52046060</v>
      </c>
      <c r="K44" s="327">
        <v>52046060</v>
      </c>
      <c r="L44" s="327">
        <v>52046060</v>
      </c>
      <c r="M44" s="327">
        <v>52046068</v>
      </c>
      <c r="N44" s="327">
        <v>1318932936</v>
      </c>
      <c r="O44" s="325">
        <f t="shared" si="4"/>
        <v>1891439604</v>
      </c>
    </row>
    <row r="45" spans="1:15" ht="12.75">
      <c r="A45" s="311">
        <v>10</v>
      </c>
      <c r="B45" s="330" t="s">
        <v>60</v>
      </c>
      <c r="C45" s="327"/>
      <c r="D45" s="327"/>
      <c r="E45" s="327">
        <v>30000000</v>
      </c>
      <c r="F45" s="327">
        <v>200000000</v>
      </c>
      <c r="G45" s="327">
        <v>200000000</v>
      </c>
      <c r="H45" s="327">
        <v>200000000</v>
      </c>
      <c r="I45" s="327">
        <v>390000000</v>
      </c>
      <c r="J45" s="327">
        <v>200000000</v>
      </c>
      <c r="K45" s="327">
        <v>400000000</v>
      </c>
      <c r="L45" s="327">
        <v>200000000</v>
      </c>
      <c r="M45" s="327">
        <v>200000000</v>
      </c>
      <c r="N45" s="327">
        <v>828990362</v>
      </c>
      <c r="O45" s="325">
        <f t="shared" si="4"/>
        <v>2848990362</v>
      </c>
    </row>
    <row r="46" spans="1:15" ht="15" customHeight="1">
      <c r="A46" s="311">
        <v>11</v>
      </c>
      <c r="B46" s="331" t="s">
        <v>1082</v>
      </c>
      <c r="C46" s="327"/>
      <c r="D46" s="327"/>
      <c r="E46" s="327"/>
      <c r="F46" s="327"/>
      <c r="G46" s="327">
        <v>13598327</v>
      </c>
      <c r="H46" s="327">
        <v>13598329</v>
      </c>
      <c r="I46" s="327">
        <v>13598329</v>
      </c>
      <c r="J46" s="327">
        <v>13598329</v>
      </c>
      <c r="K46" s="327">
        <v>13598329</v>
      </c>
      <c r="L46" s="327">
        <v>13598329</v>
      </c>
      <c r="M46" s="327">
        <v>13598329</v>
      </c>
      <c r="N46" s="327">
        <v>13598329</v>
      </c>
      <c r="O46" s="325">
        <f t="shared" si="4"/>
        <v>108786630</v>
      </c>
    </row>
    <row r="47" spans="1:15" ht="25.5">
      <c r="A47" s="311">
        <v>12</v>
      </c>
      <c r="B47" s="331" t="s">
        <v>1083</v>
      </c>
      <c r="C47" s="327"/>
      <c r="D47" s="327"/>
      <c r="E47" s="327"/>
      <c r="F47" s="327"/>
      <c r="G47" s="327">
        <v>290445</v>
      </c>
      <c r="H47" s="327">
        <v>290445</v>
      </c>
      <c r="I47" s="327">
        <v>290445</v>
      </c>
      <c r="J47" s="327">
        <v>290445</v>
      </c>
      <c r="K47" s="327">
        <v>290445</v>
      </c>
      <c r="L47" s="327">
        <v>290445</v>
      </c>
      <c r="M47" s="327">
        <v>290445</v>
      </c>
      <c r="N47" s="327">
        <v>290438</v>
      </c>
      <c r="O47" s="325">
        <f t="shared" si="4"/>
        <v>2323553</v>
      </c>
    </row>
    <row r="48" spans="1:15" s="283" customFormat="1" ht="25.5">
      <c r="A48" s="311">
        <v>13</v>
      </c>
      <c r="B48" s="331" t="s">
        <v>1084</v>
      </c>
      <c r="C48" s="327"/>
      <c r="D48" s="327"/>
      <c r="E48" s="327">
        <v>690000</v>
      </c>
      <c r="F48" s="327">
        <v>690000</v>
      </c>
      <c r="G48" s="327">
        <v>690000</v>
      </c>
      <c r="H48" s="327">
        <v>690000</v>
      </c>
      <c r="I48" s="327">
        <v>690000</v>
      </c>
      <c r="J48" s="327">
        <v>3800000</v>
      </c>
      <c r="K48" s="327">
        <v>690000</v>
      </c>
      <c r="L48" s="327">
        <v>690000</v>
      </c>
      <c r="M48" s="327">
        <v>690000</v>
      </c>
      <c r="N48" s="327">
        <v>831065</v>
      </c>
      <c r="O48" s="325">
        <f t="shared" si="4"/>
        <v>10151065</v>
      </c>
    </row>
    <row r="49" spans="1:15" ht="25.5">
      <c r="A49" s="311">
        <v>14</v>
      </c>
      <c r="B49" s="331" t="s">
        <v>1085</v>
      </c>
      <c r="C49" s="327"/>
      <c r="D49" s="327"/>
      <c r="E49" s="327">
        <v>2000000</v>
      </c>
      <c r="F49" s="327">
        <v>2000000</v>
      </c>
      <c r="G49" s="327">
        <v>2000000</v>
      </c>
      <c r="H49" s="327">
        <v>2000000</v>
      </c>
      <c r="I49" s="327">
        <v>2000000</v>
      </c>
      <c r="J49" s="327">
        <v>2000000</v>
      </c>
      <c r="K49" s="327">
        <v>2000000</v>
      </c>
      <c r="L49" s="327">
        <v>2000000</v>
      </c>
      <c r="M49" s="327">
        <v>2000000</v>
      </c>
      <c r="N49" s="327">
        <v>2000000</v>
      </c>
      <c r="O49" s="325">
        <f t="shared" si="4"/>
        <v>20000000</v>
      </c>
    </row>
    <row r="50" spans="1:15" s="283" customFormat="1" ht="25.5">
      <c r="A50" s="311">
        <v>15</v>
      </c>
      <c r="B50" s="332" t="s">
        <v>1086</v>
      </c>
      <c r="C50" s="333">
        <f>SUM(C36:C49)</f>
        <v>341773026</v>
      </c>
      <c r="D50" s="333">
        <f aca="true" t="shared" si="5" ref="D50:N50">SUM(D36:D49)</f>
        <v>333273026</v>
      </c>
      <c r="E50" s="333">
        <f t="shared" si="5"/>
        <v>366171554</v>
      </c>
      <c r="F50" s="333">
        <f t="shared" si="5"/>
        <v>535963026</v>
      </c>
      <c r="G50" s="333">
        <f t="shared" si="5"/>
        <v>550851798</v>
      </c>
      <c r="H50" s="333">
        <f t="shared" si="5"/>
        <v>549851800</v>
      </c>
      <c r="I50" s="333">
        <f t="shared" si="5"/>
        <v>739851800</v>
      </c>
      <c r="J50" s="333">
        <f t="shared" si="5"/>
        <v>552961800</v>
      </c>
      <c r="K50" s="333">
        <f t="shared" si="5"/>
        <v>749851800</v>
      </c>
      <c r="L50" s="333">
        <f t="shared" si="5"/>
        <v>549851800</v>
      </c>
      <c r="M50" s="333">
        <f t="shared" si="5"/>
        <v>549851808</v>
      </c>
      <c r="N50" s="333">
        <f t="shared" si="5"/>
        <v>2445870093</v>
      </c>
      <c r="O50" s="333">
        <f>SUM(O36:O49)</f>
        <v>8266123331</v>
      </c>
    </row>
    <row r="51" spans="1:15" ht="25.5">
      <c r="A51" s="311">
        <v>16</v>
      </c>
      <c r="B51" s="336" t="s">
        <v>52</v>
      </c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>
        <v>1500000</v>
      </c>
      <c r="O51" s="325">
        <f>SUM(C51:N51)</f>
        <v>1500000</v>
      </c>
    </row>
    <row r="52" spans="1:15" s="283" customFormat="1" ht="45">
      <c r="A52" s="311">
        <v>17</v>
      </c>
      <c r="B52" s="334" t="s">
        <v>1087</v>
      </c>
      <c r="C52" s="327">
        <v>51576791</v>
      </c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5">
        <f>SUM(C52:N52)</f>
        <v>51576791</v>
      </c>
    </row>
    <row r="53" spans="1:15" ht="25.5">
      <c r="A53" s="311">
        <v>18</v>
      </c>
      <c r="B53" s="332" t="s">
        <v>1088</v>
      </c>
      <c r="C53" s="333">
        <f>SUM(C51:C52)</f>
        <v>51576791</v>
      </c>
      <c r="D53" s="333">
        <f aca="true" t="shared" si="6" ref="D53:O53">SUM(D51:D52)</f>
        <v>0</v>
      </c>
      <c r="E53" s="333">
        <f t="shared" si="6"/>
        <v>0</v>
      </c>
      <c r="F53" s="333">
        <f t="shared" si="6"/>
        <v>0</v>
      </c>
      <c r="G53" s="333">
        <f t="shared" si="6"/>
        <v>0</v>
      </c>
      <c r="H53" s="333">
        <f t="shared" si="6"/>
        <v>0</v>
      </c>
      <c r="I53" s="333">
        <f t="shared" si="6"/>
        <v>0</v>
      </c>
      <c r="J53" s="333">
        <f t="shared" si="6"/>
        <v>0</v>
      </c>
      <c r="K53" s="333">
        <f t="shared" si="6"/>
        <v>0</v>
      </c>
      <c r="L53" s="333">
        <f t="shared" si="6"/>
        <v>0</v>
      </c>
      <c r="M53" s="333">
        <f t="shared" si="6"/>
        <v>0</v>
      </c>
      <c r="N53" s="333">
        <f t="shared" si="6"/>
        <v>1500000</v>
      </c>
      <c r="O53" s="333">
        <f t="shared" si="6"/>
        <v>53076791</v>
      </c>
    </row>
    <row r="54" spans="1:15" ht="29.25" customHeight="1">
      <c r="A54" s="311">
        <v>19</v>
      </c>
      <c r="B54" s="332" t="s">
        <v>1089</v>
      </c>
      <c r="C54" s="333">
        <f>C50+C53</f>
        <v>393349817</v>
      </c>
      <c r="D54" s="333">
        <f aca="true" t="shared" si="7" ref="D54:O54">D50+D53</f>
        <v>333273026</v>
      </c>
      <c r="E54" s="333">
        <f t="shared" si="7"/>
        <v>366171554</v>
      </c>
      <c r="F54" s="333">
        <f t="shared" si="7"/>
        <v>535963026</v>
      </c>
      <c r="G54" s="333">
        <f t="shared" si="7"/>
        <v>550851798</v>
      </c>
      <c r="H54" s="333">
        <f t="shared" si="7"/>
        <v>549851800</v>
      </c>
      <c r="I54" s="333">
        <f t="shared" si="7"/>
        <v>739851800</v>
      </c>
      <c r="J54" s="333">
        <f t="shared" si="7"/>
        <v>552961800</v>
      </c>
      <c r="K54" s="333">
        <f t="shared" si="7"/>
        <v>749851800</v>
      </c>
      <c r="L54" s="333">
        <f t="shared" si="7"/>
        <v>549851800</v>
      </c>
      <c r="M54" s="333">
        <f t="shared" si="7"/>
        <v>549851808</v>
      </c>
      <c r="N54" s="333">
        <f t="shared" si="7"/>
        <v>2447370093</v>
      </c>
      <c r="O54" s="333">
        <f t="shared" si="7"/>
        <v>8319200122</v>
      </c>
    </row>
    <row r="56" spans="1:15" ht="12.75">
      <c r="A56" s="431" t="s">
        <v>1090</v>
      </c>
      <c r="B56" s="431"/>
      <c r="C56" s="431"/>
      <c r="D56" s="431"/>
      <c r="E56" s="431"/>
      <c r="F56" s="431"/>
      <c r="G56" s="431"/>
      <c r="H56" s="431"/>
      <c r="I56" s="431"/>
      <c r="J56" s="431"/>
      <c r="K56" s="431"/>
      <c r="L56" s="335"/>
      <c r="M56" s="335"/>
      <c r="N56" s="335"/>
      <c r="O56" s="335"/>
    </row>
  </sheetData>
  <sheetProtection/>
  <mergeCells count="5">
    <mergeCell ref="A2:O2"/>
    <mergeCell ref="A3:O3"/>
    <mergeCell ref="A32:O32"/>
    <mergeCell ref="A33:O33"/>
    <mergeCell ref="A56:K56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4.75390625" style="170" customWidth="1"/>
    <col min="2" max="2" width="42.75390625" style="170" customWidth="1"/>
    <col min="3" max="3" width="14.75390625" style="170" customWidth="1"/>
    <col min="4" max="4" width="4.75390625" style="170" customWidth="1"/>
    <col min="5" max="5" width="42.75390625" style="170" customWidth="1"/>
    <col min="6" max="6" width="14.75390625" style="212" customWidth="1"/>
    <col min="7" max="16384" width="9.125" style="170" customWidth="1"/>
  </cols>
  <sheetData>
    <row r="1" spans="1:6" ht="12.75">
      <c r="A1" s="170" t="s">
        <v>743</v>
      </c>
      <c r="F1" s="210" t="s">
        <v>777</v>
      </c>
    </row>
    <row r="2" ht="12.75">
      <c r="F2" s="210"/>
    </row>
    <row r="3" ht="12.75">
      <c r="F3" s="210"/>
    </row>
    <row r="4" spans="1:6" ht="15">
      <c r="A4" s="364" t="s">
        <v>778</v>
      </c>
      <c r="B4" s="364"/>
      <c r="C4" s="364"/>
      <c r="D4" s="364"/>
      <c r="E4" s="364"/>
      <c r="F4" s="364"/>
    </row>
    <row r="5" spans="1:6" ht="15">
      <c r="A5" s="364" t="s">
        <v>889</v>
      </c>
      <c r="B5" s="364"/>
      <c r="C5" s="364"/>
      <c r="D5" s="364"/>
      <c r="E5" s="364"/>
      <c r="F5" s="364"/>
    </row>
    <row r="6" spans="1:6" ht="15">
      <c r="A6" s="204"/>
      <c r="B6" s="204"/>
      <c r="C6" s="204"/>
      <c r="D6" s="204"/>
      <c r="E6" s="204"/>
      <c r="F6" s="204"/>
    </row>
    <row r="7" spans="1:6" ht="15">
      <c r="A7" s="204"/>
      <c r="B7" s="204"/>
      <c r="C7" s="204"/>
      <c r="D7" s="204"/>
      <c r="E7" s="204"/>
      <c r="F7" s="204"/>
    </row>
    <row r="8" spans="1:6" ht="12.75">
      <c r="A8" s="211"/>
      <c r="B8" s="211"/>
      <c r="C8" s="211"/>
      <c r="D8" s="211"/>
      <c r="E8" s="211"/>
      <c r="F8" s="211"/>
    </row>
    <row r="10" spans="1:6" ht="31.5" customHeight="1">
      <c r="A10" s="367" t="s">
        <v>549</v>
      </c>
      <c r="B10" s="368"/>
      <c r="C10" s="213" t="s">
        <v>550</v>
      </c>
      <c r="D10" s="367" t="s">
        <v>551</v>
      </c>
      <c r="E10" s="368"/>
      <c r="F10" s="213" t="s">
        <v>550</v>
      </c>
    </row>
    <row r="11" spans="1:6" ht="19.5" customHeight="1">
      <c r="A11" s="205">
        <v>1</v>
      </c>
      <c r="B11" s="206" t="s">
        <v>779</v>
      </c>
      <c r="C11" s="207">
        <v>33557000</v>
      </c>
      <c r="D11" s="205">
        <v>1</v>
      </c>
      <c r="E11" s="206" t="s">
        <v>60</v>
      </c>
      <c r="F11" s="207">
        <v>2852273327</v>
      </c>
    </row>
    <row r="12" spans="1:6" ht="19.5" customHeight="1">
      <c r="A12" s="205">
        <v>2</v>
      </c>
      <c r="B12" s="206" t="s">
        <v>780</v>
      </c>
      <c r="C12" s="207">
        <v>821490073</v>
      </c>
      <c r="D12" s="205">
        <v>2</v>
      </c>
      <c r="E12" s="206" t="s">
        <v>49</v>
      </c>
      <c r="F12" s="207">
        <v>209397781</v>
      </c>
    </row>
    <row r="13" spans="1:6" ht="19.5" customHeight="1">
      <c r="A13" s="205">
        <v>3</v>
      </c>
      <c r="B13" s="206" t="s">
        <v>781</v>
      </c>
      <c r="C13" s="207">
        <v>16097716</v>
      </c>
      <c r="D13" s="205">
        <v>3</v>
      </c>
      <c r="E13" s="206" t="s">
        <v>782</v>
      </c>
      <c r="F13" s="207">
        <v>102336336</v>
      </c>
    </row>
    <row r="14" spans="1:6" ht="19.5" customHeight="1">
      <c r="A14" s="205">
        <v>4</v>
      </c>
      <c r="B14" s="206" t="s">
        <v>783</v>
      </c>
      <c r="C14" s="207">
        <v>6379441</v>
      </c>
      <c r="D14" s="205">
        <v>4</v>
      </c>
      <c r="E14" s="206" t="s">
        <v>784</v>
      </c>
      <c r="F14" s="207">
        <v>10151065</v>
      </c>
    </row>
    <row r="15" spans="1:6" ht="19.5" customHeight="1">
      <c r="A15" s="205">
        <v>5</v>
      </c>
      <c r="B15" s="206" t="s">
        <v>785</v>
      </c>
      <c r="C15" s="207">
        <v>120234763</v>
      </c>
      <c r="D15" s="205">
        <v>5</v>
      </c>
      <c r="E15" s="206" t="s">
        <v>786</v>
      </c>
      <c r="F15" s="207">
        <v>19000000</v>
      </c>
    </row>
    <row r="16" spans="1:6" ht="19.5" customHeight="1">
      <c r="A16" s="205">
        <v>6</v>
      </c>
      <c r="B16" s="206" t="s">
        <v>787</v>
      </c>
      <c r="C16" s="207">
        <v>2018493198</v>
      </c>
      <c r="D16" s="205">
        <v>6</v>
      </c>
      <c r="E16" s="206" t="s">
        <v>788</v>
      </c>
      <c r="F16" s="207">
        <v>55500200</v>
      </c>
    </row>
    <row r="17" spans="1:6" ht="19.5" customHeight="1">
      <c r="A17" s="205">
        <v>7</v>
      </c>
      <c r="B17" s="206" t="s">
        <v>789</v>
      </c>
      <c r="C17" s="207">
        <v>183985487</v>
      </c>
      <c r="D17" s="205">
        <v>7</v>
      </c>
      <c r="E17" s="206" t="s">
        <v>790</v>
      </c>
      <c r="F17" s="207">
        <v>999613</v>
      </c>
    </row>
    <row r="18" spans="1:6" ht="19.5" customHeight="1">
      <c r="A18" s="205">
        <v>8</v>
      </c>
      <c r="B18" s="206" t="s">
        <v>791</v>
      </c>
      <c r="C18" s="207">
        <v>49420644</v>
      </c>
      <c r="D18" s="205"/>
      <c r="E18" s="206"/>
      <c r="F18" s="207"/>
    </row>
    <row r="19" spans="1:6" ht="30.75" customHeight="1">
      <c r="A19" s="214"/>
      <c r="B19" s="215" t="s">
        <v>552</v>
      </c>
      <c r="C19" s="216">
        <f>SUM(C11:C18)</f>
        <v>3249658322</v>
      </c>
      <c r="D19" s="214"/>
      <c r="E19" s="215" t="s">
        <v>553</v>
      </c>
      <c r="F19" s="216">
        <f>SUM(F11:F17)</f>
        <v>3249658322</v>
      </c>
    </row>
  </sheetData>
  <sheetProtection/>
  <mergeCells count="4">
    <mergeCell ref="A5:F5"/>
    <mergeCell ref="A10:B10"/>
    <mergeCell ref="D10:E10"/>
    <mergeCell ref="A4:F4"/>
  </mergeCells>
  <printOptions horizontalCentered="1" verticalCentered="1"/>
  <pageMargins left="0.7086614173228347" right="0.11811023622047245" top="0.9448818897637796" bottom="1.14173228346456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53"/>
  <sheetViews>
    <sheetView zoomScalePageLayoutView="0" workbookViewId="0" topLeftCell="A1">
      <selection activeCell="E88" sqref="E88"/>
    </sheetView>
  </sheetViews>
  <sheetFormatPr defaultColWidth="9.00390625" defaultRowHeight="12.75" customHeight="1"/>
  <cols>
    <col min="1" max="1" width="2.625" style="1" customWidth="1"/>
    <col min="2" max="2" width="51.75390625" style="7" customWidth="1"/>
    <col min="3" max="3" width="10.875" style="43" bestFit="1" customWidth="1"/>
    <col min="4" max="4" width="11.00390625" style="43" bestFit="1" customWidth="1"/>
    <col min="5" max="5" width="10.875" style="1" bestFit="1" customWidth="1"/>
    <col min="6" max="6" width="11.75390625" style="1" bestFit="1" customWidth="1"/>
    <col min="7" max="7" width="9.125" style="1" customWidth="1"/>
    <col min="8" max="8" width="9.625" style="11" bestFit="1" customWidth="1"/>
    <col min="9" max="18" width="9.125" style="11" customWidth="1"/>
    <col min="19" max="16384" width="9.125" style="1" customWidth="1"/>
  </cols>
  <sheetData>
    <row r="1" spans="1:6" ht="12.75" customHeight="1">
      <c r="A1" s="1" t="s">
        <v>743</v>
      </c>
      <c r="D1" s="1"/>
      <c r="F1" s="158" t="s">
        <v>593</v>
      </c>
    </row>
    <row r="2" spans="1:6" ht="12.75" customHeight="1">
      <c r="A2" s="373" t="s">
        <v>66</v>
      </c>
      <c r="B2" s="373"/>
      <c r="C2" s="373"/>
      <c r="D2" s="373"/>
      <c r="E2" s="373"/>
      <c r="F2" s="373"/>
    </row>
    <row r="3" spans="1:6" ht="12.75" customHeight="1">
      <c r="A3" s="373" t="s">
        <v>990</v>
      </c>
      <c r="B3" s="373"/>
      <c r="C3" s="373"/>
      <c r="D3" s="373"/>
      <c r="E3" s="373"/>
      <c r="F3" s="373"/>
    </row>
    <row r="5" spans="1:6" ht="12.75" customHeight="1">
      <c r="A5" s="2"/>
      <c r="B5" s="38" t="s">
        <v>514</v>
      </c>
      <c r="C5" s="369" t="s">
        <v>43</v>
      </c>
      <c r="D5" s="370"/>
      <c r="E5" s="371" t="s">
        <v>1093</v>
      </c>
      <c r="F5" s="372"/>
    </row>
    <row r="6" spans="1:6" ht="12.75" customHeight="1">
      <c r="A6" s="2">
        <v>1</v>
      </c>
      <c r="B6" s="8" t="s">
        <v>41</v>
      </c>
      <c r="C6" s="18"/>
      <c r="D6" s="45">
        <v>274532149</v>
      </c>
      <c r="E6" s="18"/>
      <c r="F6" s="45">
        <v>333775037</v>
      </c>
    </row>
    <row r="7" spans="1:6" ht="12.75" customHeight="1">
      <c r="A7" s="4">
        <v>2</v>
      </c>
      <c r="B7" s="8" t="s">
        <v>42</v>
      </c>
      <c r="C7" s="18"/>
      <c r="D7" s="45">
        <v>8572000</v>
      </c>
      <c r="E7" s="18"/>
      <c r="F7" s="45">
        <v>10298794</v>
      </c>
    </row>
    <row r="8" spans="1:6" ht="12.75" customHeight="1">
      <c r="A8" s="4"/>
      <c r="B8" s="8" t="s">
        <v>0</v>
      </c>
      <c r="C8" s="18"/>
      <c r="D8" s="45">
        <f>D6+D7</f>
        <v>283104149</v>
      </c>
      <c r="E8" s="18"/>
      <c r="F8" s="45">
        <f>F6+F7</f>
        <v>344073831</v>
      </c>
    </row>
    <row r="9" spans="1:6" ht="12.75" customHeight="1">
      <c r="A9" s="4">
        <v>3</v>
      </c>
      <c r="B9" s="8" t="s">
        <v>14</v>
      </c>
      <c r="C9" s="18"/>
      <c r="D9" s="45">
        <f>C10</f>
        <v>71592607</v>
      </c>
      <c r="E9" s="18"/>
      <c r="F9" s="45">
        <f>E10</f>
        <v>148612340</v>
      </c>
    </row>
    <row r="10" spans="1:18" s="7" customFormat="1" ht="12.75" customHeight="1">
      <c r="A10" s="25"/>
      <c r="B10" s="6" t="s">
        <v>8</v>
      </c>
      <c r="C10" s="23">
        <f>SUM(C11:C14)</f>
        <v>71592607</v>
      </c>
      <c r="D10" s="23"/>
      <c r="E10" s="23">
        <f>SUM(E11:E14)</f>
        <v>148612340</v>
      </c>
      <c r="F10" s="2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6" ht="12.75" customHeight="1">
      <c r="A11" s="4"/>
      <c r="B11" s="5" t="s">
        <v>499</v>
      </c>
      <c r="C11" s="23">
        <v>14000000</v>
      </c>
      <c r="D11" s="45"/>
      <c r="E11" s="23">
        <v>14000000</v>
      </c>
      <c r="F11" s="45"/>
    </row>
    <row r="12" spans="1:6" ht="12.75" customHeight="1">
      <c r="A12" s="4"/>
      <c r="B12" s="6" t="s">
        <v>500</v>
      </c>
      <c r="C12" s="23">
        <v>16098473</v>
      </c>
      <c r="D12" s="45"/>
      <c r="E12" s="23">
        <v>56513974</v>
      </c>
      <c r="F12" s="45"/>
    </row>
    <row r="13" spans="1:6" ht="12.75" customHeight="1">
      <c r="A13" s="4"/>
      <c r="B13" s="6" t="s">
        <v>890</v>
      </c>
      <c r="C13" s="23">
        <v>37341534</v>
      </c>
      <c r="D13" s="45"/>
      <c r="E13" s="23">
        <v>33913243</v>
      </c>
      <c r="F13" s="45"/>
    </row>
    <row r="14" spans="1:6" ht="12.75" customHeight="1">
      <c r="A14" s="4"/>
      <c r="B14" s="6" t="s">
        <v>677</v>
      </c>
      <c r="C14" s="23">
        <v>4152600</v>
      </c>
      <c r="D14" s="45"/>
      <c r="E14" s="23">
        <v>44185123</v>
      </c>
      <c r="F14" s="45"/>
    </row>
    <row r="15" spans="1:6" ht="12.75" customHeight="1">
      <c r="A15" s="4"/>
      <c r="B15" s="8" t="s">
        <v>22</v>
      </c>
      <c r="C15" s="18"/>
      <c r="D15" s="45">
        <f>D8+D9</f>
        <v>354696756</v>
      </c>
      <c r="E15" s="18"/>
      <c r="F15" s="45">
        <f>F8+F9</f>
        <v>492686171</v>
      </c>
    </row>
    <row r="16" spans="1:6" ht="12.75" customHeight="1">
      <c r="A16" s="4">
        <v>4</v>
      </c>
      <c r="B16" s="8" t="s">
        <v>16</v>
      </c>
      <c r="C16" s="18"/>
      <c r="D16" s="45">
        <f>SUM(C28:C29)</f>
        <v>880550000</v>
      </c>
      <c r="E16" s="18"/>
      <c r="F16" s="45">
        <f>SUM(E28:E29)</f>
        <v>880760997</v>
      </c>
    </row>
    <row r="17" spans="1:6" ht="12.75" customHeight="1">
      <c r="A17" s="13"/>
      <c r="B17" s="6" t="s">
        <v>609</v>
      </c>
      <c r="C17" s="23">
        <v>510000000</v>
      </c>
      <c r="D17" s="10"/>
      <c r="E17" s="23">
        <v>510000000</v>
      </c>
      <c r="F17" s="10"/>
    </row>
    <row r="18" spans="1:6" ht="12.75" customHeight="1">
      <c r="A18" s="13"/>
      <c r="B18" s="6" t="s">
        <v>610</v>
      </c>
      <c r="C18" s="23">
        <v>170000000</v>
      </c>
      <c r="D18" s="10"/>
      <c r="E18" s="23">
        <v>170000000</v>
      </c>
      <c r="F18" s="10"/>
    </row>
    <row r="19" spans="1:6" ht="12.75" customHeight="1">
      <c r="A19" s="13"/>
      <c r="B19" s="6" t="s">
        <v>611</v>
      </c>
      <c r="C19" s="23">
        <v>118000000</v>
      </c>
      <c r="D19" s="10"/>
      <c r="E19" s="23">
        <v>118000000</v>
      </c>
      <c r="F19" s="10"/>
    </row>
    <row r="20" spans="1:6" ht="12.75" customHeight="1">
      <c r="A20" s="13"/>
      <c r="B20" s="6" t="s">
        <v>612</v>
      </c>
      <c r="C20" s="23">
        <v>23000000</v>
      </c>
      <c r="D20" s="10"/>
      <c r="E20" s="23">
        <v>23000000</v>
      </c>
      <c r="F20" s="10"/>
    </row>
    <row r="21" spans="1:6" ht="12.75" customHeight="1">
      <c r="A21" s="13"/>
      <c r="B21" s="6" t="s">
        <v>613</v>
      </c>
      <c r="C21" s="23">
        <v>12500000</v>
      </c>
      <c r="D21" s="10"/>
      <c r="E21" s="23">
        <v>12500000</v>
      </c>
      <c r="F21" s="10"/>
    </row>
    <row r="22" spans="1:18" s="40" customFormat="1" ht="12.75" customHeight="1">
      <c r="A22" s="66"/>
      <c r="B22" s="14" t="s">
        <v>614</v>
      </c>
      <c r="C22" s="259">
        <f>SUM(C17:C21)</f>
        <v>833500000</v>
      </c>
      <c r="D22" s="15"/>
      <c r="E22" s="259">
        <f>SUM(E17:E21)</f>
        <v>833500000</v>
      </c>
      <c r="F22" s="15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</row>
    <row r="23" spans="1:6" ht="12.75" customHeight="1">
      <c r="A23" s="13"/>
      <c r="B23" s="6" t="s">
        <v>10</v>
      </c>
      <c r="C23" s="23">
        <v>2000000</v>
      </c>
      <c r="D23" s="10"/>
      <c r="E23" s="23">
        <v>2000000</v>
      </c>
      <c r="F23" s="10"/>
    </row>
    <row r="24" spans="1:6" ht="12.75" customHeight="1">
      <c r="A24" s="13"/>
      <c r="B24" s="6" t="s">
        <v>25</v>
      </c>
      <c r="C24" s="23">
        <v>45000000</v>
      </c>
      <c r="D24" s="10"/>
      <c r="E24" s="23">
        <v>45000000</v>
      </c>
      <c r="F24" s="10"/>
    </row>
    <row r="25" spans="1:6" ht="12.75" customHeight="1">
      <c r="A25" s="13"/>
      <c r="B25" s="6" t="s">
        <v>11</v>
      </c>
      <c r="C25" s="23">
        <v>0</v>
      </c>
      <c r="D25" s="10"/>
      <c r="E25" s="23">
        <v>0</v>
      </c>
      <c r="F25" s="10"/>
    </row>
    <row r="26" spans="1:6" ht="12.75" customHeight="1">
      <c r="A26" s="13"/>
      <c r="B26" s="6" t="s">
        <v>1161</v>
      </c>
      <c r="C26" s="23"/>
      <c r="D26" s="10"/>
      <c r="E26" s="23">
        <v>1800</v>
      </c>
      <c r="F26" s="10"/>
    </row>
    <row r="27" spans="1:6" ht="12.75" customHeight="1">
      <c r="A27" s="13"/>
      <c r="B27" s="6" t="s">
        <v>85</v>
      </c>
      <c r="C27" s="23"/>
      <c r="D27" s="10"/>
      <c r="E27" s="23"/>
      <c r="F27" s="10"/>
    </row>
    <row r="28" spans="1:18" s="40" customFormat="1" ht="12.75" customHeight="1">
      <c r="A28" s="66"/>
      <c r="B28" s="14" t="s">
        <v>502</v>
      </c>
      <c r="C28" s="24">
        <f>SUM(C22:C27)</f>
        <v>880500000</v>
      </c>
      <c r="D28" s="15"/>
      <c r="E28" s="24">
        <f>SUM(E22:E27)</f>
        <v>880501800</v>
      </c>
      <c r="F28" s="15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</row>
    <row r="29" spans="1:6" ht="12.75" customHeight="1">
      <c r="A29" s="13"/>
      <c r="B29" s="6" t="s">
        <v>67</v>
      </c>
      <c r="C29" s="23">
        <v>50000</v>
      </c>
      <c r="D29" s="10"/>
      <c r="E29" s="23">
        <v>259197</v>
      </c>
      <c r="F29" s="10"/>
    </row>
    <row r="30" spans="1:6" ht="12.75" customHeight="1">
      <c r="A30" s="4">
        <v>5</v>
      </c>
      <c r="B30" s="8" t="s">
        <v>26</v>
      </c>
      <c r="C30" s="18"/>
      <c r="D30" s="9">
        <f>C31+C56+C66</f>
        <v>761811854</v>
      </c>
      <c r="E30" s="18"/>
      <c r="F30" s="9">
        <f>E35+E37+E56+E66</f>
        <v>957822552</v>
      </c>
    </row>
    <row r="31" spans="1:6" ht="12.75" customHeight="1">
      <c r="A31" s="13"/>
      <c r="B31" s="6" t="s">
        <v>615</v>
      </c>
      <c r="C31" s="23">
        <f>SUM(C32:C33)</f>
        <v>0</v>
      </c>
      <c r="D31" s="10"/>
      <c r="E31" s="23">
        <f>SUM(E32:E33)</f>
        <v>10208282</v>
      </c>
      <c r="F31" s="10"/>
    </row>
    <row r="32" spans="1:6" ht="12.75" customHeight="1">
      <c r="A32" s="13"/>
      <c r="B32" s="6" t="s">
        <v>15</v>
      </c>
      <c r="C32" s="23"/>
      <c r="D32" s="10"/>
      <c r="E32" s="23">
        <v>8053873</v>
      </c>
      <c r="F32" s="10"/>
    </row>
    <row r="33" spans="1:6" ht="12.75" customHeight="1">
      <c r="A33" s="13"/>
      <c r="B33" s="6" t="s">
        <v>27</v>
      </c>
      <c r="C33" s="23"/>
      <c r="D33" s="10"/>
      <c r="E33" s="23">
        <v>2154409</v>
      </c>
      <c r="F33" s="10"/>
    </row>
    <row r="34" spans="1:6" ht="12.75" customHeight="1">
      <c r="A34" s="13"/>
      <c r="B34" s="6" t="s">
        <v>1162</v>
      </c>
      <c r="C34" s="23"/>
      <c r="D34" s="10"/>
      <c r="E34" s="23">
        <v>555434</v>
      </c>
      <c r="F34" s="10"/>
    </row>
    <row r="35" spans="1:6" ht="12.75" customHeight="1">
      <c r="A35" s="13"/>
      <c r="B35" s="14" t="s">
        <v>90</v>
      </c>
      <c r="C35" s="23"/>
      <c r="D35" s="10"/>
      <c r="E35" s="23">
        <f>E31+E34</f>
        <v>10763716</v>
      </c>
      <c r="F35" s="10"/>
    </row>
    <row r="36" spans="1:6" ht="12.75" customHeight="1">
      <c r="A36" s="13"/>
      <c r="B36" s="42" t="s">
        <v>1163</v>
      </c>
      <c r="C36" s="23"/>
      <c r="D36" s="10"/>
      <c r="E36" s="23">
        <v>5334000</v>
      </c>
      <c r="F36" s="10"/>
    </row>
    <row r="37" spans="1:6" ht="12.75" customHeight="1">
      <c r="A37" s="13"/>
      <c r="B37" s="41" t="s">
        <v>503</v>
      </c>
      <c r="C37" s="23"/>
      <c r="D37" s="10"/>
      <c r="E37" s="23">
        <f>SUM(E36)</f>
        <v>5334000</v>
      </c>
      <c r="F37" s="10"/>
    </row>
    <row r="38" spans="1:6" ht="12.75" customHeight="1">
      <c r="A38" s="13"/>
      <c r="B38" s="8" t="s">
        <v>28</v>
      </c>
      <c r="C38" s="44"/>
      <c r="D38" s="10"/>
      <c r="E38" s="44"/>
      <c r="F38" s="10"/>
    </row>
    <row r="39" spans="1:6" ht="12.75" customHeight="1">
      <c r="A39" s="13"/>
      <c r="B39" s="6" t="s">
        <v>760</v>
      </c>
      <c r="C39" s="23">
        <v>293068629</v>
      </c>
      <c r="D39" s="10"/>
      <c r="E39" s="23">
        <v>293068629</v>
      </c>
      <c r="F39" s="10"/>
    </row>
    <row r="40" spans="1:6" ht="12.75" customHeight="1">
      <c r="A40" s="13"/>
      <c r="B40" s="42" t="s">
        <v>957</v>
      </c>
      <c r="C40" s="23">
        <v>11002169</v>
      </c>
      <c r="D40" s="10"/>
      <c r="E40" s="23">
        <v>11002169</v>
      </c>
      <c r="F40" s="10"/>
    </row>
    <row r="41" spans="1:6" ht="12.75" customHeight="1">
      <c r="A41" s="13"/>
      <c r="B41" s="354" t="s">
        <v>1133</v>
      </c>
      <c r="C41" s="23"/>
      <c r="D41" s="10"/>
      <c r="E41" s="23">
        <v>137683269</v>
      </c>
      <c r="F41" s="10"/>
    </row>
    <row r="42" spans="1:6" ht="12.75" customHeight="1">
      <c r="A42" s="13"/>
      <c r="B42" s="42" t="s">
        <v>959</v>
      </c>
      <c r="C42" s="23">
        <v>6066350</v>
      </c>
      <c r="D42" s="10"/>
      <c r="E42" s="23">
        <v>6066350</v>
      </c>
      <c r="F42" s="10"/>
    </row>
    <row r="43" spans="1:6" ht="12.75" customHeight="1">
      <c r="A43" s="13"/>
      <c r="B43" s="6" t="s">
        <v>882</v>
      </c>
      <c r="C43" s="23">
        <v>15439938</v>
      </c>
      <c r="D43" s="10"/>
      <c r="E43" s="23">
        <v>15439938</v>
      </c>
      <c r="F43" s="10"/>
    </row>
    <row r="44" spans="1:6" ht="12.75" customHeight="1">
      <c r="A44" s="13"/>
      <c r="B44" s="6" t="s">
        <v>752</v>
      </c>
      <c r="C44" s="23">
        <v>11715750</v>
      </c>
      <c r="D44" s="10"/>
      <c r="E44" s="23">
        <v>11715750</v>
      </c>
      <c r="F44" s="10"/>
    </row>
    <row r="45" spans="1:6" ht="12.75" customHeight="1">
      <c r="A45" s="13"/>
      <c r="B45" s="6" t="s">
        <v>883</v>
      </c>
      <c r="C45" s="23">
        <v>5856500</v>
      </c>
      <c r="D45" s="10"/>
      <c r="E45" s="23">
        <v>5856500</v>
      </c>
      <c r="F45" s="10"/>
    </row>
    <row r="46" spans="1:6" ht="12.75" customHeight="1">
      <c r="A46" s="13"/>
      <c r="B46" s="6" t="s">
        <v>826</v>
      </c>
      <c r="C46" s="23">
        <v>149771334</v>
      </c>
      <c r="D46" s="10"/>
      <c r="E46" s="23">
        <v>149771334</v>
      </c>
      <c r="F46" s="10"/>
    </row>
    <row r="47" spans="1:6" ht="12.75" customHeight="1">
      <c r="A47" s="13"/>
      <c r="B47" s="6" t="s">
        <v>925</v>
      </c>
      <c r="C47" s="23">
        <v>158764184</v>
      </c>
      <c r="D47" s="10"/>
      <c r="E47" s="23">
        <v>154519184</v>
      </c>
      <c r="F47" s="10"/>
    </row>
    <row r="48" spans="1:6" ht="12.75" customHeight="1">
      <c r="A48" s="13"/>
      <c r="B48" s="6" t="s">
        <v>1164</v>
      </c>
      <c r="C48" s="23"/>
      <c r="D48" s="10"/>
      <c r="E48" s="23">
        <v>15000000</v>
      </c>
      <c r="F48" s="10"/>
    </row>
    <row r="49" spans="1:6" ht="12.75" customHeight="1">
      <c r="A49" s="13"/>
      <c r="B49" s="6" t="s">
        <v>1165</v>
      </c>
      <c r="C49" s="23"/>
      <c r="D49" s="10"/>
      <c r="E49" s="23">
        <v>13489000</v>
      </c>
      <c r="F49" s="10"/>
    </row>
    <row r="50" spans="1:6" ht="12.75" customHeight="1">
      <c r="A50" s="13"/>
      <c r="B50" s="6" t="s">
        <v>962</v>
      </c>
      <c r="C50" s="23"/>
      <c r="D50" s="10"/>
      <c r="E50" s="23">
        <v>2449478</v>
      </c>
      <c r="F50" s="10"/>
    </row>
    <row r="51" spans="1:18" s="40" customFormat="1" ht="11.25">
      <c r="A51" s="66"/>
      <c r="B51" s="14" t="s">
        <v>90</v>
      </c>
      <c r="C51" s="24">
        <f>SUM(C39:C47)</f>
        <v>651684854</v>
      </c>
      <c r="D51" s="15"/>
      <c r="E51" s="24">
        <f>SUM(E39:E50)</f>
        <v>816061601</v>
      </c>
      <c r="F51" s="15"/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</row>
    <row r="52" spans="1:18" s="40" customFormat="1" ht="11.25">
      <c r="A52" s="66"/>
      <c r="B52" s="42" t="s">
        <v>1166</v>
      </c>
      <c r="C52" s="24"/>
      <c r="D52" s="15"/>
      <c r="E52" s="23">
        <v>496772</v>
      </c>
      <c r="F52" s="15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</row>
    <row r="53" spans="1:18" s="40" customFormat="1" ht="11.25">
      <c r="A53" s="66"/>
      <c r="B53" s="42" t="s">
        <v>1094</v>
      </c>
      <c r="C53" s="23"/>
      <c r="D53" s="15"/>
      <c r="E53" s="23">
        <v>431700</v>
      </c>
      <c r="F53" s="15"/>
      <c r="H53" s="353"/>
      <c r="I53" s="353"/>
      <c r="J53" s="353"/>
      <c r="K53" s="353"/>
      <c r="L53" s="353"/>
      <c r="M53" s="353"/>
      <c r="N53" s="353"/>
      <c r="O53" s="353"/>
      <c r="P53" s="353"/>
      <c r="Q53" s="353"/>
      <c r="R53" s="353"/>
    </row>
    <row r="54" spans="1:18" s="40" customFormat="1" ht="11.25">
      <c r="A54" s="66"/>
      <c r="B54" s="42" t="s">
        <v>1095</v>
      </c>
      <c r="C54" s="23"/>
      <c r="D54" s="15"/>
      <c r="E54" s="23">
        <v>4500000</v>
      </c>
      <c r="F54" s="15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</row>
    <row r="55" spans="1:18" s="40" customFormat="1" ht="11.25">
      <c r="A55" s="66"/>
      <c r="B55" s="41" t="s">
        <v>503</v>
      </c>
      <c r="C55" s="24">
        <f>SUM(C53)</f>
        <v>0</v>
      </c>
      <c r="D55" s="15"/>
      <c r="E55" s="24">
        <f>SUM(E52:E54)</f>
        <v>5428472</v>
      </c>
      <c r="F55" s="15"/>
      <c r="H55" s="353"/>
      <c r="I55" s="353"/>
      <c r="J55" s="353"/>
      <c r="K55" s="353"/>
      <c r="L55" s="353"/>
      <c r="M55" s="353"/>
      <c r="N55" s="353"/>
      <c r="O55" s="353"/>
      <c r="P55" s="353"/>
      <c r="Q55" s="353"/>
      <c r="R55" s="353"/>
    </row>
    <row r="56" spans="1:6" ht="11.25">
      <c r="A56" s="13"/>
      <c r="B56" s="5" t="s">
        <v>36</v>
      </c>
      <c r="C56" s="23">
        <f>C51+C55</f>
        <v>651684854</v>
      </c>
      <c r="D56" s="10"/>
      <c r="E56" s="23">
        <f>E51+E55</f>
        <v>821490073</v>
      </c>
      <c r="F56" s="10"/>
    </row>
    <row r="57" spans="1:6" ht="11.25">
      <c r="A57" s="13"/>
      <c r="B57" s="42" t="s">
        <v>956</v>
      </c>
      <c r="C57" s="23">
        <v>127000</v>
      </c>
      <c r="D57" s="10"/>
      <c r="E57" s="23">
        <v>0</v>
      </c>
      <c r="F57" s="10"/>
    </row>
    <row r="58" spans="1:6" ht="11.25">
      <c r="A58" s="13"/>
      <c r="B58" s="42" t="s">
        <v>998</v>
      </c>
      <c r="C58" s="23">
        <v>20000000</v>
      </c>
      <c r="D58" s="10"/>
      <c r="E58" s="23">
        <v>20000000</v>
      </c>
      <c r="F58" s="10"/>
    </row>
    <row r="59" spans="1:6" ht="22.5">
      <c r="A59" s="13"/>
      <c r="B59" s="42" t="s">
        <v>966</v>
      </c>
      <c r="C59" s="23">
        <v>90000000</v>
      </c>
      <c r="D59" s="10"/>
      <c r="E59" s="23">
        <v>90000000</v>
      </c>
      <c r="F59" s="10"/>
    </row>
    <row r="60" spans="1:6" ht="11.25">
      <c r="A60" s="13"/>
      <c r="B60" s="42" t="s">
        <v>1167</v>
      </c>
      <c r="C60" s="23"/>
      <c r="D60" s="10"/>
      <c r="E60" s="23">
        <v>700000</v>
      </c>
      <c r="F60" s="10"/>
    </row>
    <row r="61" spans="1:6" ht="11.25">
      <c r="A61" s="13"/>
      <c r="B61" s="6" t="s">
        <v>885</v>
      </c>
      <c r="C61" s="23"/>
      <c r="D61" s="10"/>
      <c r="E61" s="23">
        <v>9506283</v>
      </c>
      <c r="F61" s="10"/>
    </row>
    <row r="62" spans="1:6" ht="11.25">
      <c r="A62" s="13"/>
      <c r="B62" s="14" t="s">
        <v>90</v>
      </c>
      <c r="C62" s="23">
        <f>SUM(C57:C59)</f>
        <v>110127000</v>
      </c>
      <c r="D62" s="23"/>
      <c r="E62" s="23">
        <f>SUM(E57:E61)</f>
        <v>120206283</v>
      </c>
      <c r="F62" s="10"/>
    </row>
    <row r="63" spans="1:6" ht="11.25">
      <c r="A63" s="13"/>
      <c r="B63" s="42" t="s">
        <v>1096</v>
      </c>
      <c r="C63" s="23"/>
      <c r="D63" s="10"/>
      <c r="E63" s="23">
        <v>28405</v>
      </c>
      <c r="F63" s="10"/>
    </row>
    <row r="64" spans="1:6" ht="11.25">
      <c r="A64" s="13"/>
      <c r="B64" s="42" t="s">
        <v>1097</v>
      </c>
      <c r="C64" s="23"/>
      <c r="D64" s="10"/>
      <c r="E64" s="23">
        <v>75</v>
      </c>
      <c r="F64" s="10"/>
    </row>
    <row r="65" spans="1:6" ht="11.25">
      <c r="A65" s="13"/>
      <c r="B65" s="41" t="s">
        <v>503</v>
      </c>
      <c r="C65" s="23">
        <f>SUM(C63:C64)</f>
        <v>0</v>
      </c>
      <c r="D65" s="23"/>
      <c r="E65" s="23">
        <f>SUM(E63:E64)</f>
        <v>28480</v>
      </c>
      <c r="F65" s="10"/>
    </row>
    <row r="66" spans="1:18" s="7" customFormat="1" ht="12.75" customHeight="1">
      <c r="A66" s="118"/>
      <c r="B66" s="6" t="s">
        <v>37</v>
      </c>
      <c r="C66" s="23">
        <f>C62+C65</f>
        <v>110127000</v>
      </c>
      <c r="D66" s="23"/>
      <c r="E66" s="23">
        <f>E62+E65</f>
        <v>120234763</v>
      </c>
      <c r="F66" s="10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</row>
    <row r="67" spans="1:6" ht="11.25">
      <c r="A67" s="4">
        <v>6</v>
      </c>
      <c r="B67" s="8" t="s">
        <v>29</v>
      </c>
      <c r="C67" s="18"/>
      <c r="D67" s="9">
        <f>C68+C82</f>
        <v>2040739238</v>
      </c>
      <c r="E67" s="18"/>
      <c r="F67" s="9">
        <f>E68+E82</f>
        <v>1785966311</v>
      </c>
    </row>
    <row r="68" spans="1:6" ht="11.25">
      <c r="A68" s="13"/>
      <c r="B68" s="6" t="s">
        <v>6</v>
      </c>
      <c r="C68" s="23">
        <f>SUM(C69:C77)</f>
        <v>2028148238</v>
      </c>
      <c r="D68" s="9"/>
      <c r="E68" s="23">
        <f>E69+E70+E71+E72+E73+E74+E75+E76+E77+E81</f>
        <v>1752409311</v>
      </c>
      <c r="F68" s="9"/>
    </row>
    <row r="69" spans="1:6" ht="13.5" customHeight="1">
      <c r="A69" s="13"/>
      <c r="B69" s="6" t="s">
        <v>86</v>
      </c>
      <c r="C69" s="23">
        <v>414301532</v>
      </c>
      <c r="D69" s="9"/>
      <c r="E69" s="23">
        <v>421348532</v>
      </c>
      <c r="F69" s="9"/>
    </row>
    <row r="70" spans="1:6" ht="11.25">
      <c r="A70" s="13"/>
      <c r="B70" s="6" t="s">
        <v>1098</v>
      </c>
      <c r="C70" s="23"/>
      <c r="D70" s="9"/>
      <c r="E70" s="23">
        <v>5647984</v>
      </c>
      <c r="F70" s="9"/>
    </row>
    <row r="71" spans="1:6" ht="13.5" customHeight="1">
      <c r="A71" s="13"/>
      <c r="B71" s="5" t="s">
        <v>353</v>
      </c>
      <c r="C71" s="23">
        <v>329444250</v>
      </c>
      <c r="D71" s="9"/>
      <c r="E71" s="23">
        <v>347095671</v>
      </c>
      <c r="F71" s="9"/>
    </row>
    <row r="72" spans="1:6" ht="22.5">
      <c r="A72" s="13"/>
      <c r="B72" s="5" t="s">
        <v>87</v>
      </c>
      <c r="C72" s="23">
        <v>631601676</v>
      </c>
      <c r="D72" s="9"/>
      <c r="E72" s="23">
        <v>669382142</v>
      </c>
      <c r="F72" s="9"/>
    </row>
    <row r="73" spans="1:6" ht="11.25">
      <c r="A73" s="13"/>
      <c r="B73" s="5" t="s">
        <v>1099</v>
      </c>
      <c r="C73" s="23"/>
      <c r="D73" s="9"/>
      <c r="E73" s="23">
        <v>44708894</v>
      </c>
      <c r="F73" s="9"/>
    </row>
    <row r="74" spans="1:6" ht="11.25">
      <c r="A74" s="13"/>
      <c r="B74" s="5" t="s">
        <v>88</v>
      </c>
      <c r="C74" s="23">
        <v>30321390</v>
      </c>
      <c r="D74" s="9"/>
      <c r="E74" s="23">
        <v>31348390</v>
      </c>
      <c r="F74" s="9"/>
    </row>
    <row r="75" spans="1:6" ht="11.25">
      <c r="A75" s="13"/>
      <c r="B75" s="5" t="s">
        <v>1100</v>
      </c>
      <c r="C75" s="23"/>
      <c r="D75" s="9"/>
      <c r="E75" s="23">
        <v>6269158</v>
      </c>
      <c r="F75" s="9"/>
    </row>
    <row r="76" spans="1:6" ht="11.25">
      <c r="A76" s="13"/>
      <c r="B76" s="5" t="s">
        <v>1134</v>
      </c>
      <c r="C76" s="23"/>
      <c r="D76" s="9"/>
      <c r="E76" s="23">
        <v>1544000</v>
      </c>
      <c r="F76" s="9"/>
    </row>
    <row r="77" spans="1:18" s="7" customFormat="1" ht="11.25">
      <c r="A77" s="13"/>
      <c r="B77" s="5" t="s">
        <v>89</v>
      </c>
      <c r="C77" s="23">
        <f>SUM(C78:C78)</f>
        <v>622479390</v>
      </c>
      <c r="D77" s="9"/>
      <c r="E77" s="23">
        <f>SUM(E78:E80)</f>
        <v>212471000</v>
      </c>
      <c r="F77" s="9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</row>
    <row r="78" spans="1:18" s="7" customFormat="1" ht="22.5">
      <c r="A78" s="13"/>
      <c r="B78" s="5" t="s">
        <v>874</v>
      </c>
      <c r="C78" s="23">
        <v>622479390</v>
      </c>
      <c r="D78" s="9"/>
      <c r="E78" s="23">
        <v>162380000</v>
      </c>
      <c r="F78" s="9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</row>
    <row r="79" spans="1:18" s="7" customFormat="1" ht="11.25">
      <c r="A79" s="13"/>
      <c r="B79" s="5" t="s">
        <v>1101</v>
      </c>
      <c r="C79" s="23"/>
      <c r="D79" s="9"/>
      <c r="E79" s="23">
        <v>43368000</v>
      </c>
      <c r="F79" s="9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</row>
    <row r="80" spans="1:18" s="7" customFormat="1" ht="11.25">
      <c r="A80" s="13"/>
      <c r="B80" s="5" t="s">
        <v>1145</v>
      </c>
      <c r="C80" s="23"/>
      <c r="D80" s="9"/>
      <c r="E80" s="23">
        <v>6723000</v>
      </c>
      <c r="F80" s="9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</row>
    <row r="81" spans="1:18" s="7" customFormat="1" ht="11.25">
      <c r="A81" s="13"/>
      <c r="B81" s="5" t="s">
        <v>1135</v>
      </c>
      <c r="C81" s="23"/>
      <c r="D81" s="9"/>
      <c r="E81" s="23">
        <v>12593540</v>
      </c>
      <c r="F81" s="9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</row>
    <row r="82" spans="1:6" ht="12.75" customHeight="1">
      <c r="A82" s="13"/>
      <c r="B82" s="5" t="s">
        <v>39</v>
      </c>
      <c r="C82" s="23">
        <f>SUM(C83:C83)</f>
        <v>12591000</v>
      </c>
      <c r="D82" s="9"/>
      <c r="E82" s="23">
        <f>SUM(E83:E86)</f>
        <v>33557000</v>
      </c>
      <c r="F82" s="9"/>
    </row>
    <row r="83" spans="1:6" ht="12.75" customHeight="1">
      <c r="A83" s="13"/>
      <c r="B83" s="5" t="s">
        <v>38</v>
      </c>
      <c r="C83" s="23">
        <v>12591000</v>
      </c>
      <c r="D83" s="9"/>
      <c r="E83" s="23">
        <v>0</v>
      </c>
      <c r="F83" s="9"/>
    </row>
    <row r="84" spans="1:6" ht="12.75" customHeight="1">
      <c r="A84" s="13"/>
      <c r="B84" s="5" t="s">
        <v>1146</v>
      </c>
      <c r="C84" s="23"/>
      <c r="D84" s="9"/>
      <c r="E84" s="23">
        <v>30000000</v>
      </c>
      <c r="F84" s="9"/>
    </row>
    <row r="85" spans="1:6" ht="12.75" customHeight="1">
      <c r="A85" s="13"/>
      <c r="B85" s="5" t="s">
        <v>1147</v>
      </c>
      <c r="C85" s="23"/>
      <c r="D85" s="9"/>
      <c r="E85" s="23">
        <v>1557000</v>
      </c>
      <c r="F85" s="9"/>
    </row>
    <row r="86" spans="1:6" ht="12.75" customHeight="1">
      <c r="A86" s="13"/>
      <c r="B86" s="5" t="s">
        <v>1168</v>
      </c>
      <c r="C86" s="23"/>
      <c r="D86" s="9"/>
      <c r="E86" s="23">
        <v>2000000</v>
      </c>
      <c r="F86" s="9"/>
    </row>
    <row r="87" spans="1:6" ht="14.25" customHeight="1">
      <c r="A87" s="4">
        <v>7</v>
      </c>
      <c r="B87" s="8" t="s">
        <v>30</v>
      </c>
      <c r="C87" s="18"/>
      <c r="D87" s="9">
        <f>C128+C135</f>
        <v>190816991</v>
      </c>
      <c r="E87" s="18"/>
      <c r="F87" s="9">
        <f>E128+E135</f>
        <v>535273307</v>
      </c>
    </row>
    <row r="88" spans="1:6" ht="14.25" customHeight="1">
      <c r="A88" s="13"/>
      <c r="B88" s="6" t="s">
        <v>40</v>
      </c>
      <c r="C88" s="23">
        <v>54140000</v>
      </c>
      <c r="D88" s="10"/>
      <c r="E88" s="23">
        <v>59999900</v>
      </c>
      <c r="F88" s="10"/>
    </row>
    <row r="89" spans="1:6" ht="19.5">
      <c r="A89" s="13"/>
      <c r="B89" s="22" t="s">
        <v>770</v>
      </c>
      <c r="C89" s="23">
        <v>8926500</v>
      </c>
      <c r="D89" s="10"/>
      <c r="E89" s="23">
        <v>8866500</v>
      </c>
      <c r="F89" s="10"/>
    </row>
    <row r="90" spans="1:6" ht="11.25">
      <c r="A90" s="13"/>
      <c r="B90" s="42" t="s">
        <v>943</v>
      </c>
      <c r="C90" s="23">
        <v>126000</v>
      </c>
      <c r="D90" s="10"/>
      <c r="E90" s="23">
        <v>112000</v>
      </c>
      <c r="F90" s="10"/>
    </row>
    <row r="91" spans="1:6" ht="11.25">
      <c r="A91" s="13"/>
      <c r="B91" s="42" t="s">
        <v>938</v>
      </c>
      <c r="C91" s="23">
        <v>61516793</v>
      </c>
      <c r="D91" s="10"/>
      <c r="E91" s="23">
        <v>0</v>
      </c>
      <c r="F91" s="10"/>
    </row>
    <row r="92" spans="1:6" ht="11.25">
      <c r="A92" s="13"/>
      <c r="B92" s="42" t="s">
        <v>936</v>
      </c>
      <c r="C92" s="23">
        <v>367200</v>
      </c>
      <c r="D92" s="10"/>
      <c r="E92" s="23">
        <v>367200</v>
      </c>
      <c r="F92" s="10"/>
    </row>
    <row r="93" spans="1:6" ht="11.25">
      <c r="A93" s="13"/>
      <c r="B93" s="42" t="s">
        <v>873</v>
      </c>
      <c r="C93" s="23">
        <v>342500</v>
      </c>
      <c r="D93" s="10"/>
      <c r="E93" s="23">
        <v>342500</v>
      </c>
      <c r="F93" s="10"/>
    </row>
    <row r="94" spans="1:6" ht="11.25">
      <c r="A94" s="13"/>
      <c r="B94" s="6" t="s">
        <v>826</v>
      </c>
      <c r="C94" s="23">
        <v>5676900</v>
      </c>
      <c r="D94" s="10"/>
      <c r="E94" s="23">
        <v>5676900</v>
      </c>
      <c r="F94" s="10"/>
    </row>
    <row r="95" spans="1:6" ht="11.25">
      <c r="A95" s="13"/>
      <c r="B95" s="6" t="s">
        <v>760</v>
      </c>
      <c r="C95" s="23">
        <v>2785110</v>
      </c>
      <c r="D95" s="10"/>
      <c r="E95" s="23">
        <v>2785110</v>
      </c>
      <c r="F95" s="10"/>
    </row>
    <row r="96" spans="1:6" ht="11.25">
      <c r="A96" s="13"/>
      <c r="B96" s="6" t="s">
        <v>828</v>
      </c>
      <c r="C96" s="23">
        <v>35864865</v>
      </c>
      <c r="D96" s="10"/>
      <c r="E96" s="23">
        <v>35864865</v>
      </c>
      <c r="F96" s="10"/>
    </row>
    <row r="97" spans="1:6" ht="11.25">
      <c r="A97" s="13"/>
      <c r="B97" s="6" t="s">
        <v>884</v>
      </c>
      <c r="C97" s="23">
        <v>5000000</v>
      </c>
      <c r="D97" s="10"/>
      <c r="E97" s="23">
        <v>5000000</v>
      </c>
      <c r="F97" s="10"/>
    </row>
    <row r="98" spans="1:6" ht="11.25">
      <c r="A98" s="13"/>
      <c r="B98" s="6" t="s">
        <v>1136</v>
      </c>
      <c r="C98" s="23"/>
      <c r="D98" s="10"/>
      <c r="E98" s="23">
        <v>10000000</v>
      </c>
      <c r="F98" s="10"/>
    </row>
    <row r="99" spans="1:6" ht="11.25">
      <c r="A99" s="13"/>
      <c r="B99" s="6" t="s">
        <v>1137</v>
      </c>
      <c r="C99" s="23"/>
      <c r="D99" s="10"/>
      <c r="E99" s="23">
        <v>2000000</v>
      </c>
      <c r="F99" s="10"/>
    </row>
    <row r="100" spans="1:6" ht="11.25">
      <c r="A100" s="13"/>
      <c r="B100" s="6" t="s">
        <v>1169</v>
      </c>
      <c r="C100" s="23"/>
      <c r="D100" s="10"/>
      <c r="E100" s="23">
        <v>450000</v>
      </c>
      <c r="F100" s="10"/>
    </row>
    <row r="101" spans="1:6" ht="11.25">
      <c r="A101" s="13"/>
      <c r="B101" s="6" t="s">
        <v>1138</v>
      </c>
      <c r="C101" s="23"/>
      <c r="D101" s="10"/>
      <c r="E101" s="23">
        <v>0</v>
      </c>
      <c r="F101" s="10"/>
    </row>
    <row r="102" spans="1:6" ht="11.25">
      <c r="A102" s="13"/>
      <c r="B102" s="6" t="s">
        <v>1148</v>
      </c>
      <c r="C102" s="23"/>
      <c r="D102" s="10"/>
      <c r="E102" s="23">
        <v>1000000</v>
      </c>
      <c r="F102" s="10"/>
    </row>
    <row r="103" spans="1:6" ht="11.25">
      <c r="A103" s="13"/>
      <c r="B103" s="6" t="s">
        <v>1170</v>
      </c>
      <c r="C103" s="23"/>
      <c r="D103" s="10"/>
      <c r="E103" s="23">
        <v>1188750</v>
      </c>
      <c r="F103" s="10"/>
    </row>
    <row r="104" spans="1:6" ht="11.25">
      <c r="A104" s="13"/>
      <c r="B104" s="6" t="s">
        <v>828</v>
      </c>
      <c r="C104" s="23"/>
      <c r="D104" s="10"/>
      <c r="E104" s="23">
        <v>24695680</v>
      </c>
      <c r="F104" s="10"/>
    </row>
    <row r="105" spans="1:6" ht="11.25">
      <c r="A105" s="13"/>
      <c r="B105" s="6" t="s">
        <v>925</v>
      </c>
      <c r="C105" s="23"/>
      <c r="D105" s="10"/>
      <c r="E105" s="23">
        <v>4245000</v>
      </c>
      <c r="F105" s="10"/>
    </row>
    <row r="106" spans="1:6" ht="11.25">
      <c r="A106" s="13"/>
      <c r="B106" s="6" t="s">
        <v>962</v>
      </c>
      <c r="C106" s="23"/>
      <c r="D106" s="10"/>
      <c r="E106" s="23">
        <v>696</v>
      </c>
      <c r="F106" s="10"/>
    </row>
    <row r="107" spans="1:18" s="40" customFormat="1" ht="11.25">
      <c r="A107" s="66"/>
      <c r="B107" s="41" t="s">
        <v>90</v>
      </c>
      <c r="C107" s="24">
        <f>SUM(C88:C103)</f>
        <v>174745868</v>
      </c>
      <c r="D107" s="15"/>
      <c r="E107" s="24">
        <f>SUM(E88:E106)</f>
        <v>162595101</v>
      </c>
      <c r="F107" s="15"/>
      <c r="H107" s="353"/>
      <c r="I107" s="353"/>
      <c r="J107" s="353"/>
      <c r="K107" s="353"/>
      <c r="L107" s="353"/>
      <c r="M107" s="353"/>
      <c r="N107" s="353"/>
      <c r="O107" s="353"/>
      <c r="P107" s="353"/>
      <c r="Q107" s="353"/>
      <c r="R107" s="353"/>
    </row>
    <row r="108" spans="1:18" s="7" customFormat="1" ht="11.25">
      <c r="A108" s="340"/>
      <c r="B108" s="42" t="s">
        <v>1102</v>
      </c>
      <c r="C108" s="23"/>
      <c r="D108" s="10"/>
      <c r="E108" s="23">
        <v>5869907</v>
      </c>
      <c r="F108" s="10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</row>
    <row r="109" spans="1:18" s="7" customFormat="1" ht="11.25">
      <c r="A109" s="340"/>
      <c r="B109" s="42" t="s">
        <v>1103</v>
      </c>
      <c r="C109" s="23"/>
      <c r="D109" s="10"/>
      <c r="E109" s="23">
        <v>1504600</v>
      </c>
      <c r="F109" s="10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</row>
    <row r="110" spans="1:18" s="7" customFormat="1" ht="11.25">
      <c r="A110" s="340"/>
      <c r="B110" s="42" t="s">
        <v>1149</v>
      </c>
      <c r="C110" s="23"/>
      <c r="D110" s="10"/>
      <c r="E110" s="23">
        <v>8524928</v>
      </c>
      <c r="F110" s="10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</row>
    <row r="111" spans="1:18" s="7" customFormat="1" ht="11.25">
      <c r="A111" s="340"/>
      <c r="B111" s="42" t="s">
        <v>1150</v>
      </c>
      <c r="C111" s="23"/>
      <c r="D111" s="10"/>
      <c r="E111" s="23">
        <v>773492</v>
      </c>
      <c r="F111" s="10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</row>
    <row r="112" spans="1:6" ht="11.25">
      <c r="A112" s="13"/>
      <c r="B112" s="42" t="s">
        <v>682</v>
      </c>
      <c r="C112" s="23">
        <v>2310750</v>
      </c>
      <c r="D112" s="10"/>
      <c r="E112" s="23">
        <v>2182586</v>
      </c>
      <c r="F112" s="10"/>
    </row>
    <row r="113" spans="1:6" ht="11.25">
      <c r="A113" s="13"/>
      <c r="B113" s="42" t="s">
        <v>1151</v>
      </c>
      <c r="C113" s="23"/>
      <c r="D113" s="10"/>
      <c r="E113" s="23">
        <v>3810000</v>
      </c>
      <c r="F113" s="10"/>
    </row>
    <row r="114" spans="1:6" ht="11.25">
      <c r="A114" s="13"/>
      <c r="B114" s="42" t="s">
        <v>1104</v>
      </c>
      <c r="C114" s="23"/>
      <c r="D114" s="10"/>
      <c r="E114" s="23">
        <v>96000</v>
      </c>
      <c r="F114" s="10"/>
    </row>
    <row r="115" spans="1:6" ht="11.25">
      <c r="A115" s="13"/>
      <c r="B115" s="42" t="s">
        <v>1171</v>
      </c>
      <c r="C115" s="23"/>
      <c r="D115" s="10"/>
      <c r="E115" s="23">
        <v>125000</v>
      </c>
      <c r="F115" s="10"/>
    </row>
    <row r="116" spans="1:6" ht="11.25">
      <c r="A116" s="13"/>
      <c r="B116" s="42" t="s">
        <v>989</v>
      </c>
      <c r="C116" s="23">
        <v>640341</v>
      </c>
      <c r="D116" s="10"/>
      <c r="E116" s="23">
        <v>603956</v>
      </c>
      <c r="F116" s="10"/>
    </row>
    <row r="117" spans="1:6" ht="11.25">
      <c r="A117" s="13"/>
      <c r="B117" s="42" t="s">
        <v>1139</v>
      </c>
      <c r="C117" s="23"/>
      <c r="D117" s="10"/>
      <c r="E117" s="23">
        <v>50000</v>
      </c>
      <c r="F117" s="10"/>
    </row>
    <row r="118" spans="1:6" ht="11.25">
      <c r="A118" s="13"/>
      <c r="B118" s="42" t="s">
        <v>1140</v>
      </c>
      <c r="C118" s="23"/>
      <c r="D118" s="10"/>
      <c r="E118" s="23">
        <v>1678756</v>
      </c>
      <c r="F118" s="10"/>
    </row>
    <row r="119" spans="1:6" ht="11.25">
      <c r="A119" s="13"/>
      <c r="B119" s="42" t="s">
        <v>1152</v>
      </c>
      <c r="C119" s="23"/>
      <c r="D119" s="10"/>
      <c r="E119" s="23">
        <v>600000</v>
      </c>
      <c r="F119" s="10"/>
    </row>
    <row r="120" spans="1:6" ht="11.25">
      <c r="A120" s="13"/>
      <c r="B120" s="42" t="s">
        <v>1166</v>
      </c>
      <c r="C120" s="23"/>
      <c r="D120" s="10"/>
      <c r="E120" s="23">
        <v>1503228</v>
      </c>
      <c r="F120" s="10"/>
    </row>
    <row r="121" spans="1:6" ht="11.25">
      <c r="A121" s="13"/>
      <c r="B121" s="42" t="s">
        <v>1172</v>
      </c>
      <c r="C121" s="23"/>
      <c r="D121" s="10"/>
      <c r="E121" s="23">
        <v>500000</v>
      </c>
      <c r="F121" s="10"/>
    </row>
    <row r="122" spans="1:6" ht="11.25">
      <c r="A122" s="13"/>
      <c r="B122" s="42" t="s">
        <v>1094</v>
      </c>
      <c r="C122" s="23"/>
      <c r="D122" s="10"/>
      <c r="E122" s="23">
        <v>305526840</v>
      </c>
      <c r="F122" s="10"/>
    </row>
    <row r="123" spans="1:6" ht="11.25">
      <c r="A123" s="13"/>
      <c r="B123" s="42" t="s">
        <v>1105</v>
      </c>
      <c r="C123" s="23"/>
      <c r="D123" s="10"/>
      <c r="E123" s="23">
        <v>2228513</v>
      </c>
      <c r="F123" s="10"/>
    </row>
    <row r="124" spans="1:6" ht="11.25">
      <c r="A124" s="13"/>
      <c r="B124" s="42" t="s">
        <v>1095</v>
      </c>
      <c r="C124" s="23"/>
      <c r="D124" s="10"/>
      <c r="E124" s="23">
        <v>7005263</v>
      </c>
      <c r="F124" s="10"/>
    </row>
    <row r="125" spans="1:6" ht="11.25">
      <c r="A125" s="13"/>
      <c r="B125" s="42" t="s">
        <v>1141</v>
      </c>
      <c r="C125" s="23"/>
      <c r="D125" s="10"/>
      <c r="E125" s="23">
        <v>10538323</v>
      </c>
      <c r="F125" s="10"/>
    </row>
    <row r="126" spans="1:6" ht="11.25">
      <c r="A126" s="13"/>
      <c r="B126" s="42" t="s">
        <v>1173</v>
      </c>
      <c r="C126" s="23"/>
      <c r="D126" s="10"/>
      <c r="E126" s="23">
        <v>907166</v>
      </c>
      <c r="F126" s="10"/>
    </row>
    <row r="127" spans="1:18" s="40" customFormat="1" ht="11.25">
      <c r="A127" s="66"/>
      <c r="B127" s="41" t="s">
        <v>503</v>
      </c>
      <c r="C127" s="24">
        <f>SUM(C112:C116)</f>
        <v>2951091</v>
      </c>
      <c r="D127" s="24"/>
      <c r="E127" s="24">
        <f>SUM(E108:E126)</f>
        <v>354028558</v>
      </c>
      <c r="F127" s="24"/>
      <c r="H127" s="353"/>
      <c r="I127" s="353"/>
      <c r="J127" s="353"/>
      <c r="K127" s="353"/>
      <c r="L127" s="353"/>
      <c r="M127" s="353"/>
      <c r="N127" s="353"/>
      <c r="O127" s="353"/>
      <c r="P127" s="353"/>
      <c r="Q127" s="353"/>
      <c r="R127" s="353"/>
    </row>
    <row r="128" spans="1:6" ht="11.25">
      <c r="A128" s="13"/>
      <c r="B128" s="5" t="s">
        <v>36</v>
      </c>
      <c r="C128" s="23">
        <f>C107+C127</f>
        <v>177696959</v>
      </c>
      <c r="D128" s="23"/>
      <c r="E128" s="23">
        <f>E107+E127</f>
        <v>516623659</v>
      </c>
      <c r="F128" s="23"/>
    </row>
    <row r="129" spans="1:6" ht="11.25">
      <c r="A129" s="13"/>
      <c r="B129" s="6" t="s">
        <v>885</v>
      </c>
      <c r="C129" s="23">
        <v>13120032</v>
      </c>
      <c r="D129" s="23"/>
      <c r="E129" s="23">
        <v>18062653</v>
      </c>
      <c r="F129" s="23"/>
    </row>
    <row r="130" spans="1:6" ht="11.25">
      <c r="A130" s="13"/>
      <c r="B130" s="6" t="s">
        <v>1153</v>
      </c>
      <c r="C130" s="23"/>
      <c r="D130" s="23"/>
      <c r="E130" s="23">
        <v>0</v>
      </c>
      <c r="F130" s="23"/>
    </row>
    <row r="131" spans="1:6" ht="11.25">
      <c r="A131" s="13"/>
      <c r="B131" s="6" t="s">
        <v>1154</v>
      </c>
      <c r="C131" s="23"/>
      <c r="D131" s="23"/>
      <c r="E131" s="23">
        <v>695</v>
      </c>
      <c r="F131" s="23"/>
    </row>
    <row r="132" spans="1:6" ht="11.25">
      <c r="A132" s="13"/>
      <c r="B132" s="41" t="s">
        <v>90</v>
      </c>
      <c r="C132" s="23">
        <f>SUM(C129:C129)</f>
        <v>13120032</v>
      </c>
      <c r="D132" s="23"/>
      <c r="E132" s="23">
        <f>SUM(E129:E131)</f>
        <v>18063348</v>
      </c>
      <c r="F132" s="23"/>
    </row>
    <row r="133" spans="1:6" ht="11.25">
      <c r="A133" s="13"/>
      <c r="B133" s="42" t="s">
        <v>1103</v>
      </c>
      <c r="C133" s="23"/>
      <c r="D133" s="23"/>
      <c r="E133" s="23">
        <v>586300</v>
      </c>
      <c r="F133" s="23"/>
    </row>
    <row r="134" spans="1:6" ht="11.25">
      <c r="A134" s="13"/>
      <c r="B134" s="41" t="s">
        <v>503</v>
      </c>
      <c r="C134" s="23">
        <f>SUM(C133)</f>
        <v>0</v>
      </c>
      <c r="D134" s="23"/>
      <c r="E134" s="23">
        <f>SUM(E133)</f>
        <v>586300</v>
      </c>
      <c r="F134" s="23"/>
    </row>
    <row r="135" spans="1:6" ht="11.25">
      <c r="A135" s="13"/>
      <c r="B135" s="5" t="s">
        <v>769</v>
      </c>
      <c r="C135" s="10">
        <f>C132+C134</f>
        <v>13120032</v>
      </c>
      <c r="D135" s="23"/>
      <c r="E135" s="10">
        <f>E132+E134</f>
        <v>18649648</v>
      </c>
      <c r="F135" s="23"/>
    </row>
    <row r="136" spans="1:6" ht="11.25">
      <c r="A136" s="4">
        <v>8</v>
      </c>
      <c r="B136" s="12" t="s">
        <v>70</v>
      </c>
      <c r="C136" s="10"/>
      <c r="D136" s="9">
        <f>SUM(C137:C142)</f>
        <v>8500000</v>
      </c>
      <c r="E136" s="10"/>
      <c r="F136" s="9">
        <f>SUM(E137:E142)</f>
        <v>35194441</v>
      </c>
    </row>
    <row r="137" spans="1:6" ht="12.75" customHeight="1">
      <c r="A137" s="13"/>
      <c r="B137" s="12" t="s">
        <v>9</v>
      </c>
      <c r="C137" s="23">
        <v>3000000</v>
      </c>
      <c r="D137" s="9"/>
      <c r="E137" s="23">
        <v>3000000</v>
      </c>
      <c r="F137" s="9"/>
    </row>
    <row r="138" spans="1:6" ht="12.75" customHeight="1">
      <c r="A138" s="13"/>
      <c r="B138" s="12" t="s">
        <v>678</v>
      </c>
      <c r="C138" s="23">
        <v>4000000</v>
      </c>
      <c r="D138" s="9"/>
      <c r="E138" s="23">
        <v>24000000</v>
      </c>
      <c r="F138" s="9"/>
    </row>
    <row r="139" spans="1:6" ht="12.75" customHeight="1">
      <c r="A139" s="13"/>
      <c r="B139" s="12" t="s">
        <v>764</v>
      </c>
      <c r="C139" s="23">
        <v>1500000</v>
      </c>
      <c r="D139" s="9"/>
      <c r="E139" s="23">
        <v>1500000</v>
      </c>
      <c r="F139" s="9"/>
    </row>
    <row r="140" spans="1:6" ht="12.75" customHeight="1">
      <c r="A140" s="13"/>
      <c r="B140" s="12" t="s">
        <v>1174</v>
      </c>
      <c r="C140" s="23"/>
      <c r="D140" s="9"/>
      <c r="E140" s="23">
        <v>315000</v>
      </c>
      <c r="F140" s="9"/>
    </row>
    <row r="141" spans="1:6" ht="12.75" customHeight="1">
      <c r="A141" s="13"/>
      <c r="B141" s="12" t="s">
        <v>68</v>
      </c>
      <c r="C141" s="23"/>
      <c r="D141" s="9"/>
      <c r="E141" s="23">
        <v>6023958</v>
      </c>
      <c r="F141" s="9"/>
    </row>
    <row r="142" spans="1:6" ht="12.75" customHeight="1">
      <c r="A142" s="3"/>
      <c r="B142" s="12" t="s">
        <v>69</v>
      </c>
      <c r="C142" s="10"/>
      <c r="D142" s="9"/>
      <c r="E142" s="10">
        <v>355483</v>
      </c>
      <c r="F142" s="9"/>
    </row>
    <row r="143" spans="1:6" ht="12.75" customHeight="1">
      <c r="A143" s="2">
        <v>9</v>
      </c>
      <c r="B143" s="8" t="s">
        <v>31</v>
      </c>
      <c r="C143" s="18"/>
      <c r="D143" s="9">
        <f>SUM(C144:C147)</f>
        <v>3741210299</v>
      </c>
      <c r="E143" s="18"/>
      <c r="F143" s="9">
        <f>SUM(E144:E147)</f>
        <v>3741210299</v>
      </c>
    </row>
    <row r="144" spans="1:6" ht="12.75" customHeight="1">
      <c r="A144" s="4"/>
      <c r="B144" s="20" t="s">
        <v>33</v>
      </c>
      <c r="C144" s="23">
        <v>1559022525</v>
      </c>
      <c r="D144" s="9"/>
      <c r="E144" s="23">
        <v>1447008688</v>
      </c>
      <c r="F144" s="9"/>
    </row>
    <row r="145" spans="1:6" ht="12.75" customHeight="1">
      <c r="A145" s="3"/>
      <c r="B145" s="20" t="s">
        <v>32</v>
      </c>
      <c r="C145" s="23">
        <v>1880856501</v>
      </c>
      <c r="D145" s="9"/>
      <c r="E145" s="23">
        <v>1992870338</v>
      </c>
      <c r="F145" s="9"/>
    </row>
    <row r="146" spans="1:6" ht="12.75" customHeight="1">
      <c r="A146" s="13"/>
      <c r="B146" s="20" t="s">
        <v>34</v>
      </c>
      <c r="C146" s="23">
        <v>275714002</v>
      </c>
      <c r="D146" s="9"/>
      <c r="E146" s="23">
        <v>275708413</v>
      </c>
      <c r="F146" s="9"/>
    </row>
    <row r="147" spans="1:6" ht="12.75" customHeight="1">
      <c r="A147" s="13"/>
      <c r="B147" s="20" t="s">
        <v>35</v>
      </c>
      <c r="C147" s="23">
        <v>25617271</v>
      </c>
      <c r="D147" s="9"/>
      <c r="E147" s="23">
        <v>25622860</v>
      </c>
      <c r="F147" s="9"/>
    </row>
    <row r="148" spans="1:18" s="17" customFormat="1" ht="12.75" customHeight="1">
      <c r="A148" s="4"/>
      <c r="B148" s="19" t="s">
        <v>2</v>
      </c>
      <c r="C148" s="18"/>
      <c r="D148" s="9">
        <f>D9+C28+C31+C51+C66+D67+C107+C132+C137+C138+C141+C144+C145</f>
        <v>7389388625</v>
      </c>
      <c r="E148" s="18"/>
      <c r="F148" s="9">
        <f>F9+E28+E35+E51+E62+F67+E107+E132+E137+E138+E139+E140+E141+E144+E145</f>
        <v>7417488484</v>
      </c>
      <c r="H148" s="355"/>
      <c r="I148" s="355"/>
      <c r="J148" s="355"/>
      <c r="K148" s="355"/>
      <c r="L148" s="355"/>
      <c r="M148" s="355"/>
      <c r="N148" s="355"/>
      <c r="O148" s="355"/>
      <c r="P148" s="355"/>
      <c r="Q148" s="355"/>
      <c r="R148" s="355"/>
    </row>
    <row r="149" spans="1:6" ht="12.75" customHeight="1">
      <c r="A149" s="13"/>
      <c r="B149" s="19" t="s">
        <v>3</v>
      </c>
      <c r="C149" s="18"/>
      <c r="D149" s="9">
        <f>D15+D16+D30+D67+D87+D136+D143</f>
        <v>7978325138</v>
      </c>
      <c r="E149" s="18"/>
      <c r="F149" s="9">
        <f>F15+F16+F30+F67+F87+F136+F143</f>
        <v>8428914078</v>
      </c>
    </row>
    <row r="150" spans="1:6" ht="12.75" customHeight="1">
      <c r="A150" s="13"/>
      <c r="B150" s="19" t="s">
        <v>1</v>
      </c>
      <c r="C150" s="18"/>
      <c r="D150" s="45">
        <v>340874984</v>
      </c>
      <c r="E150" s="18"/>
      <c r="F150" s="45">
        <v>183985487</v>
      </c>
    </row>
    <row r="151" spans="1:6" ht="12.75" customHeight="1">
      <c r="A151" s="21"/>
      <c r="B151" s="16" t="s">
        <v>4</v>
      </c>
      <c r="C151" s="18"/>
      <c r="D151" s="9">
        <f>D148+D150</f>
        <v>7730263609</v>
      </c>
      <c r="E151" s="18"/>
      <c r="F151" s="9">
        <f>F148+F150</f>
        <v>7601473971</v>
      </c>
    </row>
    <row r="152" spans="1:6" ht="12.75" customHeight="1">
      <c r="A152" s="3"/>
      <c r="B152" s="19" t="s">
        <v>5</v>
      </c>
      <c r="C152" s="44"/>
      <c r="D152" s="9">
        <f>D149+D150</f>
        <v>8319200122</v>
      </c>
      <c r="E152" s="44"/>
      <c r="F152" s="9">
        <f>F149+F150</f>
        <v>8612899565</v>
      </c>
    </row>
    <row r="153" ht="12.75" customHeight="1">
      <c r="F153" s="11"/>
    </row>
  </sheetData>
  <sheetProtection/>
  <mergeCells count="4">
    <mergeCell ref="C5:D5"/>
    <mergeCell ref="E5:F5"/>
    <mergeCell ref="A2:F2"/>
    <mergeCell ref="A3:F3"/>
  </mergeCells>
  <printOptions horizontalCentered="1" verticalCentered="1"/>
  <pageMargins left="0.3937007874015748" right="0.3937007874015748" top="0.3937007874015748" bottom="0.3937007874015748" header="0.31496062992125984" footer="0.11811023622047245"/>
  <pageSetup fitToHeight="0" fitToWidth="1" horizontalDpi="360" verticalDpi="360" orientation="portrait" paperSize="9" scale="98" r:id="rId1"/>
  <headerFooter differentFirst="1"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BA25"/>
  <sheetViews>
    <sheetView zoomScalePageLayoutView="0" workbookViewId="0" topLeftCell="A1">
      <selection activeCell="AS18" sqref="AS18"/>
    </sheetView>
  </sheetViews>
  <sheetFormatPr defaultColWidth="9.00390625" defaultRowHeight="12.75"/>
  <cols>
    <col min="1" max="1" width="13.375" style="7" customWidth="1"/>
    <col min="2" max="3" width="10.875" style="7" bestFit="1" customWidth="1"/>
    <col min="4" max="4" width="9.625" style="7" bestFit="1" customWidth="1"/>
    <col min="5" max="5" width="9.625" style="7" customWidth="1"/>
    <col min="6" max="7" width="10.875" style="7" bestFit="1" customWidth="1"/>
    <col min="8" max="8" width="9.625" style="7" bestFit="1" customWidth="1"/>
    <col min="9" max="9" width="9.625" style="7" customWidth="1"/>
    <col min="10" max="10" width="6.625" style="7" bestFit="1" customWidth="1"/>
    <col min="11" max="11" width="7.875" style="7" bestFit="1" customWidth="1"/>
    <col min="12" max="12" width="9.625" style="7" bestFit="1" customWidth="1"/>
    <col min="13" max="13" width="9.625" style="7" customWidth="1"/>
    <col min="14" max="14" width="7.875" style="7" bestFit="1" customWidth="1"/>
    <col min="15" max="15" width="8.75390625" style="7" customWidth="1"/>
    <col min="16" max="16" width="9.625" style="7" bestFit="1" customWidth="1"/>
    <col min="17" max="17" width="9.625" style="7" customWidth="1"/>
    <col min="18" max="18" width="9.875" style="7" customWidth="1"/>
    <col min="19" max="19" width="10.00390625" style="7" customWidth="1"/>
    <col min="20" max="20" width="10.875" style="7" bestFit="1" customWidth="1"/>
    <col min="21" max="21" width="10.875" style="7" customWidth="1"/>
    <col min="22" max="22" width="9.625" style="7" bestFit="1" customWidth="1"/>
    <col min="23" max="23" width="9.625" style="7" customWidth="1"/>
    <col min="24" max="24" width="7.875" style="7" bestFit="1" customWidth="1"/>
    <col min="25" max="25" width="9.625" style="7" bestFit="1" customWidth="1"/>
    <col min="26" max="28" width="8.75390625" style="7" bestFit="1" customWidth="1"/>
    <col min="29" max="29" width="11.00390625" style="7" bestFit="1" customWidth="1"/>
    <col min="30" max="30" width="11.00390625" style="17" bestFit="1" customWidth="1"/>
    <col min="31" max="31" width="11.00390625" style="17" customWidth="1"/>
    <col min="32" max="32" width="10.875" style="17" bestFit="1" customWidth="1"/>
    <col min="33" max="33" width="10.875" style="17" customWidth="1"/>
    <col min="34" max="41" width="10.875" style="195" customWidth="1"/>
    <col min="42" max="42" width="9.625" style="1" bestFit="1" customWidth="1"/>
    <col min="43" max="43" width="9.625" style="1" customWidth="1"/>
    <col min="44" max="44" width="8.75390625" style="1" bestFit="1" customWidth="1"/>
    <col min="45" max="45" width="8.75390625" style="1" customWidth="1"/>
    <col min="46" max="46" width="5.75390625" style="1" bestFit="1" customWidth="1"/>
    <col min="47" max="47" width="5.75390625" style="1" customWidth="1"/>
    <col min="48" max="48" width="5.75390625" style="1" bestFit="1" customWidth="1"/>
    <col min="49" max="16384" width="9.125" style="7" customWidth="1"/>
  </cols>
  <sheetData>
    <row r="1" spans="1:53" ht="11.25">
      <c r="A1" s="7" t="s">
        <v>743</v>
      </c>
      <c r="O1" s="169" t="s">
        <v>595</v>
      </c>
      <c r="AB1" s="169"/>
      <c r="AC1" s="169" t="s">
        <v>595</v>
      </c>
      <c r="AD1" s="7"/>
      <c r="AM1" s="169" t="s">
        <v>595</v>
      </c>
      <c r="AP1" s="7"/>
      <c r="AW1" s="169" t="s">
        <v>595</v>
      </c>
      <c r="AY1" s="169"/>
      <c r="AZ1" s="36"/>
      <c r="BA1" s="36"/>
    </row>
    <row r="2" spans="30:42" ht="11.25">
      <c r="AD2" s="7"/>
      <c r="AP2" s="7"/>
    </row>
    <row r="3" spans="2:52" ht="12.75" customHeight="1">
      <c r="B3" s="374" t="s">
        <v>65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6"/>
      <c r="O3" s="36"/>
      <c r="P3" s="374" t="s">
        <v>65</v>
      </c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 t="s">
        <v>65</v>
      </c>
      <c r="AE3" s="374"/>
      <c r="AF3" s="374"/>
      <c r="AG3" s="374"/>
      <c r="AH3" s="374"/>
      <c r="AI3" s="374"/>
      <c r="AJ3" s="374"/>
      <c r="AK3" s="374"/>
      <c r="AL3" s="374"/>
      <c r="AM3" s="374"/>
      <c r="AN3" s="36"/>
      <c r="AO3" s="36"/>
      <c r="AP3" s="374" t="s">
        <v>65</v>
      </c>
      <c r="AQ3" s="374"/>
      <c r="AR3" s="374"/>
      <c r="AS3" s="374"/>
      <c r="AT3" s="374"/>
      <c r="AU3" s="374"/>
      <c r="AV3" s="374"/>
      <c r="AW3" s="374"/>
      <c r="AZ3" s="36"/>
    </row>
    <row r="4" spans="2:52" ht="12.75" customHeight="1">
      <c r="B4" s="374" t="s">
        <v>988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6"/>
      <c r="O4" s="36"/>
      <c r="P4" s="374" t="s">
        <v>988</v>
      </c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 t="s">
        <v>988</v>
      </c>
      <c r="AE4" s="374"/>
      <c r="AF4" s="374"/>
      <c r="AG4" s="374"/>
      <c r="AH4" s="374"/>
      <c r="AI4" s="374"/>
      <c r="AJ4" s="374"/>
      <c r="AK4" s="374"/>
      <c r="AL4" s="374"/>
      <c r="AM4" s="374"/>
      <c r="AN4" s="36"/>
      <c r="AO4" s="36"/>
      <c r="AP4" s="374" t="s">
        <v>988</v>
      </c>
      <c r="AQ4" s="374"/>
      <c r="AR4" s="374"/>
      <c r="AS4" s="374"/>
      <c r="AT4" s="374"/>
      <c r="AU4" s="374"/>
      <c r="AV4" s="374"/>
      <c r="AW4" s="374"/>
      <c r="AX4" s="36"/>
      <c r="AY4" s="36"/>
      <c r="AZ4" s="36"/>
    </row>
    <row r="5" spans="6:52" ht="12.75" customHeight="1">
      <c r="F5" s="36"/>
      <c r="G5" s="36"/>
      <c r="H5" s="36"/>
      <c r="I5" s="36"/>
      <c r="J5" s="36"/>
      <c r="K5" s="36"/>
      <c r="L5" s="36"/>
      <c r="M5" s="36"/>
      <c r="N5" s="36"/>
      <c r="O5" s="338"/>
      <c r="P5" s="36"/>
      <c r="Q5" s="36"/>
      <c r="R5" s="36"/>
      <c r="S5" s="36"/>
      <c r="T5" s="36"/>
      <c r="U5" s="36"/>
      <c r="X5" s="36"/>
      <c r="Y5" s="36"/>
      <c r="Z5" s="36"/>
      <c r="AA5" s="36"/>
      <c r="AB5" s="36"/>
      <c r="AC5" s="36"/>
      <c r="AD5" s="7"/>
      <c r="AE5" s="7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</row>
    <row r="7" spans="1:49" ht="11.25">
      <c r="A7" s="38"/>
      <c r="B7" s="375" t="s">
        <v>71</v>
      </c>
      <c r="C7" s="376"/>
      <c r="D7" s="375" t="s">
        <v>72</v>
      </c>
      <c r="E7" s="376"/>
      <c r="F7" s="375" t="s">
        <v>73</v>
      </c>
      <c r="G7" s="376"/>
      <c r="H7" s="375" t="s">
        <v>74</v>
      </c>
      <c r="I7" s="376"/>
      <c r="J7" s="375" t="s">
        <v>75</v>
      </c>
      <c r="K7" s="377"/>
      <c r="L7" s="377"/>
      <c r="M7" s="377"/>
      <c r="N7" s="377"/>
      <c r="O7" s="377"/>
      <c r="P7" s="377"/>
      <c r="Q7" s="377"/>
      <c r="R7" s="377"/>
      <c r="S7" s="376"/>
      <c r="T7" s="375" t="s">
        <v>76</v>
      </c>
      <c r="U7" s="376"/>
      <c r="V7" s="375" t="s">
        <v>77</v>
      </c>
      <c r="W7" s="376"/>
      <c r="X7" s="378" t="s">
        <v>78</v>
      </c>
      <c r="Y7" s="378"/>
      <c r="Z7" s="378"/>
      <c r="AA7" s="378"/>
      <c r="AB7" s="378"/>
      <c r="AC7" s="378"/>
      <c r="AD7" s="371" t="s">
        <v>79</v>
      </c>
      <c r="AE7" s="372"/>
      <c r="AF7" s="375" t="s">
        <v>80</v>
      </c>
      <c r="AG7" s="376"/>
      <c r="AH7" s="375" t="s">
        <v>332</v>
      </c>
      <c r="AI7" s="376"/>
      <c r="AJ7" s="371" t="s">
        <v>82</v>
      </c>
      <c r="AK7" s="372"/>
      <c r="AL7" s="371" t="s">
        <v>83</v>
      </c>
      <c r="AM7" s="372"/>
      <c r="AN7" s="196"/>
      <c r="AO7" s="196"/>
      <c r="AP7" s="379" t="s">
        <v>84</v>
      </c>
      <c r="AQ7" s="380"/>
      <c r="AR7" s="379"/>
      <c r="AS7" s="380"/>
      <c r="AT7" s="379"/>
      <c r="AU7" s="380"/>
      <c r="AV7" s="381"/>
      <c r="AW7" s="381"/>
    </row>
    <row r="8" spans="1:49" s="29" customFormat="1" ht="11.25" customHeight="1">
      <c r="A8" s="26"/>
      <c r="B8" s="382"/>
      <c r="C8" s="383"/>
      <c r="D8" s="382"/>
      <c r="E8" s="383"/>
      <c r="F8" s="382"/>
      <c r="G8" s="383"/>
      <c r="H8" s="382"/>
      <c r="I8" s="383"/>
      <c r="J8" s="382" t="s">
        <v>44</v>
      </c>
      <c r="K8" s="384"/>
      <c r="L8" s="384"/>
      <c r="M8" s="384"/>
      <c r="N8" s="384"/>
      <c r="O8" s="384"/>
      <c r="P8" s="384"/>
      <c r="Q8" s="384"/>
      <c r="R8" s="384"/>
      <c r="S8" s="383"/>
      <c r="T8" s="382"/>
      <c r="U8" s="383"/>
      <c r="V8" s="382"/>
      <c r="W8" s="383"/>
      <c r="X8" s="385" t="s">
        <v>45</v>
      </c>
      <c r="Y8" s="385"/>
      <c r="Z8" s="385"/>
      <c r="AA8" s="385"/>
      <c r="AB8" s="385"/>
      <c r="AC8" s="385"/>
      <c r="AD8" s="386"/>
      <c r="AE8" s="387"/>
      <c r="AF8" s="382"/>
      <c r="AG8" s="383"/>
      <c r="AH8" s="382"/>
      <c r="AI8" s="383"/>
      <c r="AJ8" s="386"/>
      <c r="AK8" s="387"/>
      <c r="AL8" s="386"/>
      <c r="AM8" s="387"/>
      <c r="AN8" s="197"/>
      <c r="AO8" s="197"/>
      <c r="AP8" s="382"/>
      <c r="AQ8" s="383"/>
      <c r="AR8" s="382"/>
      <c r="AS8" s="383"/>
      <c r="AT8" s="382"/>
      <c r="AU8" s="383"/>
      <c r="AV8" s="382"/>
      <c r="AW8" s="383"/>
    </row>
    <row r="9" spans="1:49" s="31" customFormat="1" ht="101.25" customHeight="1">
      <c r="A9" s="27" t="s">
        <v>13</v>
      </c>
      <c r="B9" s="382" t="s">
        <v>23</v>
      </c>
      <c r="C9" s="383"/>
      <c r="D9" s="382" t="s">
        <v>772</v>
      </c>
      <c r="E9" s="383"/>
      <c r="F9" s="382" t="s">
        <v>24</v>
      </c>
      <c r="G9" s="383"/>
      <c r="H9" s="382" t="s">
        <v>46</v>
      </c>
      <c r="I9" s="383"/>
      <c r="J9" s="382" t="s">
        <v>61</v>
      </c>
      <c r="K9" s="383"/>
      <c r="L9" s="382" t="s">
        <v>594</v>
      </c>
      <c r="M9" s="383"/>
      <c r="N9" s="382" t="s">
        <v>47</v>
      </c>
      <c r="O9" s="383"/>
      <c r="P9" s="382" t="s">
        <v>596</v>
      </c>
      <c r="Q9" s="383"/>
      <c r="R9" s="382" t="s">
        <v>48</v>
      </c>
      <c r="S9" s="383"/>
      <c r="T9" s="382" t="s">
        <v>60</v>
      </c>
      <c r="U9" s="383"/>
      <c r="V9" s="382" t="s">
        <v>49</v>
      </c>
      <c r="W9" s="383"/>
      <c r="X9" s="382" t="s">
        <v>597</v>
      </c>
      <c r="Y9" s="383"/>
      <c r="Z9" s="382" t="s">
        <v>50</v>
      </c>
      <c r="AA9" s="383"/>
      <c r="AB9" s="385" t="s">
        <v>51</v>
      </c>
      <c r="AC9" s="385"/>
      <c r="AD9" s="386" t="s">
        <v>62</v>
      </c>
      <c r="AE9" s="387"/>
      <c r="AF9" s="382" t="s">
        <v>52</v>
      </c>
      <c r="AG9" s="383"/>
      <c r="AH9" s="382" t="s">
        <v>771</v>
      </c>
      <c r="AI9" s="383"/>
      <c r="AJ9" s="386" t="s">
        <v>63</v>
      </c>
      <c r="AK9" s="387"/>
      <c r="AL9" s="386" t="s">
        <v>53</v>
      </c>
      <c r="AM9" s="387"/>
      <c r="AN9" s="198"/>
      <c r="AO9" s="198"/>
      <c r="AP9" s="382" t="s">
        <v>8</v>
      </c>
      <c r="AQ9" s="383"/>
      <c r="AR9" s="382" t="s">
        <v>7</v>
      </c>
      <c r="AS9" s="383"/>
      <c r="AT9" s="382" t="s">
        <v>12</v>
      </c>
      <c r="AU9" s="383"/>
      <c r="AV9" s="382" t="s">
        <v>64</v>
      </c>
      <c r="AW9" s="383"/>
    </row>
    <row r="10" spans="1:49" s="31" customFormat="1" ht="22.5">
      <c r="A10" s="27"/>
      <c r="B10" s="27" t="s">
        <v>43</v>
      </c>
      <c r="C10" s="27" t="s">
        <v>1093</v>
      </c>
      <c r="D10" s="27" t="s">
        <v>43</v>
      </c>
      <c r="E10" s="27" t="s">
        <v>1093</v>
      </c>
      <c r="F10" s="27" t="s">
        <v>43</v>
      </c>
      <c r="G10" s="27" t="s">
        <v>1093</v>
      </c>
      <c r="H10" s="27" t="s">
        <v>43</v>
      </c>
      <c r="I10" s="27" t="s">
        <v>1093</v>
      </c>
      <c r="J10" s="27" t="s">
        <v>43</v>
      </c>
      <c r="K10" s="27" t="s">
        <v>1093</v>
      </c>
      <c r="L10" s="27" t="s">
        <v>43</v>
      </c>
      <c r="M10" s="27" t="s">
        <v>1093</v>
      </c>
      <c r="N10" s="27" t="s">
        <v>43</v>
      </c>
      <c r="O10" s="27" t="s">
        <v>1093</v>
      </c>
      <c r="P10" s="27" t="s">
        <v>43</v>
      </c>
      <c r="Q10" s="27" t="s">
        <v>1093</v>
      </c>
      <c r="R10" s="27" t="s">
        <v>43</v>
      </c>
      <c r="S10" s="27" t="s">
        <v>1093</v>
      </c>
      <c r="T10" s="27" t="s">
        <v>43</v>
      </c>
      <c r="U10" s="27" t="s">
        <v>1093</v>
      </c>
      <c r="V10" s="27" t="s">
        <v>43</v>
      </c>
      <c r="W10" s="27" t="s">
        <v>1093</v>
      </c>
      <c r="X10" s="27" t="s">
        <v>43</v>
      </c>
      <c r="Y10" s="27" t="s">
        <v>1093</v>
      </c>
      <c r="Z10" s="27" t="s">
        <v>43</v>
      </c>
      <c r="AA10" s="27" t="s">
        <v>1093</v>
      </c>
      <c r="AB10" s="27" t="s">
        <v>43</v>
      </c>
      <c r="AC10" s="27" t="s">
        <v>1093</v>
      </c>
      <c r="AD10" s="30" t="s">
        <v>43</v>
      </c>
      <c r="AE10" s="30" t="s">
        <v>1093</v>
      </c>
      <c r="AF10" s="27" t="s">
        <v>43</v>
      </c>
      <c r="AG10" s="27" t="s">
        <v>1093</v>
      </c>
      <c r="AH10" s="27" t="s">
        <v>43</v>
      </c>
      <c r="AI10" s="27" t="s">
        <v>1093</v>
      </c>
      <c r="AJ10" s="27" t="s">
        <v>43</v>
      </c>
      <c r="AK10" s="27" t="s">
        <v>1093</v>
      </c>
      <c r="AL10" s="30" t="s">
        <v>43</v>
      </c>
      <c r="AM10" s="30" t="s">
        <v>1093</v>
      </c>
      <c r="AN10" s="199"/>
      <c r="AO10" s="199"/>
      <c r="AP10" s="27" t="s">
        <v>43</v>
      </c>
      <c r="AQ10" s="27" t="s">
        <v>1093</v>
      </c>
      <c r="AR10" s="27" t="s">
        <v>43</v>
      </c>
      <c r="AS10" s="27" t="s">
        <v>1093</v>
      </c>
      <c r="AT10" s="27" t="s">
        <v>43</v>
      </c>
      <c r="AU10" s="27" t="s">
        <v>1093</v>
      </c>
      <c r="AV10" s="27" t="s">
        <v>43</v>
      </c>
      <c r="AW10" s="27" t="s">
        <v>1093</v>
      </c>
    </row>
    <row r="11" spans="1:49" ht="11.25">
      <c r="A11" s="6" t="s">
        <v>17</v>
      </c>
      <c r="B11" s="10">
        <v>180539073</v>
      </c>
      <c r="C11" s="10">
        <v>177734827</v>
      </c>
      <c r="D11" s="10">
        <v>34167908</v>
      </c>
      <c r="E11" s="10">
        <v>40396067</v>
      </c>
      <c r="F11" s="10">
        <v>284668213</v>
      </c>
      <c r="G11" s="10">
        <v>364951776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>
        <v>3016548</v>
      </c>
      <c r="U11" s="10">
        <v>5943481</v>
      </c>
      <c r="V11" s="10">
        <v>3000000</v>
      </c>
      <c r="W11" s="10">
        <v>3029596</v>
      </c>
      <c r="X11" s="10"/>
      <c r="Y11" s="10"/>
      <c r="Z11" s="10"/>
      <c r="AA11" s="10"/>
      <c r="AB11" s="10"/>
      <c r="AC11" s="10"/>
      <c r="AD11" s="9">
        <f aca="true" t="shared" si="0" ref="AD11:AE19">B11+D11+F11+H11+J11+L11+N11+P11+R11+T11+V11+X11+Z11+AB11</f>
        <v>505391742</v>
      </c>
      <c r="AE11" s="9">
        <f t="shared" si="0"/>
        <v>592055747</v>
      </c>
      <c r="AF11" s="10"/>
      <c r="AG11" s="10"/>
      <c r="AH11" s="10"/>
      <c r="AI11" s="10"/>
      <c r="AJ11" s="10">
        <f aca="true" t="shared" si="1" ref="AJ11:AK19">AF11+AH11</f>
        <v>0</v>
      </c>
      <c r="AK11" s="10">
        <f t="shared" si="1"/>
        <v>0</v>
      </c>
      <c r="AL11" s="9">
        <f aca="true" t="shared" si="2" ref="AL11:AM18">AD11+AJ11</f>
        <v>505391742</v>
      </c>
      <c r="AM11" s="9">
        <f t="shared" si="2"/>
        <v>592055747</v>
      </c>
      <c r="AN11" s="200"/>
      <c r="AO11" s="200"/>
      <c r="AP11" s="10">
        <v>158542526</v>
      </c>
      <c r="AQ11" s="10">
        <v>189508759</v>
      </c>
      <c r="AR11" s="10"/>
      <c r="AS11" s="10"/>
      <c r="AT11" s="10">
        <v>51</v>
      </c>
      <c r="AU11" s="10">
        <v>51</v>
      </c>
      <c r="AV11" s="10"/>
      <c r="AW11" s="10"/>
    </row>
    <row r="12" spans="1:49" ht="11.25">
      <c r="A12" s="6" t="s">
        <v>54</v>
      </c>
      <c r="B12" s="10">
        <v>300039141</v>
      </c>
      <c r="C12" s="10">
        <v>297959600</v>
      </c>
      <c r="D12" s="10">
        <v>62861017</v>
      </c>
      <c r="E12" s="10">
        <v>58460145</v>
      </c>
      <c r="F12" s="10">
        <v>106963453</v>
      </c>
      <c r="G12" s="10">
        <v>117758654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v>2000000</v>
      </c>
      <c r="U12" s="10">
        <v>1957924</v>
      </c>
      <c r="V12" s="10">
        <v>0</v>
      </c>
      <c r="W12" s="10">
        <v>0</v>
      </c>
      <c r="X12" s="10"/>
      <c r="Y12" s="10"/>
      <c r="Z12" s="10"/>
      <c r="AA12" s="10"/>
      <c r="AB12" s="10"/>
      <c r="AC12" s="10"/>
      <c r="AD12" s="9">
        <f t="shared" si="0"/>
        <v>471863611</v>
      </c>
      <c r="AE12" s="9">
        <f t="shared" si="0"/>
        <v>476136323</v>
      </c>
      <c r="AF12" s="10"/>
      <c r="AG12" s="10"/>
      <c r="AH12" s="10"/>
      <c r="AI12" s="10"/>
      <c r="AJ12" s="10">
        <f t="shared" si="1"/>
        <v>0</v>
      </c>
      <c r="AK12" s="10">
        <f t="shared" si="1"/>
        <v>0</v>
      </c>
      <c r="AL12" s="9">
        <f t="shared" si="2"/>
        <v>471863611</v>
      </c>
      <c r="AM12" s="9">
        <f t="shared" si="2"/>
        <v>476136323</v>
      </c>
      <c r="AN12" s="200"/>
      <c r="AO12" s="200"/>
      <c r="AP12" s="10">
        <v>10993647</v>
      </c>
      <c r="AQ12" s="10">
        <v>15885198</v>
      </c>
      <c r="AR12" s="10"/>
      <c r="AS12" s="10"/>
      <c r="AT12" s="10">
        <v>88</v>
      </c>
      <c r="AU12" s="10">
        <v>88</v>
      </c>
      <c r="AV12" s="10"/>
      <c r="AW12" s="10"/>
    </row>
    <row r="13" spans="1:49" ht="11.25">
      <c r="A13" s="6" t="s">
        <v>55</v>
      </c>
      <c r="B13" s="10">
        <v>24271232</v>
      </c>
      <c r="C13" s="10">
        <v>24544013</v>
      </c>
      <c r="D13" s="10">
        <v>4607669</v>
      </c>
      <c r="E13" s="10">
        <v>4622803</v>
      </c>
      <c r="F13" s="10">
        <v>17565448</v>
      </c>
      <c r="G13" s="10">
        <v>18901678</v>
      </c>
      <c r="H13" s="10"/>
      <c r="I13" s="10"/>
      <c r="J13" s="10"/>
      <c r="K13" s="10"/>
      <c r="L13" s="10"/>
      <c r="M13" s="10">
        <v>42497</v>
      </c>
      <c r="N13" s="10"/>
      <c r="O13" s="10"/>
      <c r="P13" s="10"/>
      <c r="Q13" s="10"/>
      <c r="R13" s="10"/>
      <c r="S13" s="10"/>
      <c r="T13" s="10">
        <v>8120191</v>
      </c>
      <c r="U13" s="10">
        <v>10159164</v>
      </c>
      <c r="V13" s="10">
        <v>228600</v>
      </c>
      <c r="W13" s="10">
        <v>228397</v>
      </c>
      <c r="X13" s="10"/>
      <c r="Y13" s="10">
        <v>12783</v>
      </c>
      <c r="Z13" s="10"/>
      <c r="AA13" s="10"/>
      <c r="AB13" s="10"/>
      <c r="AC13" s="10"/>
      <c r="AD13" s="9">
        <f t="shared" si="0"/>
        <v>54793140</v>
      </c>
      <c r="AE13" s="9">
        <f t="shared" si="0"/>
        <v>58511335</v>
      </c>
      <c r="AF13" s="10"/>
      <c r="AG13" s="10"/>
      <c r="AH13" s="10"/>
      <c r="AI13" s="10"/>
      <c r="AJ13" s="10">
        <f t="shared" si="1"/>
        <v>0</v>
      </c>
      <c r="AK13" s="10">
        <f t="shared" si="1"/>
        <v>0</v>
      </c>
      <c r="AL13" s="9">
        <f t="shared" si="2"/>
        <v>54793140</v>
      </c>
      <c r="AM13" s="9">
        <f t="shared" si="2"/>
        <v>58511335</v>
      </c>
      <c r="AN13" s="200"/>
      <c r="AO13" s="200"/>
      <c r="AP13" s="10">
        <v>6828684</v>
      </c>
      <c r="AQ13" s="10">
        <v>7020071</v>
      </c>
      <c r="AR13" s="10"/>
      <c r="AS13" s="10"/>
      <c r="AT13" s="10">
        <v>8</v>
      </c>
      <c r="AU13" s="10">
        <v>8</v>
      </c>
      <c r="AV13" s="10"/>
      <c r="AW13" s="10"/>
    </row>
    <row r="14" spans="1:49" ht="11.25">
      <c r="A14" s="6" t="s">
        <v>56</v>
      </c>
      <c r="B14" s="10">
        <v>61601358</v>
      </c>
      <c r="C14" s="10">
        <v>57447640</v>
      </c>
      <c r="D14" s="10">
        <v>11593133</v>
      </c>
      <c r="E14" s="10">
        <v>10968262</v>
      </c>
      <c r="F14" s="10">
        <v>47717777</v>
      </c>
      <c r="G14" s="10">
        <v>65166736</v>
      </c>
      <c r="H14" s="10"/>
      <c r="I14" s="10"/>
      <c r="J14" s="10"/>
      <c r="K14" s="10"/>
      <c r="L14" s="10"/>
      <c r="M14" s="10">
        <v>17457</v>
      </c>
      <c r="N14" s="10"/>
      <c r="O14" s="10"/>
      <c r="P14" s="10"/>
      <c r="Q14" s="10"/>
      <c r="R14" s="10"/>
      <c r="S14" s="10"/>
      <c r="T14" s="10">
        <v>6677314</v>
      </c>
      <c r="U14" s="10">
        <v>5010857</v>
      </c>
      <c r="V14" s="10">
        <v>8903507</v>
      </c>
      <c r="W14" s="10">
        <v>11277460</v>
      </c>
      <c r="X14" s="10"/>
      <c r="Y14" s="10"/>
      <c r="Z14" s="10"/>
      <c r="AA14" s="10"/>
      <c r="AB14" s="10"/>
      <c r="AC14" s="10"/>
      <c r="AD14" s="9">
        <f t="shared" si="0"/>
        <v>136493089</v>
      </c>
      <c r="AE14" s="9">
        <f t="shared" si="0"/>
        <v>149888412</v>
      </c>
      <c r="AF14" s="10"/>
      <c r="AG14" s="10"/>
      <c r="AH14" s="10"/>
      <c r="AI14" s="10"/>
      <c r="AJ14" s="10">
        <f t="shared" si="1"/>
        <v>0</v>
      </c>
      <c r="AK14" s="10">
        <f t="shared" si="1"/>
        <v>0</v>
      </c>
      <c r="AL14" s="9">
        <f t="shared" si="2"/>
        <v>136493089</v>
      </c>
      <c r="AM14" s="9">
        <f t="shared" si="2"/>
        <v>149888412</v>
      </c>
      <c r="AN14" s="200"/>
      <c r="AO14" s="200"/>
      <c r="AP14" s="10">
        <v>9479292</v>
      </c>
      <c r="AQ14" s="10">
        <v>14468983</v>
      </c>
      <c r="AR14" s="10"/>
      <c r="AS14" s="10"/>
      <c r="AT14" s="10">
        <v>17</v>
      </c>
      <c r="AU14" s="10">
        <v>17</v>
      </c>
      <c r="AV14" s="10"/>
      <c r="AW14" s="10"/>
    </row>
    <row r="15" spans="1:49" ht="11.25">
      <c r="A15" s="6" t="s">
        <v>18</v>
      </c>
      <c r="B15" s="10">
        <v>114715000</v>
      </c>
      <c r="C15" s="10">
        <v>443205230</v>
      </c>
      <c r="D15" s="10">
        <v>22096000</v>
      </c>
      <c r="E15" s="10">
        <v>59097353</v>
      </c>
      <c r="F15" s="10">
        <v>286911000</v>
      </c>
      <c r="G15" s="10">
        <v>380087704</v>
      </c>
      <c r="H15" s="10"/>
      <c r="I15" s="10"/>
      <c r="J15" s="10"/>
      <c r="K15" s="10">
        <v>189522</v>
      </c>
      <c r="L15" s="10"/>
      <c r="M15" s="10"/>
      <c r="N15" s="10"/>
      <c r="O15" s="10"/>
      <c r="P15" s="10"/>
      <c r="Q15" s="10"/>
      <c r="R15" s="10"/>
      <c r="S15" s="10"/>
      <c r="T15" s="10">
        <v>5020000</v>
      </c>
      <c r="U15" s="10">
        <v>15932180</v>
      </c>
      <c r="V15" s="10">
        <v>3000000</v>
      </c>
      <c r="W15" s="10">
        <v>3000000</v>
      </c>
      <c r="X15" s="10"/>
      <c r="Y15" s="10"/>
      <c r="Z15" s="10"/>
      <c r="AA15" s="10"/>
      <c r="AB15" s="10"/>
      <c r="AC15" s="10"/>
      <c r="AD15" s="9">
        <f t="shared" si="0"/>
        <v>431742000</v>
      </c>
      <c r="AE15" s="9">
        <f t="shared" si="0"/>
        <v>901511989</v>
      </c>
      <c r="AF15" s="10"/>
      <c r="AG15" s="10"/>
      <c r="AH15" s="10"/>
      <c r="AI15" s="10"/>
      <c r="AJ15" s="10">
        <f t="shared" si="1"/>
        <v>0</v>
      </c>
      <c r="AK15" s="10">
        <f t="shared" si="1"/>
        <v>0</v>
      </c>
      <c r="AL15" s="9">
        <f t="shared" si="2"/>
        <v>431742000</v>
      </c>
      <c r="AM15" s="9">
        <f t="shared" si="2"/>
        <v>901511989</v>
      </c>
      <c r="AN15" s="200"/>
      <c r="AO15" s="200"/>
      <c r="AP15" s="10">
        <v>88688000</v>
      </c>
      <c r="AQ15" s="10">
        <v>106892026</v>
      </c>
      <c r="AR15" s="10"/>
      <c r="AS15" s="10"/>
      <c r="AT15" s="10">
        <v>34</v>
      </c>
      <c r="AU15" s="10">
        <v>34</v>
      </c>
      <c r="AV15" s="10">
        <v>350</v>
      </c>
      <c r="AW15" s="10">
        <v>350</v>
      </c>
    </row>
    <row r="16" spans="1:49" ht="11.25">
      <c r="A16" s="6" t="s">
        <v>59</v>
      </c>
      <c r="B16" s="10">
        <v>347657703</v>
      </c>
      <c r="C16" s="10">
        <v>332589746</v>
      </c>
      <c r="D16" s="10">
        <v>77012484</v>
      </c>
      <c r="E16" s="10">
        <v>72688957</v>
      </c>
      <c r="F16" s="10">
        <v>126657000</v>
      </c>
      <c r="G16" s="10">
        <v>86153813</v>
      </c>
      <c r="H16" s="10"/>
      <c r="I16" s="10"/>
      <c r="J16" s="10"/>
      <c r="K16" s="10"/>
      <c r="L16" s="10">
        <v>2000000</v>
      </c>
      <c r="M16" s="10">
        <v>2028955</v>
      </c>
      <c r="N16" s="10"/>
      <c r="O16" s="10"/>
      <c r="P16" s="10"/>
      <c r="Q16" s="10">
        <v>23854</v>
      </c>
      <c r="R16" s="10"/>
      <c r="S16" s="10"/>
      <c r="T16" s="10">
        <v>20824000</v>
      </c>
      <c r="U16" s="10">
        <v>19291522</v>
      </c>
      <c r="V16" s="10"/>
      <c r="W16" s="10"/>
      <c r="X16" s="10"/>
      <c r="Y16" s="10"/>
      <c r="Z16" s="10">
        <v>2651065</v>
      </c>
      <c r="AA16" s="10">
        <v>2651065</v>
      </c>
      <c r="AB16" s="10"/>
      <c r="AC16" s="10"/>
      <c r="AD16" s="9">
        <f t="shared" si="0"/>
        <v>576802252</v>
      </c>
      <c r="AE16" s="9">
        <f t="shared" si="0"/>
        <v>515427912</v>
      </c>
      <c r="AF16" s="10">
        <v>0</v>
      </c>
      <c r="AG16" s="10">
        <v>0</v>
      </c>
      <c r="AH16" s="10">
        <v>0</v>
      </c>
      <c r="AI16" s="10">
        <v>0</v>
      </c>
      <c r="AJ16" s="10">
        <f t="shared" si="1"/>
        <v>0</v>
      </c>
      <c r="AK16" s="10">
        <f t="shared" si="1"/>
        <v>0</v>
      </c>
      <c r="AL16" s="9">
        <f t="shared" si="2"/>
        <v>576802252</v>
      </c>
      <c r="AM16" s="9">
        <f t="shared" si="2"/>
        <v>515427912</v>
      </c>
      <c r="AN16" s="200"/>
      <c r="AO16" s="200"/>
      <c r="AP16" s="10">
        <v>8572000</v>
      </c>
      <c r="AQ16" s="10">
        <v>10298794</v>
      </c>
      <c r="AR16" s="10"/>
      <c r="AS16" s="10"/>
      <c r="AT16" s="10">
        <v>79</v>
      </c>
      <c r="AU16" s="10">
        <v>79</v>
      </c>
      <c r="AV16" s="10"/>
      <c r="AW16" s="10"/>
    </row>
    <row r="17" spans="1:49" s="35" customFormat="1" ht="22.5">
      <c r="A17" s="37" t="s">
        <v>57</v>
      </c>
      <c r="B17" s="45">
        <f>SUM(B11:B16)</f>
        <v>1028823507</v>
      </c>
      <c r="C17" s="45">
        <f>SUM(C11:C16)</f>
        <v>1333481056</v>
      </c>
      <c r="D17" s="45">
        <f aca="true" t="shared" si="3" ref="D17:AB17">SUM(D11:D16)</f>
        <v>212338211</v>
      </c>
      <c r="E17" s="45">
        <f>SUM(E11:E16)</f>
        <v>246233587</v>
      </c>
      <c r="F17" s="45">
        <f t="shared" si="3"/>
        <v>870482891</v>
      </c>
      <c r="G17" s="45">
        <f>SUM(G11:G16)</f>
        <v>1033020361</v>
      </c>
      <c r="H17" s="45">
        <f t="shared" si="3"/>
        <v>0</v>
      </c>
      <c r="I17" s="45">
        <f>SUM(I11:I16)</f>
        <v>0</v>
      </c>
      <c r="J17" s="45">
        <f t="shared" si="3"/>
        <v>0</v>
      </c>
      <c r="K17" s="45">
        <f>SUM(K11:K16)</f>
        <v>189522</v>
      </c>
      <c r="L17" s="45">
        <f t="shared" si="3"/>
        <v>2000000</v>
      </c>
      <c r="M17" s="45">
        <f>SUM(M11:M16)</f>
        <v>2088909</v>
      </c>
      <c r="N17" s="45">
        <f t="shared" si="3"/>
        <v>0</v>
      </c>
      <c r="O17" s="45">
        <f>SUM(O11:O16)</f>
        <v>0</v>
      </c>
      <c r="P17" s="45">
        <f t="shared" si="3"/>
        <v>0</v>
      </c>
      <c r="Q17" s="45">
        <f>SUM(Q11:Q16)</f>
        <v>23854</v>
      </c>
      <c r="R17" s="45">
        <f t="shared" si="3"/>
        <v>0</v>
      </c>
      <c r="S17" s="45">
        <f>SUM(S11:S16)</f>
        <v>0</v>
      </c>
      <c r="T17" s="45">
        <f t="shared" si="3"/>
        <v>45658053</v>
      </c>
      <c r="U17" s="45">
        <f>SUM(U11:U16)</f>
        <v>58295128</v>
      </c>
      <c r="V17" s="45">
        <f t="shared" si="3"/>
        <v>15132107</v>
      </c>
      <c r="W17" s="45">
        <f>SUM(W11:W16)</f>
        <v>17535453</v>
      </c>
      <c r="X17" s="45">
        <f t="shared" si="3"/>
        <v>0</v>
      </c>
      <c r="Y17" s="45">
        <f>SUM(Y11:Y16)</f>
        <v>12783</v>
      </c>
      <c r="Z17" s="45">
        <f t="shared" si="3"/>
        <v>2651065</v>
      </c>
      <c r="AA17" s="45">
        <f>SUM(AA11:AA16)</f>
        <v>2651065</v>
      </c>
      <c r="AB17" s="45">
        <f t="shared" si="3"/>
        <v>0</v>
      </c>
      <c r="AC17" s="45">
        <f>SUM(AC11:AC16)</f>
        <v>0</v>
      </c>
      <c r="AD17" s="9">
        <f t="shared" si="0"/>
        <v>2177085834</v>
      </c>
      <c r="AE17" s="9">
        <f t="shared" si="0"/>
        <v>2693531718</v>
      </c>
      <c r="AF17" s="45">
        <f>SUM(AF11:AF16)</f>
        <v>0</v>
      </c>
      <c r="AG17" s="45">
        <f>SUM(AG11:AG16)</f>
        <v>0</v>
      </c>
      <c r="AH17" s="45">
        <f>SUM(AH11:AH16)</f>
        <v>0</v>
      </c>
      <c r="AI17" s="45">
        <f>SUM(AI11:AI16)</f>
        <v>0</v>
      </c>
      <c r="AJ17" s="9">
        <f t="shared" si="1"/>
        <v>0</v>
      </c>
      <c r="AK17" s="9">
        <f t="shared" si="1"/>
        <v>0</v>
      </c>
      <c r="AL17" s="9">
        <f>AD17+AJ17</f>
        <v>2177085834</v>
      </c>
      <c r="AM17" s="9">
        <f>AE17+AK17</f>
        <v>2693531718</v>
      </c>
      <c r="AN17" s="200"/>
      <c r="AO17" s="200"/>
      <c r="AP17" s="9">
        <f aca="true" t="shared" si="4" ref="AP17:AW17">SUM(AP11:AP16)</f>
        <v>283104149</v>
      </c>
      <c r="AQ17" s="9">
        <f t="shared" si="4"/>
        <v>344073831</v>
      </c>
      <c r="AR17" s="9">
        <f t="shared" si="4"/>
        <v>0</v>
      </c>
      <c r="AS17" s="9">
        <f t="shared" si="4"/>
        <v>0</v>
      </c>
      <c r="AT17" s="9">
        <f t="shared" si="4"/>
        <v>277</v>
      </c>
      <c r="AU17" s="9">
        <f t="shared" si="4"/>
        <v>277</v>
      </c>
      <c r="AV17" s="9">
        <f t="shared" si="4"/>
        <v>350</v>
      </c>
      <c r="AW17" s="9">
        <f t="shared" si="4"/>
        <v>350</v>
      </c>
    </row>
    <row r="18" spans="1:49" s="34" customFormat="1" ht="11.25">
      <c r="A18" s="32" t="s">
        <v>20</v>
      </c>
      <c r="B18" s="23">
        <v>153849177</v>
      </c>
      <c r="C18" s="23">
        <v>137425064</v>
      </c>
      <c r="D18" s="23">
        <v>33068796</v>
      </c>
      <c r="E18" s="23">
        <v>27520748</v>
      </c>
      <c r="F18" s="23">
        <v>266843086</v>
      </c>
      <c r="G18" s="23">
        <v>285609078</v>
      </c>
      <c r="H18" s="23">
        <v>112796000</v>
      </c>
      <c r="I18" s="23">
        <v>99440000</v>
      </c>
      <c r="J18" s="23">
        <v>208528</v>
      </c>
      <c r="K18" s="23">
        <v>0</v>
      </c>
      <c r="L18" s="23">
        <v>446675410</v>
      </c>
      <c r="M18" s="23">
        <v>464927458</v>
      </c>
      <c r="N18" s="23">
        <v>9500000</v>
      </c>
      <c r="O18" s="23">
        <v>29500000</v>
      </c>
      <c r="P18" s="23">
        <v>247846511</v>
      </c>
      <c r="Q18" s="23">
        <v>425923010</v>
      </c>
      <c r="R18" s="341">
        <v>1891439604</v>
      </c>
      <c r="S18" s="341">
        <v>1227281418</v>
      </c>
      <c r="T18" s="23">
        <v>2803332309</v>
      </c>
      <c r="U18" s="23">
        <v>2793978199</v>
      </c>
      <c r="V18" s="23">
        <v>93654523</v>
      </c>
      <c r="W18" s="23">
        <v>191862328</v>
      </c>
      <c r="X18" s="23">
        <v>2323553</v>
      </c>
      <c r="Y18" s="23">
        <v>102323553</v>
      </c>
      <c r="Z18" s="23">
        <v>7500000</v>
      </c>
      <c r="AA18" s="23">
        <v>7500000</v>
      </c>
      <c r="AB18" s="23">
        <v>20000000</v>
      </c>
      <c r="AC18" s="23">
        <v>19000000</v>
      </c>
      <c r="AD18" s="9">
        <f t="shared" si="0"/>
        <v>6089037497</v>
      </c>
      <c r="AE18" s="9">
        <f t="shared" si="0"/>
        <v>5812290856</v>
      </c>
      <c r="AF18" s="23">
        <v>1500000</v>
      </c>
      <c r="AG18" s="23">
        <v>55500200</v>
      </c>
      <c r="AH18" s="23">
        <v>51576791</v>
      </c>
      <c r="AI18" s="23">
        <v>51576791</v>
      </c>
      <c r="AJ18" s="10">
        <f t="shared" si="1"/>
        <v>53076791</v>
      </c>
      <c r="AK18" s="10">
        <f t="shared" si="1"/>
        <v>107076991</v>
      </c>
      <c r="AL18" s="9">
        <f t="shared" si="2"/>
        <v>6142114288</v>
      </c>
      <c r="AM18" s="9">
        <f t="shared" si="2"/>
        <v>5919367847</v>
      </c>
      <c r="AN18" s="200"/>
      <c r="AO18" s="200"/>
      <c r="AP18" s="10">
        <v>71592607</v>
      </c>
      <c r="AQ18" s="10">
        <v>148612340</v>
      </c>
      <c r="AR18" s="10">
        <v>54140000</v>
      </c>
      <c r="AS18" s="10">
        <v>59999900</v>
      </c>
      <c r="AT18" s="10">
        <v>17</v>
      </c>
      <c r="AU18" s="10">
        <v>17</v>
      </c>
      <c r="AV18" s="10"/>
      <c r="AW18" s="10"/>
    </row>
    <row r="19" spans="1:49" s="35" customFormat="1" ht="11.25">
      <c r="A19" s="33" t="s">
        <v>21</v>
      </c>
      <c r="B19" s="45">
        <f aca="true" t="shared" si="5" ref="B19:AB19">SUM(B17:B18)</f>
        <v>1182672684</v>
      </c>
      <c r="C19" s="45">
        <f>SUM(C17:C18)</f>
        <v>1470906120</v>
      </c>
      <c r="D19" s="45">
        <f t="shared" si="5"/>
        <v>245407007</v>
      </c>
      <c r="E19" s="45">
        <f>SUM(E17:E18)</f>
        <v>273754335</v>
      </c>
      <c r="F19" s="45">
        <f t="shared" si="5"/>
        <v>1137325977</v>
      </c>
      <c r="G19" s="45">
        <f>SUM(G17:G18)</f>
        <v>1318629439</v>
      </c>
      <c r="H19" s="45">
        <f t="shared" si="5"/>
        <v>112796000</v>
      </c>
      <c r="I19" s="45">
        <f>SUM(I17:I18)</f>
        <v>99440000</v>
      </c>
      <c r="J19" s="45">
        <f t="shared" si="5"/>
        <v>208528</v>
      </c>
      <c r="K19" s="45">
        <f>SUM(K17:K18)</f>
        <v>189522</v>
      </c>
      <c r="L19" s="45">
        <f t="shared" si="5"/>
        <v>448675410</v>
      </c>
      <c r="M19" s="45">
        <f>SUM(M17:M18)</f>
        <v>467016367</v>
      </c>
      <c r="N19" s="45">
        <f t="shared" si="5"/>
        <v>9500000</v>
      </c>
      <c r="O19" s="45">
        <f>SUM(O17:O18)</f>
        <v>29500000</v>
      </c>
      <c r="P19" s="45">
        <f t="shared" si="5"/>
        <v>247846511</v>
      </c>
      <c r="Q19" s="45">
        <f>SUM(Q17:Q18)</f>
        <v>425946864</v>
      </c>
      <c r="R19" s="342">
        <f t="shared" si="5"/>
        <v>1891439604</v>
      </c>
      <c r="S19" s="342">
        <f>SUM(S17:S18)</f>
        <v>1227281418</v>
      </c>
      <c r="T19" s="45">
        <f t="shared" si="5"/>
        <v>2848990362</v>
      </c>
      <c r="U19" s="45">
        <f>SUM(U17:U18)</f>
        <v>2852273327</v>
      </c>
      <c r="V19" s="45">
        <f t="shared" si="5"/>
        <v>108786630</v>
      </c>
      <c r="W19" s="45">
        <f>SUM(W17:W18)</f>
        <v>209397781</v>
      </c>
      <c r="X19" s="45">
        <f t="shared" si="5"/>
        <v>2323553</v>
      </c>
      <c r="Y19" s="45">
        <f>SUM(Y17:Y18)</f>
        <v>102336336</v>
      </c>
      <c r="Z19" s="45">
        <f t="shared" si="5"/>
        <v>10151065</v>
      </c>
      <c r="AA19" s="45">
        <f>SUM(AA17:AA18)</f>
        <v>10151065</v>
      </c>
      <c r="AB19" s="45">
        <f t="shared" si="5"/>
        <v>20000000</v>
      </c>
      <c r="AC19" s="45">
        <f>SUM(AC17:AC18)</f>
        <v>19000000</v>
      </c>
      <c r="AD19" s="9">
        <f t="shared" si="0"/>
        <v>8266123331</v>
      </c>
      <c r="AE19" s="9">
        <f t="shared" si="0"/>
        <v>8505822574</v>
      </c>
      <c r="AF19" s="45">
        <f>SUM(AF17:AF18)</f>
        <v>1500000</v>
      </c>
      <c r="AG19" s="45">
        <f>SUM(AG17:AG18)</f>
        <v>55500200</v>
      </c>
      <c r="AH19" s="45">
        <f>SUM(AH17:AH18)</f>
        <v>51576791</v>
      </c>
      <c r="AI19" s="45">
        <f>SUM(AI17:AI18)</f>
        <v>51576791</v>
      </c>
      <c r="AJ19" s="9">
        <f t="shared" si="1"/>
        <v>53076791</v>
      </c>
      <c r="AK19" s="9">
        <f t="shared" si="1"/>
        <v>107076991</v>
      </c>
      <c r="AL19" s="9">
        <f>AD19+AJ19</f>
        <v>8319200122</v>
      </c>
      <c r="AM19" s="9">
        <f>AE19+AK19</f>
        <v>8612899565</v>
      </c>
      <c r="AN19" s="200"/>
      <c r="AO19" s="200"/>
      <c r="AP19" s="9">
        <f aca="true" t="shared" si="6" ref="AP19:AW19">SUM(AP17:AP18)</f>
        <v>354696756</v>
      </c>
      <c r="AQ19" s="9">
        <f t="shared" si="6"/>
        <v>492686171</v>
      </c>
      <c r="AR19" s="9">
        <f t="shared" si="6"/>
        <v>54140000</v>
      </c>
      <c r="AS19" s="9">
        <f t="shared" si="6"/>
        <v>59999900</v>
      </c>
      <c r="AT19" s="9">
        <f t="shared" si="6"/>
        <v>294</v>
      </c>
      <c r="AU19" s="9">
        <f t="shared" si="6"/>
        <v>294</v>
      </c>
      <c r="AV19" s="9">
        <f t="shared" si="6"/>
        <v>350</v>
      </c>
      <c r="AW19" s="9">
        <f t="shared" si="6"/>
        <v>350</v>
      </c>
    </row>
    <row r="21" ht="11.25">
      <c r="AR21" s="1" t="s">
        <v>19</v>
      </c>
    </row>
    <row r="24" ht="11.25">
      <c r="Z24" s="7" t="s">
        <v>58</v>
      </c>
    </row>
    <row r="25" ht="11.25">
      <c r="A25" s="7" t="s">
        <v>58</v>
      </c>
    </row>
  </sheetData>
  <sheetProtection/>
  <mergeCells count="65">
    <mergeCell ref="AL9:AM9"/>
    <mergeCell ref="AP9:AQ9"/>
    <mergeCell ref="AR9:AS9"/>
    <mergeCell ref="AT9:AU9"/>
    <mergeCell ref="AV9:AW9"/>
    <mergeCell ref="B3:M3"/>
    <mergeCell ref="B4:M4"/>
    <mergeCell ref="Z9:AA9"/>
    <mergeCell ref="AB9:AC9"/>
    <mergeCell ref="AD9:AE9"/>
    <mergeCell ref="L9:M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L8:AM8"/>
    <mergeCell ref="AP8:AQ8"/>
    <mergeCell ref="AR8:AS8"/>
    <mergeCell ref="AT8:AU8"/>
    <mergeCell ref="AV8:AW8"/>
    <mergeCell ref="B9:C9"/>
    <mergeCell ref="D9:E9"/>
    <mergeCell ref="F9:G9"/>
    <mergeCell ref="H9:I9"/>
    <mergeCell ref="J9:K9"/>
    <mergeCell ref="V8:W8"/>
    <mergeCell ref="X8:AC8"/>
    <mergeCell ref="AD8:AE8"/>
    <mergeCell ref="AF8:AG8"/>
    <mergeCell ref="AH8:AI8"/>
    <mergeCell ref="AJ8:AK8"/>
    <mergeCell ref="AP7:AQ7"/>
    <mergeCell ref="AR7:AS7"/>
    <mergeCell ref="AT7:AU7"/>
    <mergeCell ref="AV7:AW7"/>
    <mergeCell ref="B8:C8"/>
    <mergeCell ref="D8:E8"/>
    <mergeCell ref="F8:G8"/>
    <mergeCell ref="H8:I8"/>
    <mergeCell ref="J8:S8"/>
    <mergeCell ref="T8:U8"/>
    <mergeCell ref="B7:C7"/>
    <mergeCell ref="D7:E7"/>
    <mergeCell ref="F7:G7"/>
    <mergeCell ref="H7:I7"/>
    <mergeCell ref="J7:S7"/>
    <mergeCell ref="P3:AC3"/>
    <mergeCell ref="T7:U7"/>
    <mergeCell ref="V7:W7"/>
    <mergeCell ref="X7:AC7"/>
    <mergeCell ref="AD3:AM3"/>
    <mergeCell ref="AP3:AW3"/>
    <mergeCell ref="P4:AC4"/>
    <mergeCell ref="AD4:AM4"/>
    <mergeCell ref="AP4:AW4"/>
    <mergeCell ref="AD7:AE7"/>
    <mergeCell ref="AF7:AG7"/>
    <mergeCell ref="AH7:AI7"/>
    <mergeCell ref="AJ7:AK7"/>
    <mergeCell ref="AL7:AM7"/>
  </mergeCells>
  <printOptions horizontalCentered="1" verticalCentered="1"/>
  <pageMargins left="0" right="0" top="0.984251968503937" bottom="0.984251968503937" header="0.5118110236220472" footer="0.5118110236220472"/>
  <pageSetup horizontalDpi="360" verticalDpi="360" orientation="landscape" paperSize="9" r:id="rId1"/>
  <headerFooter alignWithMargins="0"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3.875" style="7" bestFit="1" customWidth="1"/>
    <col min="2" max="2" width="10.875" style="7" bestFit="1" customWidth="1"/>
    <col min="3" max="3" width="9.625" style="7" bestFit="1" customWidth="1"/>
    <col min="4" max="4" width="10.875" style="7" bestFit="1" customWidth="1"/>
    <col min="5" max="5" width="9.625" style="7" bestFit="1" customWidth="1"/>
    <col min="6" max="6" width="5.75390625" style="7" bestFit="1" customWidth="1"/>
    <col min="7" max="7" width="9.625" style="7" bestFit="1" customWidth="1"/>
    <col min="8" max="9" width="8.75390625" style="7" bestFit="1" customWidth="1"/>
    <col min="10" max="10" width="9.625" style="7" bestFit="1" customWidth="1"/>
    <col min="11" max="11" width="10.875" style="7" bestFit="1" customWidth="1"/>
    <col min="12" max="12" width="9.625" style="7" bestFit="1" customWidth="1"/>
    <col min="13" max="14" width="7.875" style="7" bestFit="1" customWidth="1"/>
    <col min="15" max="15" width="6.625" style="7" bestFit="1" customWidth="1"/>
    <col min="16" max="16" width="10.875" style="17" bestFit="1" customWidth="1"/>
    <col min="17" max="17" width="5.75390625" style="17" bestFit="1" customWidth="1"/>
    <col min="18" max="19" width="8.75390625" style="195" bestFit="1" customWidth="1"/>
    <col min="20" max="22" width="10.875" style="195" customWidth="1"/>
    <col min="23" max="16384" width="9.125" style="7" customWidth="1"/>
  </cols>
  <sheetData>
    <row r="1" spans="1:20" ht="11.25">
      <c r="A1" s="7" t="s">
        <v>1000</v>
      </c>
      <c r="T1" s="169" t="s">
        <v>1001</v>
      </c>
    </row>
    <row r="2" ht="11.25">
      <c r="A2" s="7" t="s">
        <v>743</v>
      </c>
    </row>
    <row r="3" spans="1:22" ht="12.75" customHeight="1">
      <c r="A3" s="374" t="s">
        <v>65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6"/>
      <c r="V3" s="36"/>
    </row>
    <row r="4" spans="1:22" ht="12.75" customHeight="1">
      <c r="A4" s="374" t="s">
        <v>988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6"/>
      <c r="V4" s="36"/>
    </row>
    <row r="5" spans="4:16" ht="12.75" customHeight="1">
      <c r="D5" s="374"/>
      <c r="E5" s="374"/>
      <c r="F5" s="374"/>
      <c r="G5" s="374"/>
      <c r="H5" s="374"/>
      <c r="I5" s="36"/>
      <c r="J5" s="36"/>
      <c r="K5" s="36"/>
      <c r="M5" s="374"/>
      <c r="N5" s="374"/>
      <c r="O5" s="374"/>
      <c r="P5" s="7"/>
    </row>
    <row r="7" spans="1:22" ht="11.25">
      <c r="A7" s="38"/>
      <c r="B7" s="38" t="s">
        <v>71</v>
      </c>
      <c r="C7" s="38" t="s">
        <v>72</v>
      </c>
      <c r="D7" s="38" t="s">
        <v>73</v>
      </c>
      <c r="E7" s="38" t="s">
        <v>74</v>
      </c>
      <c r="F7" s="375" t="s">
        <v>75</v>
      </c>
      <c r="G7" s="377"/>
      <c r="H7" s="377"/>
      <c r="I7" s="377"/>
      <c r="J7" s="376"/>
      <c r="K7" s="38" t="s">
        <v>76</v>
      </c>
      <c r="L7" s="38" t="s">
        <v>77</v>
      </c>
      <c r="M7" s="375" t="s">
        <v>78</v>
      </c>
      <c r="N7" s="377"/>
      <c r="O7" s="376"/>
      <c r="P7" s="39" t="s">
        <v>79</v>
      </c>
      <c r="Q7" s="38" t="s">
        <v>80</v>
      </c>
      <c r="R7" s="38" t="s">
        <v>332</v>
      </c>
      <c r="S7" s="39" t="s">
        <v>82</v>
      </c>
      <c r="T7" s="39" t="s">
        <v>83</v>
      </c>
      <c r="U7" s="196"/>
      <c r="V7" s="196"/>
    </row>
    <row r="8" spans="1:22" s="29" customFormat="1" ht="11.25" customHeight="1">
      <c r="A8" s="26"/>
      <c r="B8" s="26"/>
      <c r="C8" s="26"/>
      <c r="D8" s="26"/>
      <c r="E8" s="26"/>
      <c r="F8" s="385" t="s">
        <v>44</v>
      </c>
      <c r="G8" s="385"/>
      <c r="H8" s="385"/>
      <c r="I8" s="385"/>
      <c r="J8" s="385"/>
      <c r="K8" s="26"/>
      <c r="L8" s="26"/>
      <c r="M8" s="385" t="s">
        <v>45</v>
      </c>
      <c r="N8" s="385"/>
      <c r="O8" s="385"/>
      <c r="P8" s="28"/>
      <c r="Q8" s="26"/>
      <c r="R8" s="26"/>
      <c r="S8" s="28"/>
      <c r="T8" s="28"/>
      <c r="U8" s="197"/>
      <c r="V8" s="197"/>
    </row>
    <row r="9" spans="1:22" s="31" customFormat="1" ht="101.25">
      <c r="A9" s="27" t="s">
        <v>13</v>
      </c>
      <c r="B9" s="111" t="s">
        <v>23</v>
      </c>
      <c r="C9" s="111" t="s">
        <v>772</v>
      </c>
      <c r="D9" s="111" t="s">
        <v>24</v>
      </c>
      <c r="E9" s="111" t="s">
        <v>46</v>
      </c>
      <c r="F9" s="111" t="s">
        <v>61</v>
      </c>
      <c r="G9" s="111" t="s">
        <v>594</v>
      </c>
      <c r="H9" s="111" t="s">
        <v>47</v>
      </c>
      <c r="I9" s="111" t="s">
        <v>596</v>
      </c>
      <c r="J9" s="111" t="s">
        <v>48</v>
      </c>
      <c r="K9" s="111" t="s">
        <v>60</v>
      </c>
      <c r="L9" s="111" t="s">
        <v>49</v>
      </c>
      <c r="M9" s="111" t="s">
        <v>597</v>
      </c>
      <c r="N9" s="111" t="s">
        <v>50</v>
      </c>
      <c r="O9" s="111" t="s">
        <v>51</v>
      </c>
      <c r="P9" s="112" t="s">
        <v>62</v>
      </c>
      <c r="Q9" s="111" t="s">
        <v>52</v>
      </c>
      <c r="R9" s="111" t="s">
        <v>771</v>
      </c>
      <c r="S9" s="112" t="s">
        <v>63</v>
      </c>
      <c r="T9" s="112" t="s">
        <v>53</v>
      </c>
      <c r="U9" s="198"/>
      <c r="V9" s="198"/>
    </row>
    <row r="10" spans="1:22" s="31" customFormat="1" ht="11.25">
      <c r="A10" s="27"/>
      <c r="B10" s="27" t="s">
        <v>43</v>
      </c>
      <c r="C10" s="27" t="s">
        <v>43</v>
      </c>
      <c r="D10" s="27" t="s">
        <v>43</v>
      </c>
      <c r="E10" s="27" t="s">
        <v>43</v>
      </c>
      <c r="F10" s="27" t="s">
        <v>43</v>
      </c>
      <c r="G10" s="27" t="s">
        <v>43</v>
      </c>
      <c r="H10" s="27" t="s">
        <v>43</v>
      </c>
      <c r="I10" s="27" t="s">
        <v>43</v>
      </c>
      <c r="J10" s="27" t="s">
        <v>43</v>
      </c>
      <c r="K10" s="27" t="s">
        <v>43</v>
      </c>
      <c r="L10" s="27" t="s">
        <v>43</v>
      </c>
      <c r="M10" s="27" t="s">
        <v>43</v>
      </c>
      <c r="N10" s="27" t="s">
        <v>43</v>
      </c>
      <c r="O10" s="27" t="s">
        <v>43</v>
      </c>
      <c r="P10" s="30" t="s">
        <v>43</v>
      </c>
      <c r="Q10" s="27" t="s">
        <v>43</v>
      </c>
      <c r="R10" s="27" t="s">
        <v>43</v>
      </c>
      <c r="S10" s="27" t="s">
        <v>43</v>
      </c>
      <c r="T10" s="30" t="s">
        <v>43</v>
      </c>
      <c r="U10" s="199"/>
      <c r="V10" s="199"/>
    </row>
    <row r="11" spans="1:22" ht="11.25">
      <c r="A11" s="6" t="s">
        <v>17</v>
      </c>
      <c r="B11" s="10">
        <v>180539073</v>
      </c>
      <c r="C11" s="10">
        <v>34167908</v>
      </c>
      <c r="D11" s="10">
        <v>284668213</v>
      </c>
      <c r="E11" s="10"/>
      <c r="F11" s="10"/>
      <c r="G11" s="10"/>
      <c r="H11" s="10"/>
      <c r="I11" s="10"/>
      <c r="J11" s="10"/>
      <c r="K11" s="10">
        <v>3016548</v>
      </c>
      <c r="L11" s="10">
        <v>3000000</v>
      </c>
      <c r="M11" s="10"/>
      <c r="N11" s="10"/>
      <c r="O11" s="10"/>
      <c r="P11" s="9">
        <f aca="true" t="shared" si="0" ref="P11:P19">B11+C11+D11+E11+F11+G11+H11+I11+J11+K11+L11+M11+N11+O11</f>
        <v>505391742</v>
      </c>
      <c r="Q11" s="10"/>
      <c r="R11" s="10"/>
      <c r="S11" s="10">
        <f aca="true" t="shared" si="1" ref="S11:S19">Q11+R11</f>
        <v>0</v>
      </c>
      <c r="T11" s="9">
        <f aca="true" t="shared" si="2" ref="T11:T18">P11+S11</f>
        <v>505391742</v>
      </c>
      <c r="U11" s="200"/>
      <c r="V11" s="200"/>
    </row>
    <row r="12" spans="1:22" ht="11.25">
      <c r="A12" s="6" t="s">
        <v>54</v>
      </c>
      <c r="B12" s="10">
        <v>300039141</v>
      </c>
      <c r="C12" s="10">
        <v>62861017</v>
      </c>
      <c r="D12" s="10">
        <v>106963453</v>
      </c>
      <c r="E12" s="10"/>
      <c r="F12" s="10"/>
      <c r="G12" s="10"/>
      <c r="H12" s="10"/>
      <c r="I12" s="10"/>
      <c r="J12" s="10"/>
      <c r="K12" s="10">
        <v>2000000</v>
      </c>
      <c r="L12" s="10"/>
      <c r="M12" s="10"/>
      <c r="N12" s="10"/>
      <c r="O12" s="10"/>
      <c r="P12" s="9">
        <f t="shared" si="0"/>
        <v>471863611</v>
      </c>
      <c r="Q12" s="10"/>
      <c r="R12" s="10"/>
      <c r="S12" s="10">
        <f t="shared" si="1"/>
        <v>0</v>
      </c>
      <c r="T12" s="9">
        <f t="shared" si="2"/>
        <v>471863611</v>
      </c>
      <c r="U12" s="200"/>
      <c r="V12" s="200"/>
    </row>
    <row r="13" spans="1:22" ht="11.25">
      <c r="A13" s="6" t="s">
        <v>55</v>
      </c>
      <c r="B13" s="10">
        <v>24271232</v>
      </c>
      <c r="C13" s="10">
        <v>4607669</v>
      </c>
      <c r="D13" s="10">
        <v>17565448</v>
      </c>
      <c r="E13" s="10"/>
      <c r="F13" s="10"/>
      <c r="G13" s="10"/>
      <c r="H13" s="10"/>
      <c r="I13" s="10"/>
      <c r="J13" s="10"/>
      <c r="K13" s="10">
        <v>8120191</v>
      </c>
      <c r="L13" s="10">
        <v>228600</v>
      </c>
      <c r="M13" s="10"/>
      <c r="N13" s="10"/>
      <c r="O13" s="10"/>
      <c r="P13" s="9">
        <f t="shared" si="0"/>
        <v>54793140</v>
      </c>
      <c r="Q13" s="10"/>
      <c r="R13" s="10"/>
      <c r="S13" s="10">
        <f t="shared" si="1"/>
        <v>0</v>
      </c>
      <c r="T13" s="9">
        <f t="shared" si="2"/>
        <v>54793140</v>
      </c>
      <c r="U13" s="200"/>
      <c r="V13" s="200"/>
    </row>
    <row r="14" spans="1:22" ht="11.25">
      <c r="A14" s="6" t="s">
        <v>56</v>
      </c>
      <c r="B14" s="10">
        <v>61601358</v>
      </c>
      <c r="C14" s="10">
        <v>11593133</v>
      </c>
      <c r="D14" s="10">
        <v>47717777</v>
      </c>
      <c r="E14" s="10"/>
      <c r="F14" s="10"/>
      <c r="G14" s="10"/>
      <c r="H14" s="10"/>
      <c r="I14" s="10"/>
      <c r="J14" s="10"/>
      <c r="K14" s="10">
        <v>6677314</v>
      </c>
      <c r="L14" s="10">
        <v>8903507</v>
      </c>
      <c r="M14" s="10"/>
      <c r="N14" s="10"/>
      <c r="O14" s="10"/>
      <c r="P14" s="9">
        <f t="shared" si="0"/>
        <v>136493089</v>
      </c>
      <c r="Q14" s="10"/>
      <c r="R14" s="10"/>
      <c r="S14" s="10">
        <f t="shared" si="1"/>
        <v>0</v>
      </c>
      <c r="T14" s="9">
        <f t="shared" si="2"/>
        <v>136493089</v>
      </c>
      <c r="U14" s="200"/>
      <c r="V14" s="200"/>
    </row>
    <row r="15" spans="1:22" ht="11.25">
      <c r="A15" s="6" t="s">
        <v>18</v>
      </c>
      <c r="B15" s="10">
        <v>112885000</v>
      </c>
      <c r="C15" s="10">
        <v>21748000</v>
      </c>
      <c r="D15" s="10">
        <v>278311000</v>
      </c>
      <c r="E15" s="10"/>
      <c r="F15" s="10"/>
      <c r="G15" s="10"/>
      <c r="H15" s="10"/>
      <c r="I15" s="10"/>
      <c r="J15" s="10"/>
      <c r="K15" s="10">
        <v>5020000</v>
      </c>
      <c r="L15" s="10">
        <v>3000000</v>
      </c>
      <c r="M15" s="10"/>
      <c r="N15" s="10"/>
      <c r="O15" s="10"/>
      <c r="P15" s="9">
        <f t="shared" si="0"/>
        <v>420964000</v>
      </c>
      <c r="Q15" s="10"/>
      <c r="R15" s="10"/>
      <c r="S15" s="10">
        <f t="shared" si="1"/>
        <v>0</v>
      </c>
      <c r="T15" s="9">
        <f t="shared" si="2"/>
        <v>420964000</v>
      </c>
      <c r="U15" s="200"/>
      <c r="V15" s="200"/>
    </row>
    <row r="16" spans="1:22" ht="11.25">
      <c r="A16" s="6" t="s">
        <v>59</v>
      </c>
      <c r="B16" s="10">
        <v>347657703</v>
      </c>
      <c r="C16" s="10">
        <v>77012484</v>
      </c>
      <c r="D16" s="10">
        <v>126657000</v>
      </c>
      <c r="E16" s="10"/>
      <c r="F16" s="10"/>
      <c r="G16" s="10">
        <v>2000000</v>
      </c>
      <c r="H16" s="10"/>
      <c r="I16" s="10"/>
      <c r="J16" s="10"/>
      <c r="K16" s="10">
        <v>20824000</v>
      </c>
      <c r="L16" s="10"/>
      <c r="M16" s="10"/>
      <c r="N16" s="10">
        <v>2651065</v>
      </c>
      <c r="O16" s="10"/>
      <c r="P16" s="9">
        <f t="shared" si="0"/>
        <v>576802252</v>
      </c>
      <c r="Q16" s="10">
        <v>0</v>
      </c>
      <c r="R16" s="10">
        <v>0</v>
      </c>
      <c r="S16" s="10">
        <f t="shared" si="1"/>
        <v>0</v>
      </c>
      <c r="T16" s="9">
        <f t="shared" si="2"/>
        <v>576802252</v>
      </c>
      <c r="U16" s="200"/>
      <c r="V16" s="200"/>
    </row>
    <row r="17" spans="1:22" s="35" customFormat="1" ht="22.5">
      <c r="A17" s="37" t="s">
        <v>57</v>
      </c>
      <c r="B17" s="45">
        <f>SUM(B11:B16)</f>
        <v>1026993507</v>
      </c>
      <c r="C17" s="45">
        <f aca="true" t="shared" si="3" ref="C17:O17">SUM(C11:C16)</f>
        <v>211990211</v>
      </c>
      <c r="D17" s="45">
        <f t="shared" si="3"/>
        <v>861882891</v>
      </c>
      <c r="E17" s="45">
        <f t="shared" si="3"/>
        <v>0</v>
      </c>
      <c r="F17" s="45">
        <f t="shared" si="3"/>
        <v>0</v>
      </c>
      <c r="G17" s="45">
        <f t="shared" si="3"/>
        <v>2000000</v>
      </c>
      <c r="H17" s="45">
        <f t="shared" si="3"/>
        <v>0</v>
      </c>
      <c r="I17" s="45">
        <f t="shared" si="3"/>
        <v>0</v>
      </c>
      <c r="J17" s="45">
        <f t="shared" si="3"/>
        <v>0</v>
      </c>
      <c r="K17" s="45">
        <f t="shared" si="3"/>
        <v>45658053</v>
      </c>
      <c r="L17" s="45">
        <f t="shared" si="3"/>
        <v>15132107</v>
      </c>
      <c r="M17" s="45">
        <f t="shared" si="3"/>
        <v>0</v>
      </c>
      <c r="N17" s="45">
        <f t="shared" si="3"/>
        <v>2651065</v>
      </c>
      <c r="O17" s="45">
        <f t="shared" si="3"/>
        <v>0</v>
      </c>
      <c r="P17" s="9">
        <f t="shared" si="0"/>
        <v>2166307834</v>
      </c>
      <c r="Q17" s="45">
        <f>SUM(Q11:Q16)</f>
        <v>0</v>
      </c>
      <c r="R17" s="45">
        <f>SUM(R11:R16)</f>
        <v>0</v>
      </c>
      <c r="S17" s="9">
        <f t="shared" si="1"/>
        <v>0</v>
      </c>
      <c r="T17" s="9">
        <f>P17+S17</f>
        <v>2166307834</v>
      </c>
      <c r="U17" s="200"/>
      <c r="V17" s="200"/>
    </row>
    <row r="18" spans="1:22" s="34" customFormat="1" ht="11.25">
      <c r="A18" s="32" t="s">
        <v>20</v>
      </c>
      <c r="B18" s="23">
        <v>55797781</v>
      </c>
      <c r="C18" s="23">
        <v>11211928</v>
      </c>
      <c r="D18" s="23">
        <v>60680342</v>
      </c>
      <c r="E18" s="23">
        <v>112796000</v>
      </c>
      <c r="F18" s="23"/>
      <c r="G18" s="23">
        <v>445465410</v>
      </c>
      <c r="H18" s="23">
        <v>9500000</v>
      </c>
      <c r="I18" s="23">
        <v>56341929</v>
      </c>
      <c r="J18" s="23">
        <v>599344507</v>
      </c>
      <c r="K18" s="23">
        <v>591439098</v>
      </c>
      <c r="L18" s="23">
        <v>88654523</v>
      </c>
      <c r="M18" s="23">
        <v>2323553</v>
      </c>
      <c r="N18" s="23"/>
      <c r="O18" s="23">
        <v>500000</v>
      </c>
      <c r="P18" s="9">
        <f t="shared" si="0"/>
        <v>2034055071</v>
      </c>
      <c r="Q18" s="23">
        <v>0</v>
      </c>
      <c r="R18" s="23">
        <v>51576791</v>
      </c>
      <c r="S18" s="10">
        <f t="shared" si="1"/>
        <v>51576791</v>
      </c>
      <c r="T18" s="9">
        <f t="shared" si="2"/>
        <v>2085631862</v>
      </c>
      <c r="U18" s="200"/>
      <c r="V18" s="200"/>
    </row>
    <row r="19" spans="1:22" s="35" customFormat="1" ht="11.25">
      <c r="A19" s="33" t="s">
        <v>21</v>
      </c>
      <c r="B19" s="45">
        <f aca="true" t="shared" si="4" ref="B19:O19">SUM(B17:B18)</f>
        <v>1082791288</v>
      </c>
      <c r="C19" s="45">
        <f t="shared" si="4"/>
        <v>223202139</v>
      </c>
      <c r="D19" s="45">
        <f t="shared" si="4"/>
        <v>922563233</v>
      </c>
      <c r="E19" s="45">
        <f t="shared" si="4"/>
        <v>112796000</v>
      </c>
      <c r="F19" s="45">
        <f t="shared" si="4"/>
        <v>0</v>
      </c>
      <c r="G19" s="45">
        <f t="shared" si="4"/>
        <v>447465410</v>
      </c>
      <c r="H19" s="45">
        <f t="shared" si="4"/>
        <v>9500000</v>
      </c>
      <c r="I19" s="45">
        <f t="shared" si="4"/>
        <v>56341929</v>
      </c>
      <c r="J19" s="45">
        <f t="shared" si="4"/>
        <v>599344507</v>
      </c>
      <c r="K19" s="45">
        <f t="shared" si="4"/>
        <v>637097151</v>
      </c>
      <c r="L19" s="45">
        <f t="shared" si="4"/>
        <v>103786630</v>
      </c>
      <c r="M19" s="45">
        <f t="shared" si="4"/>
        <v>2323553</v>
      </c>
      <c r="N19" s="45">
        <f t="shared" si="4"/>
        <v>2651065</v>
      </c>
      <c r="O19" s="45">
        <f t="shared" si="4"/>
        <v>500000</v>
      </c>
      <c r="P19" s="9">
        <f t="shared" si="0"/>
        <v>4200362905</v>
      </c>
      <c r="Q19" s="45">
        <f>SUM(Q17:Q18)</f>
        <v>0</v>
      </c>
      <c r="R19" s="45">
        <f>SUM(R17:R18)</f>
        <v>51576791</v>
      </c>
      <c r="S19" s="9">
        <f t="shared" si="1"/>
        <v>51576791</v>
      </c>
      <c r="T19" s="9">
        <f>P19+S19</f>
        <v>4251939696</v>
      </c>
      <c r="U19" s="200"/>
      <c r="V19" s="200"/>
    </row>
    <row r="24" ht="11.25">
      <c r="N24" s="7" t="s">
        <v>58</v>
      </c>
    </row>
    <row r="25" ht="11.25">
      <c r="A25" s="7" t="s">
        <v>58</v>
      </c>
    </row>
  </sheetData>
  <sheetProtection/>
  <mergeCells count="8">
    <mergeCell ref="F8:J8"/>
    <mergeCell ref="M8:O8"/>
    <mergeCell ref="A3:T3"/>
    <mergeCell ref="A4:T4"/>
    <mergeCell ref="D5:H5"/>
    <mergeCell ref="M5:O5"/>
    <mergeCell ref="F7:J7"/>
    <mergeCell ref="M7:O7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1">
      <selection activeCell="A4" sqref="A4:T4"/>
    </sheetView>
  </sheetViews>
  <sheetFormatPr defaultColWidth="9.00390625" defaultRowHeight="12.75"/>
  <cols>
    <col min="1" max="1" width="13.875" style="7" bestFit="1" customWidth="1"/>
    <col min="2" max="3" width="8.75390625" style="7" bestFit="1" customWidth="1"/>
    <col min="4" max="4" width="9.625" style="7" bestFit="1" customWidth="1"/>
    <col min="5" max="6" width="5.75390625" style="7" bestFit="1" customWidth="1"/>
    <col min="7" max="7" width="7.875" style="7" bestFit="1" customWidth="1"/>
    <col min="8" max="8" width="5.75390625" style="7" bestFit="1" customWidth="1"/>
    <col min="9" max="10" width="9.625" style="7" bestFit="1" customWidth="1"/>
    <col min="11" max="11" width="10.875" style="7" bestFit="1" customWidth="1"/>
    <col min="12" max="12" width="7.875" style="7" bestFit="1" customWidth="1"/>
    <col min="13" max="13" width="5.375" style="7" bestFit="1" customWidth="1"/>
    <col min="14" max="14" width="7.875" style="7" bestFit="1" customWidth="1"/>
    <col min="15" max="15" width="8.75390625" style="7" bestFit="1" customWidth="1"/>
    <col min="16" max="16" width="10.875" style="17" bestFit="1" customWidth="1"/>
    <col min="17" max="17" width="7.875" style="17" bestFit="1" customWidth="1"/>
    <col min="18" max="18" width="5.75390625" style="195" bestFit="1" customWidth="1"/>
    <col min="19" max="19" width="7.875" style="195" bestFit="1" customWidth="1"/>
    <col min="20" max="20" width="10.75390625" style="195" customWidth="1"/>
    <col min="21" max="22" width="10.875" style="195" customWidth="1"/>
    <col min="23" max="16384" width="9.125" style="7" customWidth="1"/>
  </cols>
  <sheetData>
    <row r="1" spans="1:20" ht="11.25">
      <c r="A1" s="7" t="s">
        <v>1002</v>
      </c>
      <c r="T1" s="169" t="s">
        <v>1003</v>
      </c>
    </row>
    <row r="2" ht="11.25">
      <c r="A2" s="7" t="s">
        <v>743</v>
      </c>
    </row>
    <row r="3" spans="1:22" ht="12.75" customHeight="1">
      <c r="A3" s="374" t="s">
        <v>65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6"/>
      <c r="V3" s="36"/>
    </row>
    <row r="4" spans="1:22" ht="12.75" customHeight="1">
      <c r="A4" s="374" t="s">
        <v>988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6"/>
      <c r="V4" s="36"/>
    </row>
    <row r="5" spans="4:16" ht="12.75" customHeight="1">
      <c r="D5" s="374"/>
      <c r="E5" s="374"/>
      <c r="F5" s="374"/>
      <c r="G5" s="374"/>
      <c r="H5" s="374"/>
      <c r="I5" s="36"/>
      <c r="J5" s="36"/>
      <c r="K5" s="36"/>
      <c r="M5" s="374"/>
      <c r="N5" s="374"/>
      <c r="O5" s="374"/>
      <c r="P5" s="7"/>
    </row>
    <row r="7" spans="1:22" ht="11.25">
      <c r="A7" s="38"/>
      <c r="B7" s="38" t="s">
        <v>71</v>
      </c>
      <c r="C7" s="38" t="s">
        <v>72</v>
      </c>
      <c r="D7" s="38" t="s">
        <v>73</v>
      </c>
      <c r="E7" s="38" t="s">
        <v>74</v>
      </c>
      <c r="F7" s="375" t="s">
        <v>75</v>
      </c>
      <c r="G7" s="377"/>
      <c r="H7" s="377"/>
      <c r="I7" s="377"/>
      <c r="J7" s="376"/>
      <c r="K7" s="38" t="s">
        <v>76</v>
      </c>
      <c r="L7" s="38" t="s">
        <v>77</v>
      </c>
      <c r="M7" s="375" t="s">
        <v>78</v>
      </c>
      <c r="N7" s="377"/>
      <c r="O7" s="376"/>
      <c r="P7" s="39" t="s">
        <v>79</v>
      </c>
      <c r="Q7" s="38" t="s">
        <v>80</v>
      </c>
      <c r="R7" s="38" t="s">
        <v>332</v>
      </c>
      <c r="S7" s="39" t="s">
        <v>82</v>
      </c>
      <c r="T7" s="39" t="s">
        <v>83</v>
      </c>
      <c r="U7" s="196"/>
      <c r="V7" s="196"/>
    </row>
    <row r="8" spans="1:22" s="29" customFormat="1" ht="11.25" customHeight="1">
      <c r="A8" s="26"/>
      <c r="B8" s="26"/>
      <c r="C8" s="26"/>
      <c r="D8" s="26"/>
      <c r="E8" s="26"/>
      <c r="F8" s="385" t="s">
        <v>44</v>
      </c>
      <c r="G8" s="385"/>
      <c r="H8" s="385"/>
      <c r="I8" s="385"/>
      <c r="J8" s="385"/>
      <c r="K8" s="26"/>
      <c r="L8" s="26"/>
      <c r="M8" s="385" t="s">
        <v>45</v>
      </c>
      <c r="N8" s="385"/>
      <c r="O8" s="385"/>
      <c r="P8" s="28"/>
      <c r="Q8" s="26"/>
      <c r="R8" s="26"/>
      <c r="S8" s="28"/>
      <c r="T8" s="28"/>
      <c r="U8" s="197"/>
      <c r="V8" s="197"/>
    </row>
    <row r="9" spans="1:22" s="31" customFormat="1" ht="101.25">
      <c r="A9" s="27" t="s">
        <v>13</v>
      </c>
      <c r="B9" s="111" t="s">
        <v>23</v>
      </c>
      <c r="C9" s="111" t="s">
        <v>772</v>
      </c>
      <c r="D9" s="111" t="s">
        <v>24</v>
      </c>
      <c r="E9" s="111" t="s">
        <v>46</v>
      </c>
      <c r="F9" s="111" t="s">
        <v>61</v>
      </c>
      <c r="G9" s="111" t="s">
        <v>594</v>
      </c>
      <c r="H9" s="111" t="s">
        <v>47</v>
      </c>
      <c r="I9" s="111" t="s">
        <v>596</v>
      </c>
      <c r="J9" s="111" t="s">
        <v>48</v>
      </c>
      <c r="K9" s="111" t="s">
        <v>60</v>
      </c>
      <c r="L9" s="111" t="s">
        <v>49</v>
      </c>
      <c r="M9" s="111" t="s">
        <v>597</v>
      </c>
      <c r="N9" s="111" t="s">
        <v>50</v>
      </c>
      <c r="O9" s="111" t="s">
        <v>51</v>
      </c>
      <c r="P9" s="112" t="s">
        <v>62</v>
      </c>
      <c r="Q9" s="111" t="s">
        <v>52</v>
      </c>
      <c r="R9" s="111" t="s">
        <v>771</v>
      </c>
      <c r="S9" s="112" t="s">
        <v>63</v>
      </c>
      <c r="T9" s="112" t="s">
        <v>53</v>
      </c>
      <c r="U9" s="198"/>
      <c r="V9" s="198"/>
    </row>
    <row r="10" spans="1:22" s="31" customFormat="1" ht="22.5">
      <c r="A10" s="27"/>
      <c r="B10" s="27" t="s">
        <v>43</v>
      </c>
      <c r="C10" s="27" t="s">
        <v>43</v>
      </c>
      <c r="D10" s="27" t="s">
        <v>43</v>
      </c>
      <c r="E10" s="27" t="s">
        <v>43</v>
      </c>
      <c r="F10" s="27" t="s">
        <v>43</v>
      </c>
      <c r="G10" s="27" t="s">
        <v>43</v>
      </c>
      <c r="H10" s="27" t="s">
        <v>43</v>
      </c>
      <c r="I10" s="27" t="s">
        <v>43</v>
      </c>
      <c r="J10" s="27" t="s">
        <v>43</v>
      </c>
      <c r="K10" s="27" t="s">
        <v>43</v>
      </c>
      <c r="L10" s="27" t="s">
        <v>43</v>
      </c>
      <c r="M10" s="27" t="s">
        <v>43</v>
      </c>
      <c r="N10" s="27" t="s">
        <v>43</v>
      </c>
      <c r="O10" s="27" t="s">
        <v>43</v>
      </c>
      <c r="P10" s="30" t="s">
        <v>43</v>
      </c>
      <c r="Q10" s="27" t="s">
        <v>43</v>
      </c>
      <c r="R10" s="27" t="s">
        <v>43</v>
      </c>
      <c r="S10" s="27" t="s">
        <v>43</v>
      </c>
      <c r="T10" s="30" t="s">
        <v>43</v>
      </c>
      <c r="U10" s="199"/>
      <c r="V10" s="199"/>
    </row>
    <row r="11" spans="1:22" ht="11.25">
      <c r="A11" s="6" t="s">
        <v>17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9">
        <f aca="true" t="shared" si="0" ref="P11:P19">B11+C11+D11+E11+F11+G11+H11+I11+J11+K11+L11+M11+N11+O11</f>
        <v>0</v>
      </c>
      <c r="Q11" s="10"/>
      <c r="R11" s="10"/>
      <c r="S11" s="10">
        <f aca="true" t="shared" si="1" ref="S11:S19">Q11+R11</f>
        <v>0</v>
      </c>
      <c r="T11" s="9">
        <f aca="true" t="shared" si="2" ref="T11:T18">P11+S11</f>
        <v>0</v>
      </c>
      <c r="U11" s="200"/>
      <c r="V11" s="200"/>
    </row>
    <row r="12" spans="1:22" ht="11.25">
      <c r="A12" s="6" t="s">
        <v>54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9">
        <f t="shared" si="0"/>
        <v>0</v>
      </c>
      <c r="Q12" s="10"/>
      <c r="R12" s="10"/>
      <c r="S12" s="10">
        <f t="shared" si="1"/>
        <v>0</v>
      </c>
      <c r="T12" s="9">
        <f t="shared" si="2"/>
        <v>0</v>
      </c>
      <c r="U12" s="200"/>
      <c r="V12" s="200"/>
    </row>
    <row r="13" spans="1:22" ht="11.25">
      <c r="A13" s="6" t="s">
        <v>55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9">
        <f t="shared" si="0"/>
        <v>0</v>
      </c>
      <c r="Q13" s="10"/>
      <c r="R13" s="10"/>
      <c r="S13" s="10">
        <f t="shared" si="1"/>
        <v>0</v>
      </c>
      <c r="T13" s="9">
        <f t="shared" si="2"/>
        <v>0</v>
      </c>
      <c r="U13" s="200"/>
      <c r="V13" s="200"/>
    </row>
    <row r="14" spans="1:22" ht="11.25">
      <c r="A14" s="6" t="s">
        <v>56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9">
        <f t="shared" si="0"/>
        <v>0</v>
      </c>
      <c r="Q14" s="10"/>
      <c r="R14" s="10"/>
      <c r="S14" s="10">
        <f t="shared" si="1"/>
        <v>0</v>
      </c>
      <c r="T14" s="9">
        <f t="shared" si="2"/>
        <v>0</v>
      </c>
      <c r="U14" s="200"/>
      <c r="V14" s="200"/>
    </row>
    <row r="15" spans="1:22" ht="11.25">
      <c r="A15" s="6" t="s">
        <v>18</v>
      </c>
      <c r="B15" s="10">
        <v>1830000</v>
      </c>
      <c r="C15" s="10">
        <v>348000</v>
      </c>
      <c r="D15" s="10">
        <v>8600000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9">
        <f t="shared" si="0"/>
        <v>10778000</v>
      </c>
      <c r="Q15" s="10"/>
      <c r="R15" s="10"/>
      <c r="S15" s="10">
        <f t="shared" si="1"/>
        <v>0</v>
      </c>
      <c r="T15" s="9">
        <f t="shared" si="2"/>
        <v>10778000</v>
      </c>
      <c r="U15" s="200"/>
      <c r="V15" s="200"/>
    </row>
    <row r="16" spans="1:22" ht="11.25">
      <c r="A16" s="6" t="s">
        <v>59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9">
        <f t="shared" si="0"/>
        <v>0</v>
      </c>
      <c r="Q16" s="10">
        <v>0</v>
      </c>
      <c r="R16" s="10">
        <v>0</v>
      </c>
      <c r="S16" s="10">
        <f t="shared" si="1"/>
        <v>0</v>
      </c>
      <c r="T16" s="9">
        <f t="shared" si="2"/>
        <v>0</v>
      </c>
      <c r="U16" s="200"/>
      <c r="V16" s="200"/>
    </row>
    <row r="17" spans="1:22" s="35" customFormat="1" ht="22.5">
      <c r="A17" s="37" t="s">
        <v>57</v>
      </c>
      <c r="B17" s="45">
        <f>SUM(B11:B16)</f>
        <v>1830000</v>
      </c>
      <c r="C17" s="45">
        <f aca="true" t="shared" si="3" ref="C17:O17">SUM(C11:C16)</f>
        <v>348000</v>
      </c>
      <c r="D17" s="45">
        <f t="shared" si="3"/>
        <v>8600000</v>
      </c>
      <c r="E17" s="45">
        <f t="shared" si="3"/>
        <v>0</v>
      </c>
      <c r="F17" s="45">
        <f t="shared" si="3"/>
        <v>0</v>
      </c>
      <c r="G17" s="45">
        <f t="shared" si="3"/>
        <v>0</v>
      </c>
      <c r="H17" s="45">
        <f t="shared" si="3"/>
        <v>0</v>
      </c>
      <c r="I17" s="45">
        <f t="shared" si="3"/>
        <v>0</v>
      </c>
      <c r="J17" s="45">
        <f t="shared" si="3"/>
        <v>0</v>
      </c>
      <c r="K17" s="45">
        <f t="shared" si="3"/>
        <v>0</v>
      </c>
      <c r="L17" s="45">
        <f t="shared" si="3"/>
        <v>0</v>
      </c>
      <c r="M17" s="45">
        <f t="shared" si="3"/>
        <v>0</v>
      </c>
      <c r="N17" s="45">
        <f t="shared" si="3"/>
        <v>0</v>
      </c>
      <c r="O17" s="45">
        <f t="shared" si="3"/>
        <v>0</v>
      </c>
      <c r="P17" s="9">
        <f t="shared" si="0"/>
        <v>10778000</v>
      </c>
      <c r="Q17" s="45">
        <f>SUM(Q11:Q16)</f>
        <v>0</v>
      </c>
      <c r="R17" s="45">
        <f>SUM(R11:R16)</f>
        <v>0</v>
      </c>
      <c r="S17" s="9">
        <f t="shared" si="1"/>
        <v>0</v>
      </c>
      <c r="T17" s="9">
        <f>P17+S17</f>
        <v>10778000</v>
      </c>
      <c r="U17" s="200"/>
      <c r="V17" s="200"/>
    </row>
    <row r="18" spans="1:22" s="34" customFormat="1" ht="11.25">
      <c r="A18" s="32" t="s">
        <v>20</v>
      </c>
      <c r="B18" s="23">
        <v>58850638</v>
      </c>
      <c r="C18" s="23">
        <v>14319126</v>
      </c>
      <c r="D18" s="23">
        <v>146256744</v>
      </c>
      <c r="E18" s="23"/>
      <c r="F18" s="23">
        <v>9100</v>
      </c>
      <c r="G18" s="23">
        <v>1210000</v>
      </c>
      <c r="H18" s="23"/>
      <c r="I18" s="23">
        <v>191454582</v>
      </c>
      <c r="J18" s="23">
        <v>973027262</v>
      </c>
      <c r="K18" s="23">
        <v>2202080122</v>
      </c>
      <c r="L18" s="23">
        <v>5000000</v>
      </c>
      <c r="M18" s="23"/>
      <c r="N18" s="23">
        <v>7500000</v>
      </c>
      <c r="O18" s="23">
        <v>19500000</v>
      </c>
      <c r="P18" s="9">
        <f>B18+C18+D18+E18+F18+G18+H18+I18+J18+K18+L18+M18+N18+O18</f>
        <v>3619207574</v>
      </c>
      <c r="Q18" s="23">
        <v>1500000</v>
      </c>
      <c r="R18" s="23"/>
      <c r="S18" s="10">
        <f t="shared" si="1"/>
        <v>1500000</v>
      </c>
      <c r="T18" s="9">
        <f t="shared" si="2"/>
        <v>3620707574</v>
      </c>
      <c r="U18" s="200"/>
      <c r="V18" s="200"/>
    </row>
    <row r="19" spans="1:22" s="35" customFormat="1" ht="11.25">
      <c r="A19" s="33" t="s">
        <v>21</v>
      </c>
      <c r="B19" s="45">
        <f aca="true" t="shared" si="4" ref="B19:O19">SUM(B17:B18)</f>
        <v>60680638</v>
      </c>
      <c r="C19" s="45">
        <f t="shared" si="4"/>
        <v>14667126</v>
      </c>
      <c r="D19" s="45">
        <f t="shared" si="4"/>
        <v>154856744</v>
      </c>
      <c r="E19" s="45">
        <f t="shared" si="4"/>
        <v>0</v>
      </c>
      <c r="F19" s="45">
        <f t="shared" si="4"/>
        <v>9100</v>
      </c>
      <c r="G19" s="45">
        <f t="shared" si="4"/>
        <v>1210000</v>
      </c>
      <c r="H19" s="45">
        <f t="shared" si="4"/>
        <v>0</v>
      </c>
      <c r="I19" s="45">
        <f t="shared" si="4"/>
        <v>191454582</v>
      </c>
      <c r="J19" s="45">
        <f t="shared" si="4"/>
        <v>973027262</v>
      </c>
      <c r="K19" s="45">
        <f t="shared" si="4"/>
        <v>2202080122</v>
      </c>
      <c r="L19" s="45">
        <f t="shared" si="4"/>
        <v>5000000</v>
      </c>
      <c r="M19" s="45">
        <f t="shared" si="4"/>
        <v>0</v>
      </c>
      <c r="N19" s="45">
        <f t="shared" si="4"/>
        <v>7500000</v>
      </c>
      <c r="O19" s="45">
        <f t="shared" si="4"/>
        <v>19500000</v>
      </c>
      <c r="P19" s="9">
        <f t="shared" si="0"/>
        <v>3629985574</v>
      </c>
      <c r="Q19" s="45">
        <f>SUM(Q17:Q18)</f>
        <v>1500000</v>
      </c>
      <c r="R19" s="45">
        <f>SUM(R17:R18)</f>
        <v>0</v>
      </c>
      <c r="S19" s="9">
        <f t="shared" si="1"/>
        <v>1500000</v>
      </c>
      <c r="T19" s="9">
        <f>P19+S19</f>
        <v>3631485574</v>
      </c>
      <c r="U19" s="200"/>
      <c r="V19" s="200"/>
    </row>
    <row r="24" ht="11.25">
      <c r="N24" s="7" t="s">
        <v>58</v>
      </c>
    </row>
    <row r="25" ht="11.25">
      <c r="A25" s="7" t="s">
        <v>58</v>
      </c>
    </row>
  </sheetData>
  <sheetProtection/>
  <mergeCells count="8">
    <mergeCell ref="F8:J8"/>
    <mergeCell ref="M8:O8"/>
    <mergeCell ref="A3:T3"/>
    <mergeCell ref="A4:T4"/>
    <mergeCell ref="D5:H5"/>
    <mergeCell ref="M5:O5"/>
    <mergeCell ref="F7:J7"/>
    <mergeCell ref="M7:O7"/>
  </mergeCells>
  <printOptions/>
  <pageMargins left="0.7" right="0.7" top="0.75" bottom="0.75" header="0.3" footer="0.3"/>
  <pageSetup fitToHeight="1" fitToWidth="1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13.875" style="7" bestFit="1" customWidth="1"/>
    <col min="2" max="2" width="8.75390625" style="7" bestFit="1" customWidth="1"/>
    <col min="3" max="3" width="7.875" style="7" bestFit="1" customWidth="1"/>
    <col min="4" max="4" width="8.75390625" style="7" bestFit="1" customWidth="1"/>
    <col min="5" max="5" width="5.75390625" style="7" bestFit="1" customWidth="1"/>
    <col min="6" max="6" width="6.625" style="7" bestFit="1" customWidth="1"/>
    <col min="7" max="9" width="5.75390625" style="7" bestFit="1" customWidth="1"/>
    <col min="10" max="10" width="9.625" style="7" bestFit="1" customWidth="1"/>
    <col min="11" max="11" width="7.875" style="7" bestFit="1" customWidth="1"/>
    <col min="12" max="12" width="5.75390625" style="7" bestFit="1" customWidth="1"/>
    <col min="13" max="13" width="5.375" style="7" bestFit="1" customWidth="1"/>
    <col min="14" max="15" width="5.75390625" style="7" bestFit="1" customWidth="1"/>
    <col min="16" max="16" width="9.625" style="17" bestFit="1" customWidth="1"/>
    <col min="17" max="17" width="5.75390625" style="17" bestFit="1" customWidth="1"/>
    <col min="18" max="19" width="5.75390625" style="195" bestFit="1" customWidth="1"/>
    <col min="20" max="20" width="10.125" style="195" customWidth="1"/>
    <col min="21" max="22" width="10.875" style="195" customWidth="1"/>
    <col min="23" max="16384" width="9.125" style="7" customWidth="1"/>
  </cols>
  <sheetData>
    <row r="1" spans="1:20" ht="11.25">
      <c r="A1" s="7" t="s">
        <v>1004</v>
      </c>
      <c r="T1" s="169" t="s">
        <v>1005</v>
      </c>
    </row>
    <row r="2" ht="11.25">
      <c r="A2" s="7" t="s">
        <v>743</v>
      </c>
    </row>
    <row r="3" spans="1:22" ht="12.75" customHeight="1">
      <c r="A3" s="374" t="s">
        <v>65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6"/>
      <c r="V3" s="36"/>
    </row>
    <row r="4" spans="1:22" ht="12.75" customHeight="1">
      <c r="A4" s="374" t="s">
        <v>988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6"/>
      <c r="V4" s="36"/>
    </row>
    <row r="5" spans="4:16" ht="12.75" customHeight="1">
      <c r="D5" s="374"/>
      <c r="E5" s="374"/>
      <c r="F5" s="374"/>
      <c r="G5" s="374"/>
      <c r="H5" s="374"/>
      <c r="I5" s="36"/>
      <c r="J5" s="36"/>
      <c r="K5" s="36"/>
      <c r="M5" s="374"/>
      <c r="N5" s="374"/>
      <c r="O5" s="374"/>
      <c r="P5" s="7"/>
    </row>
    <row r="7" spans="1:22" ht="11.25">
      <c r="A7" s="38"/>
      <c r="B7" s="38" t="s">
        <v>71</v>
      </c>
      <c r="C7" s="38" t="s">
        <v>72</v>
      </c>
      <c r="D7" s="38" t="s">
        <v>73</v>
      </c>
      <c r="E7" s="38" t="s">
        <v>74</v>
      </c>
      <c r="F7" s="375" t="s">
        <v>75</v>
      </c>
      <c r="G7" s="377"/>
      <c r="H7" s="377"/>
      <c r="I7" s="377"/>
      <c r="J7" s="376"/>
      <c r="K7" s="38" t="s">
        <v>76</v>
      </c>
      <c r="L7" s="38" t="s">
        <v>77</v>
      </c>
      <c r="M7" s="375" t="s">
        <v>78</v>
      </c>
      <c r="N7" s="377"/>
      <c r="O7" s="376"/>
      <c r="P7" s="39" t="s">
        <v>79</v>
      </c>
      <c r="Q7" s="38" t="s">
        <v>80</v>
      </c>
      <c r="R7" s="38" t="s">
        <v>332</v>
      </c>
      <c r="S7" s="39" t="s">
        <v>82</v>
      </c>
      <c r="T7" s="39" t="s">
        <v>83</v>
      </c>
      <c r="U7" s="196"/>
      <c r="V7" s="196"/>
    </row>
    <row r="8" spans="1:22" s="29" customFormat="1" ht="11.25" customHeight="1">
      <c r="A8" s="26"/>
      <c r="B8" s="26"/>
      <c r="C8" s="26"/>
      <c r="D8" s="26"/>
      <c r="E8" s="26"/>
      <c r="F8" s="385" t="s">
        <v>44</v>
      </c>
      <c r="G8" s="385"/>
      <c r="H8" s="385"/>
      <c r="I8" s="385"/>
      <c r="J8" s="385"/>
      <c r="K8" s="26"/>
      <c r="L8" s="26"/>
      <c r="M8" s="385" t="s">
        <v>45</v>
      </c>
      <c r="N8" s="385"/>
      <c r="O8" s="385"/>
      <c r="P8" s="28"/>
      <c r="Q8" s="26"/>
      <c r="R8" s="26"/>
      <c r="S8" s="28"/>
      <c r="T8" s="28"/>
      <c r="U8" s="197"/>
      <c r="V8" s="197"/>
    </row>
    <row r="9" spans="1:22" s="31" customFormat="1" ht="101.25">
      <c r="A9" s="27" t="s">
        <v>13</v>
      </c>
      <c r="B9" s="111" t="s">
        <v>23</v>
      </c>
      <c r="C9" s="111" t="s">
        <v>772</v>
      </c>
      <c r="D9" s="111" t="s">
        <v>24</v>
      </c>
      <c r="E9" s="111" t="s">
        <v>46</v>
      </c>
      <c r="F9" s="111" t="s">
        <v>61</v>
      </c>
      <c r="G9" s="111" t="s">
        <v>594</v>
      </c>
      <c r="H9" s="111" t="s">
        <v>47</v>
      </c>
      <c r="I9" s="111" t="s">
        <v>596</v>
      </c>
      <c r="J9" s="111" t="s">
        <v>48</v>
      </c>
      <c r="K9" s="111" t="s">
        <v>60</v>
      </c>
      <c r="L9" s="111" t="s">
        <v>49</v>
      </c>
      <c r="M9" s="111" t="s">
        <v>597</v>
      </c>
      <c r="N9" s="111" t="s">
        <v>50</v>
      </c>
      <c r="O9" s="111" t="s">
        <v>51</v>
      </c>
      <c r="P9" s="112" t="s">
        <v>62</v>
      </c>
      <c r="Q9" s="111" t="s">
        <v>52</v>
      </c>
      <c r="R9" s="111" t="s">
        <v>771</v>
      </c>
      <c r="S9" s="112" t="s">
        <v>63</v>
      </c>
      <c r="T9" s="112" t="s">
        <v>53</v>
      </c>
      <c r="U9" s="198"/>
      <c r="V9" s="198"/>
    </row>
    <row r="10" spans="1:22" s="31" customFormat="1" ht="22.5">
      <c r="A10" s="27"/>
      <c r="B10" s="27" t="s">
        <v>43</v>
      </c>
      <c r="C10" s="27" t="s">
        <v>43</v>
      </c>
      <c r="D10" s="27" t="s">
        <v>43</v>
      </c>
      <c r="E10" s="27" t="s">
        <v>43</v>
      </c>
      <c r="F10" s="27" t="s">
        <v>43</v>
      </c>
      <c r="G10" s="27" t="s">
        <v>43</v>
      </c>
      <c r="H10" s="27" t="s">
        <v>43</v>
      </c>
      <c r="I10" s="27" t="s">
        <v>43</v>
      </c>
      <c r="J10" s="27" t="s">
        <v>43</v>
      </c>
      <c r="K10" s="27" t="s">
        <v>43</v>
      </c>
      <c r="L10" s="27" t="s">
        <v>43</v>
      </c>
      <c r="M10" s="27" t="s">
        <v>43</v>
      </c>
      <c r="N10" s="27" t="s">
        <v>43</v>
      </c>
      <c r="O10" s="27" t="s">
        <v>43</v>
      </c>
      <c r="P10" s="30" t="s">
        <v>43</v>
      </c>
      <c r="Q10" s="27" t="s">
        <v>43</v>
      </c>
      <c r="R10" s="27" t="s">
        <v>43</v>
      </c>
      <c r="S10" s="27" t="s">
        <v>43</v>
      </c>
      <c r="T10" s="30" t="s">
        <v>43</v>
      </c>
      <c r="U10" s="199"/>
      <c r="V10" s="199"/>
    </row>
    <row r="11" spans="1:22" ht="11.25">
      <c r="A11" s="6" t="s">
        <v>17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9">
        <f aca="true" t="shared" si="0" ref="P11:P19">B11+C11+D11+E11+F11+G11+H11+I11+J11+K11+L11+M11+N11+O11</f>
        <v>0</v>
      </c>
      <c r="Q11" s="10"/>
      <c r="R11" s="10"/>
      <c r="S11" s="10">
        <f aca="true" t="shared" si="1" ref="S11:S19">Q11+R11</f>
        <v>0</v>
      </c>
      <c r="T11" s="9">
        <f aca="true" t="shared" si="2" ref="T11:T18">P11+S11</f>
        <v>0</v>
      </c>
      <c r="U11" s="200"/>
      <c r="V11" s="200"/>
    </row>
    <row r="12" spans="1:22" ht="11.25">
      <c r="A12" s="6" t="s">
        <v>54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9">
        <f t="shared" si="0"/>
        <v>0</v>
      </c>
      <c r="Q12" s="10"/>
      <c r="R12" s="10"/>
      <c r="S12" s="10">
        <f t="shared" si="1"/>
        <v>0</v>
      </c>
      <c r="T12" s="9">
        <f t="shared" si="2"/>
        <v>0</v>
      </c>
      <c r="U12" s="200"/>
      <c r="V12" s="200"/>
    </row>
    <row r="13" spans="1:22" ht="11.25">
      <c r="A13" s="6" t="s">
        <v>55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9">
        <f t="shared" si="0"/>
        <v>0</v>
      </c>
      <c r="Q13" s="10"/>
      <c r="R13" s="10"/>
      <c r="S13" s="10">
        <f t="shared" si="1"/>
        <v>0</v>
      </c>
      <c r="T13" s="9">
        <f t="shared" si="2"/>
        <v>0</v>
      </c>
      <c r="U13" s="200"/>
      <c r="V13" s="200"/>
    </row>
    <row r="14" spans="1:22" ht="11.25">
      <c r="A14" s="6" t="s">
        <v>56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9">
        <f t="shared" si="0"/>
        <v>0</v>
      </c>
      <c r="Q14" s="10"/>
      <c r="R14" s="10"/>
      <c r="S14" s="10">
        <f t="shared" si="1"/>
        <v>0</v>
      </c>
      <c r="T14" s="9">
        <f t="shared" si="2"/>
        <v>0</v>
      </c>
      <c r="U14" s="200"/>
      <c r="V14" s="200"/>
    </row>
    <row r="15" spans="1:22" ht="11.25">
      <c r="A15" s="6" t="s">
        <v>18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9">
        <f t="shared" si="0"/>
        <v>0</v>
      </c>
      <c r="Q15" s="10"/>
      <c r="R15" s="10"/>
      <c r="S15" s="10">
        <f t="shared" si="1"/>
        <v>0</v>
      </c>
      <c r="T15" s="9">
        <f t="shared" si="2"/>
        <v>0</v>
      </c>
      <c r="U15" s="200"/>
      <c r="V15" s="200"/>
    </row>
    <row r="16" spans="1:22" ht="11.25">
      <c r="A16" s="6" t="s">
        <v>59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9">
        <f t="shared" si="0"/>
        <v>0</v>
      </c>
      <c r="Q16" s="10">
        <v>0</v>
      </c>
      <c r="R16" s="10">
        <v>0</v>
      </c>
      <c r="S16" s="10">
        <f t="shared" si="1"/>
        <v>0</v>
      </c>
      <c r="T16" s="9">
        <f t="shared" si="2"/>
        <v>0</v>
      </c>
      <c r="U16" s="200"/>
      <c r="V16" s="200"/>
    </row>
    <row r="17" spans="1:22" s="35" customFormat="1" ht="22.5">
      <c r="A17" s="37" t="s">
        <v>57</v>
      </c>
      <c r="B17" s="45">
        <f>SUM(B11:B16)</f>
        <v>0</v>
      </c>
      <c r="C17" s="45">
        <f aca="true" t="shared" si="3" ref="C17:O17">SUM(C11:C16)</f>
        <v>0</v>
      </c>
      <c r="D17" s="45">
        <f t="shared" si="3"/>
        <v>0</v>
      </c>
      <c r="E17" s="45">
        <f t="shared" si="3"/>
        <v>0</v>
      </c>
      <c r="F17" s="45">
        <f t="shared" si="3"/>
        <v>0</v>
      </c>
      <c r="G17" s="45">
        <f t="shared" si="3"/>
        <v>0</v>
      </c>
      <c r="H17" s="45">
        <f t="shared" si="3"/>
        <v>0</v>
      </c>
      <c r="I17" s="45">
        <f t="shared" si="3"/>
        <v>0</v>
      </c>
      <c r="J17" s="45">
        <f t="shared" si="3"/>
        <v>0</v>
      </c>
      <c r="K17" s="45">
        <f t="shared" si="3"/>
        <v>0</v>
      </c>
      <c r="L17" s="45">
        <f t="shared" si="3"/>
        <v>0</v>
      </c>
      <c r="M17" s="45">
        <f t="shared" si="3"/>
        <v>0</v>
      </c>
      <c r="N17" s="45">
        <f t="shared" si="3"/>
        <v>0</v>
      </c>
      <c r="O17" s="45">
        <f t="shared" si="3"/>
        <v>0</v>
      </c>
      <c r="P17" s="9">
        <f t="shared" si="0"/>
        <v>0</v>
      </c>
      <c r="Q17" s="45">
        <f>SUM(Q11:Q16)</f>
        <v>0</v>
      </c>
      <c r="R17" s="45">
        <f>SUM(R11:R16)</f>
        <v>0</v>
      </c>
      <c r="S17" s="9">
        <f t="shared" si="1"/>
        <v>0</v>
      </c>
      <c r="T17" s="9">
        <f>P17+S17</f>
        <v>0</v>
      </c>
      <c r="U17" s="200"/>
      <c r="V17" s="200"/>
    </row>
    <row r="18" spans="1:22" s="34" customFormat="1" ht="11.25">
      <c r="A18" s="32" t="s">
        <v>20</v>
      </c>
      <c r="B18" s="23">
        <v>39200758</v>
      </c>
      <c r="C18" s="23">
        <v>7537742</v>
      </c>
      <c r="D18" s="23">
        <v>59906000</v>
      </c>
      <c r="E18" s="23"/>
      <c r="F18" s="23">
        <v>199428</v>
      </c>
      <c r="G18" s="23"/>
      <c r="H18" s="23"/>
      <c r="I18" s="23">
        <v>50000</v>
      </c>
      <c r="J18" s="23">
        <v>319067835</v>
      </c>
      <c r="K18" s="23">
        <v>9813089</v>
      </c>
      <c r="L18" s="23"/>
      <c r="M18" s="23"/>
      <c r="N18" s="23"/>
      <c r="O18" s="23"/>
      <c r="P18" s="9">
        <f t="shared" si="0"/>
        <v>435774852</v>
      </c>
      <c r="Q18" s="23">
        <v>0</v>
      </c>
      <c r="R18" s="23"/>
      <c r="S18" s="10">
        <f t="shared" si="1"/>
        <v>0</v>
      </c>
      <c r="T18" s="9">
        <f t="shared" si="2"/>
        <v>435774852</v>
      </c>
      <c r="U18" s="200"/>
      <c r="V18" s="200"/>
    </row>
    <row r="19" spans="1:22" s="35" customFormat="1" ht="11.25">
      <c r="A19" s="33" t="s">
        <v>21</v>
      </c>
      <c r="B19" s="45">
        <f aca="true" t="shared" si="4" ref="B19:O19">SUM(B17:B18)</f>
        <v>39200758</v>
      </c>
      <c r="C19" s="45">
        <f t="shared" si="4"/>
        <v>7537742</v>
      </c>
      <c r="D19" s="45">
        <f t="shared" si="4"/>
        <v>59906000</v>
      </c>
      <c r="E19" s="45">
        <f t="shared" si="4"/>
        <v>0</v>
      </c>
      <c r="F19" s="45">
        <f t="shared" si="4"/>
        <v>199428</v>
      </c>
      <c r="G19" s="45">
        <f t="shared" si="4"/>
        <v>0</v>
      </c>
      <c r="H19" s="45">
        <f t="shared" si="4"/>
        <v>0</v>
      </c>
      <c r="I19" s="45">
        <f t="shared" si="4"/>
        <v>50000</v>
      </c>
      <c r="J19" s="45">
        <f t="shared" si="4"/>
        <v>319067835</v>
      </c>
      <c r="K19" s="45">
        <f t="shared" si="4"/>
        <v>9813089</v>
      </c>
      <c r="L19" s="45">
        <f t="shared" si="4"/>
        <v>0</v>
      </c>
      <c r="M19" s="45">
        <f t="shared" si="4"/>
        <v>0</v>
      </c>
      <c r="N19" s="45">
        <f t="shared" si="4"/>
        <v>0</v>
      </c>
      <c r="O19" s="45">
        <f t="shared" si="4"/>
        <v>0</v>
      </c>
      <c r="P19" s="9">
        <f t="shared" si="0"/>
        <v>435774852</v>
      </c>
      <c r="Q19" s="45">
        <f>SUM(Q17:Q18)</f>
        <v>0</v>
      </c>
      <c r="R19" s="45">
        <f>SUM(R17:R18)</f>
        <v>0</v>
      </c>
      <c r="S19" s="9">
        <f t="shared" si="1"/>
        <v>0</v>
      </c>
      <c r="T19" s="9">
        <f>P19+S19</f>
        <v>435774852</v>
      </c>
      <c r="U19" s="200"/>
      <c r="V19" s="200"/>
    </row>
    <row r="24" ht="11.25">
      <c r="N24" s="7" t="s">
        <v>58</v>
      </c>
    </row>
    <row r="25" ht="11.25">
      <c r="A25" s="7" t="s">
        <v>58</v>
      </c>
    </row>
  </sheetData>
  <sheetProtection/>
  <mergeCells count="8">
    <mergeCell ref="F8:J8"/>
    <mergeCell ref="M8:O8"/>
    <mergeCell ref="A3:T3"/>
    <mergeCell ref="A4:T4"/>
    <mergeCell ref="D5:H5"/>
    <mergeCell ref="M5:O5"/>
    <mergeCell ref="F7:J7"/>
    <mergeCell ref="M7:O7"/>
  </mergeCells>
  <printOptions/>
  <pageMargins left="0.7" right="0.7" top="0.75" bottom="0.75" header="0.3" footer="0.3"/>
  <pageSetup fitToHeight="1" fitToWidth="1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94"/>
  <sheetViews>
    <sheetView zoomScalePageLayoutView="0" workbookViewId="0" topLeftCell="A82">
      <selection activeCell="E99" sqref="E99"/>
    </sheetView>
  </sheetViews>
  <sheetFormatPr defaultColWidth="2.75390625" defaultRowHeight="12.75"/>
  <cols>
    <col min="1" max="1" width="4.125" style="125" customWidth="1"/>
    <col min="2" max="2" width="58.875" style="46" customWidth="1"/>
    <col min="3" max="3" width="8.25390625" style="46" bestFit="1" customWidth="1"/>
    <col min="4" max="5" width="13.75390625" style="184" bestFit="1" customWidth="1"/>
    <col min="6" max="191" width="9.125" style="46" customWidth="1"/>
    <col min="192" max="16384" width="2.75390625" style="46" customWidth="1"/>
  </cols>
  <sheetData>
    <row r="1" spans="1:5" ht="12.75">
      <c r="A1" s="156" t="s">
        <v>743</v>
      </c>
      <c r="E1" s="184" t="s">
        <v>598</v>
      </c>
    </row>
    <row r="2" ht="12.75">
      <c r="A2" s="156"/>
    </row>
    <row r="3" spans="1:5" ht="12.75">
      <c r="A3" s="388" t="s">
        <v>504</v>
      </c>
      <c r="B3" s="388"/>
      <c r="C3" s="388"/>
      <c r="D3" s="388"/>
      <c r="E3" s="388"/>
    </row>
    <row r="5" spans="1:5" s="48" customFormat="1" ht="22.5" customHeight="1">
      <c r="A5" s="127" t="s">
        <v>91</v>
      </c>
      <c r="B5" s="128" t="s">
        <v>92</v>
      </c>
      <c r="C5" s="53" t="s">
        <v>93</v>
      </c>
      <c r="D5" s="47" t="s">
        <v>931</v>
      </c>
      <c r="E5" s="47" t="s">
        <v>1175</v>
      </c>
    </row>
    <row r="6" spans="1:5" ht="12.75">
      <c r="A6" s="193" t="s">
        <v>95</v>
      </c>
      <c r="B6" s="194" t="s">
        <v>96</v>
      </c>
      <c r="C6" s="194" t="s">
        <v>97</v>
      </c>
      <c r="D6" s="180" t="s">
        <v>98</v>
      </c>
      <c r="E6" s="180" t="s">
        <v>98</v>
      </c>
    </row>
    <row r="7" spans="1:5" ht="12.75" customHeight="1">
      <c r="A7" s="130" t="s">
        <v>99</v>
      </c>
      <c r="B7" s="54" t="s">
        <v>100</v>
      </c>
      <c r="C7" s="55" t="s">
        <v>101</v>
      </c>
      <c r="D7" s="185">
        <v>74400031</v>
      </c>
      <c r="E7" s="185">
        <v>72570471</v>
      </c>
    </row>
    <row r="8" spans="1:5" ht="12.75" customHeight="1">
      <c r="A8" s="130" t="s">
        <v>102</v>
      </c>
      <c r="B8" s="54" t="s">
        <v>103</v>
      </c>
      <c r="C8" s="56" t="s">
        <v>104</v>
      </c>
      <c r="D8" s="185"/>
      <c r="E8" s="185"/>
    </row>
    <row r="9" spans="1:5" ht="12.75" customHeight="1">
      <c r="A9" s="130" t="s">
        <v>105</v>
      </c>
      <c r="B9" s="54" t="s">
        <v>106</v>
      </c>
      <c r="C9" s="56" t="s">
        <v>107</v>
      </c>
      <c r="D9" s="185">
        <v>1049500</v>
      </c>
      <c r="E9" s="185">
        <v>1040500</v>
      </c>
    </row>
    <row r="10" spans="1:5" ht="12.75" customHeight="1">
      <c r="A10" s="130" t="s">
        <v>108</v>
      </c>
      <c r="B10" s="57" t="s">
        <v>109</v>
      </c>
      <c r="C10" s="56" t="s">
        <v>110</v>
      </c>
      <c r="D10" s="185">
        <v>400000</v>
      </c>
      <c r="E10" s="185">
        <v>3131529</v>
      </c>
    </row>
    <row r="11" spans="1:5" ht="12.75" customHeight="1">
      <c r="A11" s="130" t="s">
        <v>111</v>
      </c>
      <c r="B11" s="57" t="s">
        <v>112</v>
      </c>
      <c r="C11" s="56" t="s">
        <v>113</v>
      </c>
      <c r="D11" s="185"/>
      <c r="E11" s="185"/>
    </row>
    <row r="12" spans="1:5" ht="12.75" customHeight="1">
      <c r="A12" s="130" t="s">
        <v>114</v>
      </c>
      <c r="B12" s="57" t="s">
        <v>115</v>
      </c>
      <c r="C12" s="56" t="s">
        <v>116</v>
      </c>
      <c r="D12" s="185"/>
      <c r="E12" s="185"/>
    </row>
    <row r="13" spans="1:5" ht="12.75" customHeight="1">
      <c r="A13" s="130" t="s">
        <v>117</v>
      </c>
      <c r="B13" s="57" t="s">
        <v>118</v>
      </c>
      <c r="C13" s="56" t="s">
        <v>119</v>
      </c>
      <c r="D13" s="185">
        <v>2081786</v>
      </c>
      <c r="E13" s="185">
        <v>1860046</v>
      </c>
    </row>
    <row r="14" spans="1:5" ht="12.75" customHeight="1">
      <c r="A14" s="130" t="s">
        <v>120</v>
      </c>
      <c r="B14" s="57" t="s">
        <v>121</v>
      </c>
      <c r="C14" s="56" t="s">
        <v>122</v>
      </c>
      <c r="D14" s="185"/>
      <c r="E14" s="185"/>
    </row>
    <row r="15" spans="1:5" ht="12.75" customHeight="1">
      <c r="A15" s="130" t="s">
        <v>123</v>
      </c>
      <c r="B15" s="57" t="s">
        <v>124</v>
      </c>
      <c r="C15" s="56" t="s">
        <v>125</v>
      </c>
      <c r="D15" s="185">
        <v>1675800</v>
      </c>
      <c r="E15" s="185">
        <v>1483122</v>
      </c>
    </row>
    <row r="16" spans="1:5" ht="12.75" customHeight="1">
      <c r="A16" s="130" t="s">
        <v>126</v>
      </c>
      <c r="B16" s="57" t="s">
        <v>127</v>
      </c>
      <c r="C16" s="56" t="s">
        <v>128</v>
      </c>
      <c r="D16" s="185">
        <v>169000</v>
      </c>
      <c r="E16" s="185">
        <v>150000</v>
      </c>
    </row>
    <row r="17" spans="1:5" ht="12.75" customHeight="1">
      <c r="A17" s="130" t="s">
        <v>129</v>
      </c>
      <c r="B17" s="57" t="s">
        <v>130</v>
      </c>
      <c r="C17" s="56" t="s">
        <v>131</v>
      </c>
      <c r="D17" s="185"/>
      <c r="E17" s="185"/>
    </row>
    <row r="18" spans="1:5" s="49" customFormat="1" ht="12.75" customHeight="1">
      <c r="A18" s="130" t="s">
        <v>132</v>
      </c>
      <c r="B18" s="57" t="s">
        <v>133</v>
      </c>
      <c r="C18" s="56" t="s">
        <v>134</v>
      </c>
      <c r="D18" s="185"/>
      <c r="E18" s="185"/>
    </row>
    <row r="19" spans="1:5" s="49" customFormat="1" ht="12.75" customHeight="1">
      <c r="A19" s="130" t="s">
        <v>135</v>
      </c>
      <c r="B19" s="57" t="s">
        <v>136</v>
      </c>
      <c r="C19" s="56" t="s">
        <v>137</v>
      </c>
      <c r="D19" s="185">
        <v>1988700</v>
      </c>
      <c r="E19" s="185">
        <v>1634104</v>
      </c>
    </row>
    <row r="20" spans="1:5" s="132" customFormat="1" ht="12.75" customHeight="1">
      <c r="A20" s="131" t="s">
        <v>138</v>
      </c>
      <c r="B20" s="58" t="s">
        <v>139</v>
      </c>
      <c r="C20" s="59" t="s">
        <v>140</v>
      </c>
      <c r="D20" s="185">
        <f>SUM(D7:D19)</f>
        <v>81764817</v>
      </c>
      <c r="E20" s="185">
        <f>SUM(E7:E19)</f>
        <v>81869772</v>
      </c>
    </row>
    <row r="21" spans="1:5" ht="12.75" customHeight="1">
      <c r="A21" s="130" t="s">
        <v>141</v>
      </c>
      <c r="B21" s="57" t="s">
        <v>142</v>
      </c>
      <c r="C21" s="56" t="s">
        <v>143</v>
      </c>
      <c r="D21" s="185">
        <v>32790859</v>
      </c>
      <c r="E21" s="185">
        <v>27344379</v>
      </c>
    </row>
    <row r="22" spans="1:5" ht="25.5">
      <c r="A22" s="130" t="s">
        <v>144</v>
      </c>
      <c r="B22" s="57" t="s">
        <v>145</v>
      </c>
      <c r="C22" s="56" t="s">
        <v>146</v>
      </c>
      <c r="D22" s="185">
        <v>14971101</v>
      </c>
      <c r="E22" s="185">
        <v>11240202</v>
      </c>
    </row>
    <row r="23" spans="1:5" ht="12.75" customHeight="1">
      <c r="A23" s="130" t="s">
        <v>147</v>
      </c>
      <c r="B23" s="54" t="s">
        <v>148</v>
      </c>
      <c r="C23" s="56" t="s">
        <v>149</v>
      </c>
      <c r="D23" s="185">
        <v>24322400</v>
      </c>
      <c r="E23" s="185">
        <v>16970711</v>
      </c>
    </row>
    <row r="24" spans="1:5" s="50" customFormat="1" ht="12.75" customHeight="1">
      <c r="A24" s="131" t="s">
        <v>150</v>
      </c>
      <c r="B24" s="58" t="s">
        <v>151</v>
      </c>
      <c r="C24" s="59" t="s">
        <v>152</v>
      </c>
      <c r="D24" s="185">
        <f>SUM(D21:D23)</f>
        <v>72084360</v>
      </c>
      <c r="E24" s="185">
        <f>SUM(E21:E23)</f>
        <v>55555292</v>
      </c>
    </row>
    <row r="25" spans="1:5" s="50" customFormat="1" ht="12.75" customHeight="1">
      <c r="A25" s="131" t="s">
        <v>153</v>
      </c>
      <c r="B25" s="58" t="s">
        <v>154</v>
      </c>
      <c r="C25" s="59" t="s">
        <v>71</v>
      </c>
      <c r="D25" s="186">
        <f>D20+D24</f>
        <v>153849177</v>
      </c>
      <c r="E25" s="186">
        <f>E20+E24</f>
        <v>137425064</v>
      </c>
    </row>
    <row r="26" spans="1:5" s="50" customFormat="1" ht="12.75" customHeight="1">
      <c r="A26" s="131" t="s">
        <v>155</v>
      </c>
      <c r="B26" s="58" t="s">
        <v>156</v>
      </c>
      <c r="C26" s="59" t="s">
        <v>72</v>
      </c>
      <c r="D26" s="186">
        <v>33068796</v>
      </c>
      <c r="E26" s="186">
        <v>27520748</v>
      </c>
    </row>
    <row r="27" spans="1:5" ht="12.75" customHeight="1">
      <c r="A27" s="130" t="s">
        <v>157</v>
      </c>
      <c r="B27" s="57" t="s">
        <v>158</v>
      </c>
      <c r="C27" s="56" t="s">
        <v>159</v>
      </c>
      <c r="D27" s="185">
        <v>235000</v>
      </c>
      <c r="E27" s="185">
        <v>103390</v>
      </c>
    </row>
    <row r="28" spans="1:5" ht="12.75" customHeight="1">
      <c r="A28" s="130" t="s">
        <v>160</v>
      </c>
      <c r="B28" s="57" t="s">
        <v>161</v>
      </c>
      <c r="C28" s="56" t="s">
        <v>162</v>
      </c>
      <c r="D28" s="185">
        <v>3744039</v>
      </c>
      <c r="E28" s="185">
        <v>13878423</v>
      </c>
    </row>
    <row r="29" spans="1:5" ht="12.75" customHeight="1">
      <c r="A29" s="130" t="s">
        <v>163</v>
      </c>
      <c r="B29" s="57" t="s">
        <v>164</v>
      </c>
      <c r="C29" s="56" t="s">
        <v>165</v>
      </c>
      <c r="D29" s="185"/>
      <c r="E29" s="185"/>
    </row>
    <row r="30" spans="1:5" ht="12.75" customHeight="1">
      <c r="A30" s="131" t="s">
        <v>166</v>
      </c>
      <c r="B30" s="58" t="s">
        <v>167</v>
      </c>
      <c r="C30" s="59" t="s">
        <v>168</v>
      </c>
      <c r="D30" s="185">
        <f>SUM(D27:D29)</f>
        <v>3979039</v>
      </c>
      <c r="E30" s="185">
        <f>SUM(E27:E29)</f>
        <v>13981813</v>
      </c>
    </row>
    <row r="31" spans="1:5" ht="12.75" customHeight="1">
      <c r="A31" s="130" t="s">
        <v>169</v>
      </c>
      <c r="B31" s="57" t="s">
        <v>170</v>
      </c>
      <c r="C31" s="56" t="s">
        <v>171</v>
      </c>
      <c r="D31" s="185">
        <v>1374000</v>
      </c>
      <c r="E31" s="185">
        <v>1151728</v>
      </c>
    </row>
    <row r="32" spans="1:5" ht="12.75" customHeight="1">
      <c r="A32" s="130" t="s">
        <v>172</v>
      </c>
      <c r="B32" s="57" t="s">
        <v>173</v>
      </c>
      <c r="C32" s="56" t="s">
        <v>174</v>
      </c>
      <c r="D32" s="185">
        <v>1100000</v>
      </c>
      <c r="E32" s="185">
        <v>856189</v>
      </c>
    </row>
    <row r="33" spans="1:5" ht="12.75" customHeight="1">
      <c r="A33" s="131" t="s">
        <v>175</v>
      </c>
      <c r="B33" s="58" t="s">
        <v>176</v>
      </c>
      <c r="C33" s="59" t="s">
        <v>177</v>
      </c>
      <c r="D33" s="185">
        <f>SUM(D31:D32)</f>
        <v>2474000</v>
      </c>
      <c r="E33" s="185">
        <f>SUM(E31:E32)</f>
        <v>2007917</v>
      </c>
    </row>
    <row r="34" spans="1:5" ht="12.75" customHeight="1">
      <c r="A34" s="130" t="s">
        <v>178</v>
      </c>
      <c r="B34" s="57" t="s">
        <v>179</v>
      </c>
      <c r="C34" s="56" t="s">
        <v>180</v>
      </c>
      <c r="D34" s="185">
        <v>2216000</v>
      </c>
      <c r="E34" s="185">
        <v>1646620</v>
      </c>
    </row>
    <row r="35" spans="1:5" ht="12.75" customHeight="1">
      <c r="A35" s="130" t="s">
        <v>181</v>
      </c>
      <c r="B35" s="57" t="s">
        <v>182</v>
      </c>
      <c r="C35" s="56" t="s">
        <v>183</v>
      </c>
      <c r="D35" s="185"/>
      <c r="E35" s="185"/>
    </row>
    <row r="36" spans="1:5" ht="12.75" customHeight="1">
      <c r="A36" s="130" t="s">
        <v>184</v>
      </c>
      <c r="B36" s="57" t="s">
        <v>185</v>
      </c>
      <c r="C36" s="56" t="s">
        <v>186</v>
      </c>
      <c r="D36" s="185">
        <v>4110000</v>
      </c>
      <c r="E36" s="185">
        <v>4214901</v>
      </c>
    </row>
    <row r="37" spans="1:5" ht="12.75" customHeight="1">
      <c r="A37" s="130" t="s">
        <v>187</v>
      </c>
      <c r="B37" s="57" t="s">
        <v>188</v>
      </c>
      <c r="C37" s="56" t="s">
        <v>189</v>
      </c>
      <c r="D37" s="185">
        <v>4490000</v>
      </c>
      <c r="E37" s="185">
        <v>3454940</v>
      </c>
    </row>
    <row r="38" spans="1:5" ht="12.75" customHeight="1">
      <c r="A38" s="130" t="s">
        <v>190</v>
      </c>
      <c r="B38" s="60" t="s">
        <v>191</v>
      </c>
      <c r="C38" s="56" t="s">
        <v>192</v>
      </c>
      <c r="D38" s="185">
        <v>938000</v>
      </c>
      <c r="E38" s="185">
        <v>1410220</v>
      </c>
    </row>
    <row r="39" spans="1:5" ht="12.75" customHeight="1">
      <c r="A39" s="130" t="s">
        <v>193</v>
      </c>
      <c r="B39" s="54" t="s">
        <v>194</v>
      </c>
      <c r="C39" s="56" t="s">
        <v>195</v>
      </c>
      <c r="D39" s="185"/>
      <c r="E39" s="185"/>
    </row>
    <row r="40" spans="1:5" ht="12.75" customHeight="1">
      <c r="A40" s="130" t="s">
        <v>196</v>
      </c>
      <c r="B40" s="57" t="s">
        <v>197</v>
      </c>
      <c r="C40" s="56" t="s">
        <v>198</v>
      </c>
      <c r="D40" s="185">
        <v>114276862</v>
      </c>
      <c r="E40" s="185">
        <v>154691639</v>
      </c>
    </row>
    <row r="41" spans="1:5" ht="12.75" customHeight="1">
      <c r="A41" s="131" t="s">
        <v>199</v>
      </c>
      <c r="B41" s="58" t="s">
        <v>200</v>
      </c>
      <c r="C41" s="59" t="s">
        <v>201</v>
      </c>
      <c r="D41" s="185">
        <f>SUM(D34:D40)</f>
        <v>126030862</v>
      </c>
      <c r="E41" s="185">
        <f>SUM(E34:E40)</f>
        <v>165418320</v>
      </c>
    </row>
    <row r="42" spans="1:5" ht="12.75" customHeight="1">
      <c r="A42" s="130" t="s">
        <v>202</v>
      </c>
      <c r="B42" s="57" t="s">
        <v>203</v>
      </c>
      <c r="C42" s="56" t="s">
        <v>204</v>
      </c>
      <c r="D42" s="185">
        <v>1125000</v>
      </c>
      <c r="E42" s="185">
        <v>552977</v>
      </c>
    </row>
    <row r="43" spans="1:5" ht="12.75" customHeight="1">
      <c r="A43" s="130" t="s">
        <v>205</v>
      </c>
      <c r="B43" s="57" t="s">
        <v>206</v>
      </c>
      <c r="C43" s="56" t="s">
        <v>207</v>
      </c>
      <c r="D43" s="185">
        <v>13238846</v>
      </c>
      <c r="E43" s="185">
        <v>15868132</v>
      </c>
    </row>
    <row r="44" spans="1:5" ht="12.75" customHeight="1">
      <c r="A44" s="131" t="s">
        <v>208</v>
      </c>
      <c r="B44" s="58" t="s">
        <v>209</v>
      </c>
      <c r="C44" s="59" t="s">
        <v>210</v>
      </c>
      <c r="D44" s="185">
        <f>SUM(D42:D43)</f>
        <v>14363846</v>
      </c>
      <c r="E44" s="185">
        <f>SUM(E42:E43)</f>
        <v>16421109</v>
      </c>
    </row>
    <row r="45" spans="1:5" ht="12.75" customHeight="1">
      <c r="A45" s="130" t="s">
        <v>211</v>
      </c>
      <c r="B45" s="57" t="s">
        <v>212</v>
      </c>
      <c r="C45" s="56" t="s">
        <v>213</v>
      </c>
      <c r="D45" s="185">
        <v>31324517</v>
      </c>
      <c r="E45" s="185">
        <v>42832695</v>
      </c>
    </row>
    <row r="46" spans="1:5" ht="12.75" customHeight="1">
      <c r="A46" s="130" t="s">
        <v>214</v>
      </c>
      <c r="B46" s="57" t="s">
        <v>215</v>
      </c>
      <c r="C46" s="56" t="s">
        <v>216</v>
      </c>
      <c r="D46" s="185">
        <v>5707000</v>
      </c>
      <c r="E46" s="185">
        <v>18366164</v>
      </c>
    </row>
    <row r="47" spans="1:5" ht="12.75" customHeight="1">
      <c r="A47" s="130" t="s">
        <v>217</v>
      </c>
      <c r="B47" s="57" t="s">
        <v>218</v>
      </c>
      <c r="C47" s="56" t="s">
        <v>219</v>
      </c>
      <c r="D47" s="185">
        <v>50000000</v>
      </c>
      <c r="E47" s="185">
        <v>999613</v>
      </c>
    </row>
    <row r="48" spans="1:5" ht="12.75" customHeight="1">
      <c r="A48" s="130" t="s">
        <v>220</v>
      </c>
      <c r="B48" s="57" t="s">
        <v>221</v>
      </c>
      <c r="C48" s="56" t="s">
        <v>222</v>
      </c>
      <c r="D48" s="185">
        <v>50000</v>
      </c>
      <c r="E48" s="185">
        <v>3574</v>
      </c>
    </row>
    <row r="49" spans="1:5" ht="12.75" customHeight="1">
      <c r="A49" s="130" t="s">
        <v>223</v>
      </c>
      <c r="B49" s="57" t="s">
        <v>224</v>
      </c>
      <c r="C49" s="56" t="s">
        <v>225</v>
      </c>
      <c r="D49" s="185">
        <v>32913822</v>
      </c>
      <c r="E49" s="185">
        <v>25577873</v>
      </c>
    </row>
    <row r="50" spans="1:5" ht="12.75" customHeight="1">
      <c r="A50" s="131" t="s">
        <v>226</v>
      </c>
      <c r="B50" s="58" t="s">
        <v>227</v>
      </c>
      <c r="C50" s="59" t="s">
        <v>228</v>
      </c>
      <c r="D50" s="185">
        <f>SUM(D45:D49)</f>
        <v>119995339</v>
      </c>
      <c r="E50" s="185">
        <f>SUM(E45:E49)</f>
        <v>87779919</v>
      </c>
    </row>
    <row r="51" spans="1:5" s="50" customFormat="1" ht="12.75" customHeight="1">
      <c r="A51" s="131" t="s">
        <v>229</v>
      </c>
      <c r="B51" s="58" t="s">
        <v>230</v>
      </c>
      <c r="C51" s="59" t="s">
        <v>73</v>
      </c>
      <c r="D51" s="186">
        <f>D30+D33+D41+D44+D50</f>
        <v>266843086</v>
      </c>
      <c r="E51" s="186">
        <f>E30+E33+E41+E44+E50</f>
        <v>285609078</v>
      </c>
    </row>
    <row r="52" spans="1:5" ht="12.75" customHeight="1">
      <c r="A52" s="130" t="s">
        <v>231</v>
      </c>
      <c r="B52" s="61" t="s">
        <v>232</v>
      </c>
      <c r="C52" s="56" t="s">
        <v>233</v>
      </c>
      <c r="D52" s="185"/>
      <c r="E52" s="185"/>
    </row>
    <row r="53" spans="1:5" ht="12.75" customHeight="1">
      <c r="A53" s="130" t="s">
        <v>234</v>
      </c>
      <c r="B53" s="61" t="s">
        <v>235</v>
      </c>
      <c r="C53" s="56" t="s">
        <v>236</v>
      </c>
      <c r="D53" s="185"/>
      <c r="E53" s="185">
        <v>0</v>
      </c>
    </row>
    <row r="54" spans="1:5" ht="12.75" customHeight="1">
      <c r="A54" s="130" t="s">
        <v>237</v>
      </c>
      <c r="B54" s="62" t="s">
        <v>238</v>
      </c>
      <c r="C54" s="56" t="s">
        <v>239</v>
      </c>
      <c r="D54" s="185"/>
      <c r="E54" s="185"/>
    </row>
    <row r="55" spans="1:5" ht="12.75" customHeight="1">
      <c r="A55" s="130" t="s">
        <v>240</v>
      </c>
      <c r="B55" s="62" t="s">
        <v>241</v>
      </c>
      <c r="C55" s="56" t="s">
        <v>242</v>
      </c>
      <c r="D55" s="185"/>
      <c r="E55" s="185"/>
    </row>
    <row r="56" spans="1:5" ht="12.75" customHeight="1">
      <c r="A56" s="130" t="s">
        <v>243</v>
      </c>
      <c r="B56" s="62" t="s">
        <v>244</v>
      </c>
      <c r="C56" s="56" t="s">
        <v>245</v>
      </c>
      <c r="D56" s="185"/>
      <c r="E56" s="185"/>
    </row>
    <row r="57" spans="1:5" ht="12.75" customHeight="1">
      <c r="A57" s="130" t="s">
        <v>246</v>
      </c>
      <c r="B57" s="61" t="s">
        <v>247</v>
      </c>
      <c r="C57" s="56" t="s">
        <v>248</v>
      </c>
      <c r="D57" s="185"/>
      <c r="E57" s="185"/>
    </row>
    <row r="58" spans="1:5" ht="12.75" customHeight="1">
      <c r="A58" s="130" t="s">
        <v>249</v>
      </c>
      <c r="B58" s="61" t="s">
        <v>250</v>
      </c>
      <c r="C58" s="56" t="s">
        <v>251</v>
      </c>
      <c r="D58" s="185"/>
      <c r="E58" s="185"/>
    </row>
    <row r="59" spans="1:5" ht="12.75" customHeight="1">
      <c r="A59" s="130" t="s">
        <v>252</v>
      </c>
      <c r="B59" s="61" t="s">
        <v>253</v>
      </c>
      <c r="C59" s="56" t="s">
        <v>254</v>
      </c>
      <c r="D59" s="185">
        <v>112796000</v>
      </c>
      <c r="E59" s="185">
        <v>99440000</v>
      </c>
    </row>
    <row r="60" spans="1:5" s="50" customFormat="1" ht="12.75" customHeight="1">
      <c r="A60" s="131" t="s">
        <v>255</v>
      </c>
      <c r="B60" s="63" t="s">
        <v>256</v>
      </c>
      <c r="C60" s="59" t="s">
        <v>74</v>
      </c>
      <c r="D60" s="186">
        <f>SUM(D52:D59)</f>
        <v>112796000</v>
      </c>
      <c r="E60" s="186">
        <f>SUM(E52:E59)</f>
        <v>99440000</v>
      </c>
    </row>
    <row r="61" spans="1:5" ht="12.75" customHeight="1">
      <c r="A61" s="130" t="s">
        <v>257</v>
      </c>
      <c r="B61" s="61" t="s">
        <v>258</v>
      </c>
      <c r="C61" s="56" t="s">
        <v>259</v>
      </c>
      <c r="D61" s="185"/>
      <c r="E61" s="185"/>
    </row>
    <row r="62" spans="1:5" ht="12.75" customHeight="1">
      <c r="A62" s="130">
        <v>56</v>
      </c>
      <c r="B62" s="61" t="s">
        <v>622</v>
      </c>
      <c r="C62" s="56" t="s">
        <v>623</v>
      </c>
      <c r="D62" s="185">
        <v>208528</v>
      </c>
      <c r="E62" s="185">
        <v>0</v>
      </c>
    </row>
    <row r="63" spans="1:5" ht="12.75" customHeight="1">
      <c r="A63" s="130">
        <v>57</v>
      </c>
      <c r="B63" s="61" t="s">
        <v>624</v>
      </c>
      <c r="C63" s="56" t="s">
        <v>625</v>
      </c>
      <c r="D63" s="185"/>
      <c r="E63" s="185"/>
    </row>
    <row r="64" spans="1:5" ht="12.75" customHeight="1">
      <c r="A64" s="130">
        <v>58</v>
      </c>
      <c r="B64" s="133" t="s">
        <v>694</v>
      </c>
      <c r="C64" s="134" t="s">
        <v>626</v>
      </c>
      <c r="D64" s="187"/>
      <c r="E64" s="187"/>
    </row>
    <row r="65" spans="1:5" ht="12.75" customHeight="1">
      <c r="A65" s="130">
        <v>59</v>
      </c>
      <c r="B65" s="135" t="s">
        <v>61</v>
      </c>
      <c r="C65" s="136" t="s">
        <v>260</v>
      </c>
      <c r="D65" s="188">
        <f>SUM(D62:D64)</f>
        <v>208528</v>
      </c>
      <c r="E65" s="188">
        <f>SUM(E62:E64)</f>
        <v>0</v>
      </c>
    </row>
    <row r="66" spans="1:5" ht="26.25" customHeight="1">
      <c r="A66" s="130">
        <v>60</v>
      </c>
      <c r="B66" s="135" t="s">
        <v>261</v>
      </c>
      <c r="C66" s="136" t="s">
        <v>262</v>
      </c>
      <c r="D66" s="188"/>
      <c r="E66" s="188"/>
    </row>
    <row r="67" spans="1:5" ht="25.5" customHeight="1">
      <c r="A67" s="130">
        <v>61</v>
      </c>
      <c r="B67" s="137" t="s">
        <v>263</v>
      </c>
      <c r="C67" s="138" t="s">
        <v>264</v>
      </c>
      <c r="D67" s="189"/>
      <c r="E67" s="189"/>
    </row>
    <row r="68" spans="1:5" ht="26.25" customHeight="1">
      <c r="A68" s="130">
        <v>62</v>
      </c>
      <c r="B68" s="61" t="s">
        <v>265</v>
      </c>
      <c r="C68" s="56" t="s">
        <v>266</v>
      </c>
      <c r="D68" s="185"/>
      <c r="E68" s="185"/>
    </row>
    <row r="69" spans="1:5" ht="12.75" customHeight="1">
      <c r="A69" s="130">
        <v>63</v>
      </c>
      <c r="B69" s="61" t="s">
        <v>267</v>
      </c>
      <c r="C69" s="56" t="s">
        <v>268</v>
      </c>
      <c r="D69" s="185">
        <v>446675410</v>
      </c>
      <c r="E69" s="185">
        <v>464927458</v>
      </c>
    </row>
    <row r="70" spans="1:5" ht="25.5" customHeight="1">
      <c r="A70" s="130">
        <v>64</v>
      </c>
      <c r="B70" s="61" t="s">
        <v>269</v>
      </c>
      <c r="C70" s="56" t="s">
        <v>270</v>
      </c>
      <c r="D70" s="185"/>
      <c r="E70" s="185"/>
    </row>
    <row r="71" spans="1:5" ht="27" customHeight="1">
      <c r="A71" s="130">
        <v>65</v>
      </c>
      <c r="B71" s="61" t="s">
        <v>271</v>
      </c>
      <c r="C71" s="56" t="s">
        <v>272</v>
      </c>
      <c r="D71" s="185">
        <v>9500000</v>
      </c>
      <c r="E71" s="185">
        <v>29500000</v>
      </c>
    </row>
    <row r="72" spans="1:5" ht="12.75" customHeight="1">
      <c r="A72" s="130">
        <v>66</v>
      </c>
      <c r="B72" s="61" t="s">
        <v>273</v>
      </c>
      <c r="C72" s="56" t="s">
        <v>274</v>
      </c>
      <c r="D72" s="185"/>
      <c r="E72" s="185"/>
    </row>
    <row r="73" spans="1:5" ht="12.75">
      <c r="A73" s="130">
        <v>67</v>
      </c>
      <c r="B73" s="139" t="s">
        <v>275</v>
      </c>
      <c r="C73" s="56" t="s">
        <v>276</v>
      </c>
      <c r="D73" s="185"/>
      <c r="E73" s="185"/>
    </row>
    <row r="74" spans="1:5" ht="12.75">
      <c r="A74" s="130">
        <v>68</v>
      </c>
      <c r="B74" s="139" t="s">
        <v>627</v>
      </c>
      <c r="C74" s="56" t="s">
        <v>278</v>
      </c>
      <c r="D74" s="185"/>
      <c r="E74" s="185"/>
    </row>
    <row r="75" spans="1:5" ht="12.75" customHeight="1">
      <c r="A75" s="130">
        <v>69</v>
      </c>
      <c r="B75" s="61" t="s">
        <v>277</v>
      </c>
      <c r="C75" s="56" t="s">
        <v>279</v>
      </c>
      <c r="D75" s="185">
        <v>247846511</v>
      </c>
      <c r="E75" s="185">
        <v>425923010</v>
      </c>
    </row>
    <row r="76" spans="1:5" ht="12.75">
      <c r="A76" s="130">
        <v>70</v>
      </c>
      <c r="B76" s="139" t="s">
        <v>48</v>
      </c>
      <c r="C76" s="56" t="s">
        <v>628</v>
      </c>
      <c r="D76" s="185">
        <v>1891439604</v>
      </c>
      <c r="E76" s="185">
        <v>1227281418</v>
      </c>
    </row>
    <row r="77" spans="1:5" ht="12.75" customHeight="1">
      <c r="A77" s="131">
        <v>71</v>
      </c>
      <c r="B77" s="63" t="s">
        <v>695</v>
      </c>
      <c r="C77" s="59" t="s">
        <v>75</v>
      </c>
      <c r="D77" s="186">
        <f>D61+D65+D66+D67+D68+D69+D70+D71+D72+D73+D74+D75+D76</f>
        <v>2595670053</v>
      </c>
      <c r="E77" s="186">
        <f>E61+E65+E66+E67+E68+E69+E70+E71+E72+E73+E74+E75+E76</f>
        <v>2147631886</v>
      </c>
    </row>
    <row r="78" spans="1:5" ht="12.75">
      <c r="A78" s="130">
        <v>72</v>
      </c>
      <c r="B78" s="140" t="s">
        <v>280</v>
      </c>
      <c r="C78" s="56" t="s">
        <v>281</v>
      </c>
      <c r="D78" s="185">
        <v>108959220</v>
      </c>
      <c r="E78" s="185">
        <v>2969000</v>
      </c>
    </row>
    <row r="79" spans="1:5" ht="12.75">
      <c r="A79" s="130">
        <v>73</v>
      </c>
      <c r="B79" s="140" t="s">
        <v>282</v>
      </c>
      <c r="C79" s="56" t="s">
        <v>283</v>
      </c>
      <c r="D79" s="185">
        <v>2090309492</v>
      </c>
      <c r="E79" s="185">
        <v>2187177814</v>
      </c>
    </row>
    <row r="80" spans="1:5" ht="12.75">
      <c r="A80" s="130">
        <v>74</v>
      </c>
      <c r="B80" s="140" t="s">
        <v>284</v>
      </c>
      <c r="C80" s="56" t="s">
        <v>285</v>
      </c>
      <c r="D80" s="185">
        <v>3163622</v>
      </c>
      <c r="E80" s="185">
        <v>2153774</v>
      </c>
    </row>
    <row r="81" spans="1:5" ht="12.75">
      <c r="A81" s="130">
        <v>75</v>
      </c>
      <c r="B81" s="140" t="s">
        <v>286</v>
      </c>
      <c r="C81" s="56" t="s">
        <v>287</v>
      </c>
      <c r="D81" s="185">
        <v>27906801</v>
      </c>
      <c r="E81" s="185">
        <v>28066471</v>
      </c>
    </row>
    <row r="82" spans="1:5" ht="12.75">
      <c r="A82" s="130">
        <v>76</v>
      </c>
      <c r="B82" s="54" t="s">
        <v>288</v>
      </c>
      <c r="C82" s="56" t="s">
        <v>289</v>
      </c>
      <c r="D82" s="185"/>
      <c r="E82" s="185"/>
    </row>
    <row r="83" spans="1:5" ht="12.75">
      <c r="A83" s="130">
        <v>77</v>
      </c>
      <c r="B83" s="54" t="s">
        <v>290</v>
      </c>
      <c r="C83" s="56" t="s">
        <v>291</v>
      </c>
      <c r="D83" s="185"/>
      <c r="E83" s="185"/>
    </row>
    <row r="84" spans="1:5" ht="12.75">
      <c r="A84" s="130">
        <v>78</v>
      </c>
      <c r="B84" s="54" t="s">
        <v>292</v>
      </c>
      <c r="C84" s="56" t="s">
        <v>293</v>
      </c>
      <c r="D84" s="185">
        <v>572993174</v>
      </c>
      <c r="E84" s="185">
        <v>573611140</v>
      </c>
    </row>
    <row r="85" spans="1:5" s="50" customFormat="1" ht="12.75">
      <c r="A85" s="130">
        <v>79</v>
      </c>
      <c r="B85" s="64" t="s">
        <v>629</v>
      </c>
      <c r="C85" s="59" t="s">
        <v>76</v>
      </c>
      <c r="D85" s="186">
        <f>SUM(D78:D84)</f>
        <v>2803332309</v>
      </c>
      <c r="E85" s="186">
        <f>SUM(E78:E84)</f>
        <v>2793978199</v>
      </c>
    </row>
    <row r="86" spans="1:5" ht="12.75" customHeight="1">
      <c r="A86" s="130">
        <v>80</v>
      </c>
      <c r="B86" s="61" t="s">
        <v>294</v>
      </c>
      <c r="C86" s="56" t="s">
        <v>295</v>
      </c>
      <c r="D86" s="185">
        <v>65473352</v>
      </c>
      <c r="E86" s="185">
        <v>147541074</v>
      </c>
    </row>
    <row r="87" spans="1:5" ht="12.75" customHeight="1">
      <c r="A87" s="130">
        <v>81</v>
      </c>
      <c r="B87" s="61" t="s">
        <v>296</v>
      </c>
      <c r="C87" s="56" t="s">
        <v>297</v>
      </c>
      <c r="D87" s="185"/>
      <c r="E87" s="185"/>
    </row>
    <row r="88" spans="1:5" ht="12.75" customHeight="1">
      <c r="A88" s="130">
        <v>82</v>
      </c>
      <c r="B88" s="61" t="s">
        <v>298</v>
      </c>
      <c r="C88" s="56" t="s">
        <v>299</v>
      </c>
      <c r="D88" s="185">
        <v>10396350</v>
      </c>
      <c r="E88" s="185">
        <v>3980208</v>
      </c>
    </row>
    <row r="89" spans="1:5" ht="12.75" customHeight="1">
      <c r="A89" s="130">
        <v>83</v>
      </c>
      <c r="B89" s="61" t="s">
        <v>300</v>
      </c>
      <c r="C89" s="56" t="s">
        <v>301</v>
      </c>
      <c r="D89" s="185">
        <v>17784821</v>
      </c>
      <c r="E89" s="185">
        <v>40341046</v>
      </c>
    </row>
    <row r="90" spans="1:5" s="50" customFormat="1" ht="12.75" customHeight="1">
      <c r="A90" s="131">
        <v>84</v>
      </c>
      <c r="B90" s="63" t="s">
        <v>302</v>
      </c>
      <c r="C90" s="59" t="s">
        <v>77</v>
      </c>
      <c r="D90" s="186">
        <f>SUM(D86:D89)</f>
        <v>93654523</v>
      </c>
      <c r="E90" s="186">
        <f>SUM(E86:E89)</f>
        <v>191862328</v>
      </c>
    </row>
    <row r="91" spans="1:5" ht="25.5">
      <c r="A91" s="130">
        <v>85</v>
      </c>
      <c r="B91" s="61" t="s">
        <v>303</v>
      </c>
      <c r="C91" s="56" t="s">
        <v>304</v>
      </c>
      <c r="D91" s="185"/>
      <c r="E91" s="185"/>
    </row>
    <row r="92" spans="1:5" ht="25.5">
      <c r="A92" s="130">
        <v>86</v>
      </c>
      <c r="B92" s="61" t="s">
        <v>305</v>
      </c>
      <c r="C92" s="56" t="s">
        <v>306</v>
      </c>
      <c r="D92" s="185"/>
      <c r="E92" s="185"/>
    </row>
    <row r="93" spans="1:5" ht="25.5">
      <c r="A93" s="130">
        <v>87</v>
      </c>
      <c r="B93" s="61" t="s">
        <v>307</v>
      </c>
      <c r="C93" s="56" t="s">
        <v>308</v>
      </c>
      <c r="D93" s="185"/>
      <c r="E93" s="185"/>
    </row>
    <row r="94" spans="1:5" ht="12.75" customHeight="1">
      <c r="A94" s="130">
        <v>88</v>
      </c>
      <c r="B94" s="61" t="s">
        <v>309</v>
      </c>
      <c r="C94" s="56" t="s">
        <v>310</v>
      </c>
      <c r="D94" s="185">
        <v>2323553</v>
      </c>
      <c r="E94" s="185">
        <v>102323553</v>
      </c>
    </row>
    <row r="95" spans="1:5" ht="25.5">
      <c r="A95" s="130">
        <v>89</v>
      </c>
      <c r="B95" s="61" t="s">
        <v>311</v>
      </c>
      <c r="C95" s="56" t="s">
        <v>312</v>
      </c>
      <c r="D95" s="185"/>
      <c r="E95" s="185"/>
    </row>
    <row r="96" spans="1:5" ht="25.5">
      <c r="A96" s="130">
        <v>90</v>
      </c>
      <c r="B96" s="61" t="s">
        <v>313</v>
      </c>
      <c r="C96" s="56" t="s">
        <v>314</v>
      </c>
      <c r="D96" s="185">
        <v>7500000</v>
      </c>
      <c r="E96" s="185">
        <v>7500000</v>
      </c>
    </row>
    <row r="97" spans="1:5" ht="12.75" customHeight="1">
      <c r="A97" s="130">
        <v>91</v>
      </c>
      <c r="B97" s="61" t="s">
        <v>315</v>
      </c>
      <c r="C97" s="56" t="s">
        <v>316</v>
      </c>
      <c r="D97" s="185">
        <v>7500000</v>
      </c>
      <c r="E97" s="185">
        <v>7500000</v>
      </c>
    </row>
    <row r="98" spans="1:5" ht="12.75" customHeight="1">
      <c r="A98" s="130">
        <v>92</v>
      </c>
      <c r="B98" s="61" t="s">
        <v>696</v>
      </c>
      <c r="C98" s="56" t="s">
        <v>318</v>
      </c>
      <c r="D98" s="185"/>
      <c r="E98" s="185"/>
    </row>
    <row r="99" spans="1:5" ht="12.75" customHeight="1">
      <c r="A99" s="130">
        <v>93</v>
      </c>
      <c r="B99" s="61" t="s">
        <v>317</v>
      </c>
      <c r="C99" s="56" t="s">
        <v>630</v>
      </c>
      <c r="D99" s="185">
        <v>12500000</v>
      </c>
      <c r="E99" s="185">
        <v>11500000</v>
      </c>
    </row>
    <row r="100" spans="1:5" ht="12.75" customHeight="1">
      <c r="A100" s="131">
        <v>94</v>
      </c>
      <c r="B100" s="63" t="s">
        <v>697</v>
      </c>
      <c r="C100" s="59" t="s">
        <v>78</v>
      </c>
      <c r="D100" s="186">
        <f>SUM(D91:D99)</f>
        <v>29823553</v>
      </c>
      <c r="E100" s="186">
        <f>SUM(E91:E99)</f>
        <v>128823553</v>
      </c>
    </row>
    <row r="101" spans="1:5" s="50" customFormat="1" ht="12.75">
      <c r="A101" s="131">
        <v>95</v>
      </c>
      <c r="B101" s="64" t="s">
        <v>631</v>
      </c>
      <c r="C101" s="59" t="s">
        <v>79</v>
      </c>
      <c r="D101" s="186">
        <f>D25+D26+D51+D60+D77+D85+D90+D100</f>
        <v>6089037497</v>
      </c>
      <c r="E101" s="186">
        <f>E25+E26+E51+E60+E77+E85+E90+E100</f>
        <v>5812290856</v>
      </c>
    </row>
    <row r="102" spans="2:3" ht="12.75">
      <c r="B102" s="52"/>
      <c r="C102" s="52"/>
    </row>
    <row r="103" spans="2:3" ht="12.75">
      <c r="B103" s="52"/>
      <c r="C103" s="52"/>
    </row>
    <row r="104" spans="2:3" ht="12.75">
      <c r="B104" s="52"/>
      <c r="C104" s="52"/>
    </row>
    <row r="105" spans="1:5" ht="12.75" customHeight="1">
      <c r="A105" s="127" t="s">
        <v>91</v>
      </c>
      <c r="B105" s="128" t="s">
        <v>92</v>
      </c>
      <c r="C105" s="53" t="s">
        <v>93</v>
      </c>
      <c r="D105" s="47" t="s">
        <v>931</v>
      </c>
      <c r="E105" s="47" t="s">
        <v>1175</v>
      </c>
    </row>
    <row r="106" spans="1:5" ht="12.75">
      <c r="A106" s="193" t="s">
        <v>95</v>
      </c>
      <c r="B106" s="194" t="s">
        <v>96</v>
      </c>
      <c r="C106" s="194" t="s">
        <v>97</v>
      </c>
      <c r="D106" s="180" t="s">
        <v>98</v>
      </c>
      <c r="E106" s="180" t="s">
        <v>98</v>
      </c>
    </row>
    <row r="107" spans="1:5" ht="25.5">
      <c r="A107" s="141" t="s">
        <v>99</v>
      </c>
      <c r="B107" s="61" t="s">
        <v>632</v>
      </c>
      <c r="C107" s="57" t="s">
        <v>319</v>
      </c>
      <c r="D107" s="185">
        <v>1500000</v>
      </c>
      <c r="E107" s="185">
        <v>55500200</v>
      </c>
    </row>
    <row r="108" spans="1:5" ht="12.75" customHeight="1">
      <c r="A108" s="141" t="s">
        <v>102</v>
      </c>
      <c r="B108" s="61" t="s">
        <v>320</v>
      </c>
      <c r="C108" s="57" t="s">
        <v>321</v>
      </c>
      <c r="D108" s="186"/>
      <c r="E108" s="186"/>
    </row>
    <row r="109" spans="1:5" ht="12.75" customHeight="1">
      <c r="A109" s="141" t="s">
        <v>105</v>
      </c>
      <c r="B109" s="61" t="s">
        <v>633</v>
      </c>
      <c r="C109" s="57" t="s">
        <v>322</v>
      </c>
      <c r="D109" s="186"/>
      <c r="E109" s="186"/>
    </row>
    <row r="110" spans="1:5" ht="12.75" customHeight="1">
      <c r="A110" s="142" t="s">
        <v>108</v>
      </c>
      <c r="B110" s="63" t="s">
        <v>323</v>
      </c>
      <c r="C110" s="58" t="s">
        <v>80</v>
      </c>
      <c r="D110" s="186">
        <f>SUM(D107:D109)</f>
        <v>1500000</v>
      </c>
      <c r="E110" s="186">
        <f>SUM(E107:E109)</f>
        <v>55500200</v>
      </c>
    </row>
    <row r="111" spans="1:5" ht="12.75" customHeight="1">
      <c r="A111" s="141" t="s">
        <v>111</v>
      </c>
      <c r="B111" s="139" t="s">
        <v>324</v>
      </c>
      <c r="C111" s="57" t="s">
        <v>325</v>
      </c>
      <c r="D111" s="186"/>
      <c r="E111" s="186"/>
    </row>
    <row r="112" spans="1:5" ht="12.75" customHeight="1">
      <c r="A112" s="141" t="s">
        <v>114</v>
      </c>
      <c r="B112" s="61" t="s">
        <v>327</v>
      </c>
      <c r="C112" s="57" t="s">
        <v>326</v>
      </c>
      <c r="D112" s="186"/>
      <c r="E112" s="186"/>
    </row>
    <row r="113" spans="1:5" ht="12.75" customHeight="1">
      <c r="A113" s="141" t="s">
        <v>117</v>
      </c>
      <c r="B113" s="61" t="s">
        <v>636</v>
      </c>
      <c r="C113" s="57" t="s">
        <v>328</v>
      </c>
      <c r="D113" s="186"/>
      <c r="E113" s="186"/>
    </row>
    <row r="114" spans="1:5" ht="12.75" customHeight="1">
      <c r="A114" s="141" t="s">
        <v>120</v>
      </c>
      <c r="B114" s="61" t="s">
        <v>637</v>
      </c>
      <c r="C114" s="57" t="s">
        <v>329</v>
      </c>
      <c r="D114" s="186"/>
      <c r="E114" s="186"/>
    </row>
    <row r="115" spans="1:5" ht="12.75" customHeight="1">
      <c r="A115" s="141" t="s">
        <v>123</v>
      </c>
      <c r="B115" s="61" t="s">
        <v>638</v>
      </c>
      <c r="C115" s="57" t="s">
        <v>634</v>
      </c>
      <c r="D115" s="186"/>
      <c r="E115" s="186"/>
    </row>
    <row r="116" spans="1:5" ht="12.75" customHeight="1">
      <c r="A116" s="141" t="s">
        <v>126</v>
      </c>
      <c r="B116" s="61" t="s">
        <v>639</v>
      </c>
      <c r="C116" s="57" t="s">
        <v>635</v>
      </c>
      <c r="D116" s="186"/>
      <c r="E116" s="186"/>
    </row>
    <row r="117" spans="1:5" ht="12.75" customHeight="1">
      <c r="A117" s="142" t="s">
        <v>129</v>
      </c>
      <c r="B117" s="143" t="s">
        <v>640</v>
      </c>
      <c r="C117" s="58" t="s">
        <v>81</v>
      </c>
      <c r="D117" s="186"/>
      <c r="E117" s="186"/>
    </row>
    <row r="118" spans="1:5" ht="12.75" customHeight="1">
      <c r="A118" s="141" t="s">
        <v>132</v>
      </c>
      <c r="B118" s="139" t="s">
        <v>330</v>
      </c>
      <c r="C118" s="57" t="s">
        <v>331</v>
      </c>
      <c r="D118" s="186"/>
      <c r="E118" s="186"/>
    </row>
    <row r="119" spans="1:5" ht="12.75" customHeight="1">
      <c r="A119" s="141" t="s">
        <v>135</v>
      </c>
      <c r="B119" s="139" t="s">
        <v>698</v>
      </c>
      <c r="C119" s="57" t="s">
        <v>332</v>
      </c>
      <c r="D119" s="185">
        <v>51576791</v>
      </c>
      <c r="E119" s="185">
        <v>51576791</v>
      </c>
    </row>
    <row r="120" spans="1:5" ht="12.75" customHeight="1">
      <c r="A120" s="141" t="s">
        <v>138</v>
      </c>
      <c r="B120" s="139" t="s">
        <v>333</v>
      </c>
      <c r="C120" s="57" t="s">
        <v>334</v>
      </c>
      <c r="D120" s="185">
        <v>1849977879</v>
      </c>
      <c r="E120" s="185">
        <v>1682106124</v>
      </c>
    </row>
    <row r="121" spans="1:5" ht="12.75" customHeight="1">
      <c r="A121" s="141" t="s">
        <v>141</v>
      </c>
      <c r="B121" s="139" t="s">
        <v>641</v>
      </c>
      <c r="C121" s="57" t="s">
        <v>335</v>
      </c>
      <c r="D121" s="186"/>
      <c r="E121" s="186"/>
    </row>
    <row r="122" spans="1:5" ht="12.75" customHeight="1">
      <c r="A122" s="141" t="s">
        <v>144</v>
      </c>
      <c r="B122" s="139" t="s">
        <v>336</v>
      </c>
      <c r="C122" s="57" t="s">
        <v>337</v>
      </c>
      <c r="D122" s="186"/>
      <c r="E122" s="186"/>
    </row>
    <row r="123" spans="1:5" ht="12.75" customHeight="1">
      <c r="A123" s="141" t="s">
        <v>147</v>
      </c>
      <c r="B123" s="139" t="s">
        <v>338</v>
      </c>
      <c r="C123" s="57" t="s">
        <v>339</v>
      </c>
      <c r="D123" s="186"/>
      <c r="E123" s="186"/>
    </row>
    <row r="124" spans="1:5" ht="12.75" customHeight="1">
      <c r="A124" s="141" t="s">
        <v>150</v>
      </c>
      <c r="B124" s="139" t="s">
        <v>642</v>
      </c>
      <c r="C124" s="57" t="s">
        <v>643</v>
      </c>
      <c r="D124" s="186"/>
      <c r="E124" s="186"/>
    </row>
    <row r="125" spans="1:5" ht="12.75" customHeight="1">
      <c r="A125" s="141" t="s">
        <v>153</v>
      </c>
      <c r="B125" s="139" t="s">
        <v>645</v>
      </c>
      <c r="C125" s="57" t="s">
        <v>644</v>
      </c>
      <c r="D125" s="186"/>
      <c r="E125" s="186"/>
    </row>
    <row r="126" spans="1:5" ht="12.75" customHeight="1">
      <c r="A126" s="142" t="s">
        <v>155</v>
      </c>
      <c r="B126" s="143" t="s">
        <v>646</v>
      </c>
      <c r="C126" s="58" t="s">
        <v>647</v>
      </c>
      <c r="D126" s="186"/>
      <c r="E126" s="186"/>
    </row>
    <row r="127" spans="1:5" ht="12.75" customHeight="1">
      <c r="A127" s="142" t="s">
        <v>157</v>
      </c>
      <c r="B127" s="143" t="s">
        <v>648</v>
      </c>
      <c r="C127" s="58" t="s">
        <v>340</v>
      </c>
      <c r="D127" s="186">
        <f>D110+D117+D118+D119+D120+D121+D122+D123+D126</f>
        <v>1903054670</v>
      </c>
      <c r="E127" s="186">
        <f>E110+E117+E118+E119+E120+E121+E122+E123+E126</f>
        <v>1789183115</v>
      </c>
    </row>
    <row r="128" spans="1:5" ht="12.75" customHeight="1">
      <c r="A128" s="141" t="s">
        <v>160</v>
      </c>
      <c r="B128" s="139" t="s">
        <v>341</v>
      </c>
      <c r="C128" s="57" t="s">
        <v>342</v>
      </c>
      <c r="D128" s="186"/>
      <c r="E128" s="186"/>
    </row>
    <row r="129" spans="1:5" ht="12.75" customHeight="1">
      <c r="A129" s="141" t="s">
        <v>163</v>
      </c>
      <c r="B129" s="61" t="s">
        <v>343</v>
      </c>
      <c r="C129" s="57" t="s">
        <v>344</v>
      </c>
      <c r="D129" s="186"/>
      <c r="E129" s="186"/>
    </row>
    <row r="130" spans="1:5" ht="12.75" customHeight="1">
      <c r="A130" s="141" t="s">
        <v>166</v>
      </c>
      <c r="B130" s="139" t="s">
        <v>345</v>
      </c>
      <c r="C130" s="57" t="s">
        <v>346</v>
      </c>
      <c r="D130" s="186"/>
      <c r="E130" s="186"/>
    </row>
    <row r="131" spans="1:5" ht="25.5">
      <c r="A131" s="141" t="s">
        <v>169</v>
      </c>
      <c r="B131" s="61" t="s">
        <v>699</v>
      </c>
      <c r="C131" s="57" t="s">
        <v>347</v>
      </c>
      <c r="D131" s="186"/>
      <c r="E131" s="186"/>
    </row>
    <row r="132" spans="1:5" ht="12.75" customHeight="1">
      <c r="A132" s="141" t="s">
        <v>172</v>
      </c>
      <c r="B132" s="139" t="s">
        <v>650</v>
      </c>
      <c r="C132" s="57" t="s">
        <v>649</v>
      </c>
      <c r="D132" s="186"/>
      <c r="E132" s="186"/>
    </row>
    <row r="133" spans="1:5" ht="12.75" customHeight="1">
      <c r="A133" s="142" t="s">
        <v>175</v>
      </c>
      <c r="B133" s="143" t="s">
        <v>651</v>
      </c>
      <c r="C133" s="58" t="s">
        <v>348</v>
      </c>
      <c r="D133" s="186"/>
      <c r="E133" s="186"/>
    </row>
    <row r="134" spans="1:5" ht="12.75" customHeight="1">
      <c r="A134" s="141" t="s">
        <v>178</v>
      </c>
      <c r="B134" s="61" t="s">
        <v>349</v>
      </c>
      <c r="C134" s="57" t="s">
        <v>350</v>
      </c>
      <c r="D134" s="186"/>
      <c r="E134" s="186"/>
    </row>
    <row r="135" spans="1:5" ht="12.75" customHeight="1">
      <c r="A135" s="141" t="s">
        <v>181</v>
      </c>
      <c r="B135" s="61" t="s">
        <v>652</v>
      </c>
      <c r="C135" s="57" t="s">
        <v>653</v>
      </c>
      <c r="D135" s="186"/>
      <c r="E135" s="186"/>
    </row>
    <row r="136" spans="1:5" ht="12.75" customHeight="1">
      <c r="A136" s="142" t="s">
        <v>184</v>
      </c>
      <c r="B136" s="143" t="s">
        <v>654</v>
      </c>
      <c r="C136" s="58" t="s">
        <v>82</v>
      </c>
      <c r="D136" s="186">
        <f>D127+D133+D134+D135</f>
        <v>1903054670</v>
      </c>
      <c r="E136" s="186">
        <f>E127+E133+E134+E135</f>
        <v>1789183115</v>
      </c>
    </row>
    <row r="137" ht="13.5" thickBot="1"/>
    <row r="138" spans="1:5" s="50" customFormat="1" ht="13.5" thickBot="1">
      <c r="A138" s="144" t="s">
        <v>351</v>
      </c>
      <c r="B138" s="65"/>
      <c r="C138" s="65"/>
      <c r="D138" s="190">
        <f>D101+D136</f>
        <v>7992092167</v>
      </c>
      <c r="E138" s="190">
        <f>E101+E136</f>
        <v>7601473971</v>
      </c>
    </row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spans="1:5" ht="12.75" customHeight="1">
      <c r="A161" s="145" t="s">
        <v>91</v>
      </c>
      <c r="B161" s="64" t="s">
        <v>92</v>
      </c>
      <c r="C161" s="58" t="s">
        <v>93</v>
      </c>
      <c r="D161" s="47" t="s">
        <v>931</v>
      </c>
      <c r="E161" s="47" t="s">
        <v>1175</v>
      </c>
    </row>
    <row r="162" spans="1:5" ht="12.75">
      <c r="A162" s="193" t="s">
        <v>95</v>
      </c>
      <c r="B162" s="194" t="s">
        <v>96</v>
      </c>
      <c r="C162" s="194" t="s">
        <v>97</v>
      </c>
      <c r="D162" s="180" t="s">
        <v>98</v>
      </c>
      <c r="E162" s="180" t="s">
        <v>98</v>
      </c>
    </row>
    <row r="163" spans="1:5" ht="12.75" customHeight="1">
      <c r="A163" s="141" t="s">
        <v>99</v>
      </c>
      <c r="B163" s="57" t="s">
        <v>86</v>
      </c>
      <c r="C163" s="54" t="s">
        <v>352</v>
      </c>
      <c r="D163" s="185">
        <v>414301532</v>
      </c>
      <c r="E163" s="185">
        <v>426996516</v>
      </c>
    </row>
    <row r="164" spans="1:5" ht="25.5">
      <c r="A164" s="141" t="s">
        <v>102</v>
      </c>
      <c r="B164" s="57" t="s">
        <v>353</v>
      </c>
      <c r="C164" s="54" t="s">
        <v>354</v>
      </c>
      <c r="D164" s="185">
        <v>329444250</v>
      </c>
      <c r="E164" s="185">
        <v>347095671</v>
      </c>
    </row>
    <row r="165" spans="1:5" ht="25.5">
      <c r="A165" s="141" t="s">
        <v>105</v>
      </c>
      <c r="B165" s="146" t="s">
        <v>355</v>
      </c>
      <c r="C165" s="54" t="s">
        <v>356</v>
      </c>
      <c r="D165" s="185">
        <v>631601676</v>
      </c>
      <c r="E165" s="185">
        <v>714091036</v>
      </c>
    </row>
    <row r="166" spans="1:5" ht="12.75" customHeight="1">
      <c r="A166" s="141" t="s">
        <v>108</v>
      </c>
      <c r="B166" s="57" t="s">
        <v>357</v>
      </c>
      <c r="C166" s="54" t="s">
        <v>358</v>
      </c>
      <c r="D166" s="185">
        <v>30321390</v>
      </c>
      <c r="E166" s="185">
        <v>39161548</v>
      </c>
    </row>
    <row r="167" spans="1:5" ht="12.75" customHeight="1">
      <c r="A167" s="141" t="s">
        <v>111</v>
      </c>
      <c r="B167" s="57" t="s">
        <v>89</v>
      </c>
      <c r="C167" s="54" t="s">
        <v>359</v>
      </c>
      <c r="D167" s="185">
        <v>622479390</v>
      </c>
      <c r="E167" s="185">
        <v>212471000</v>
      </c>
    </row>
    <row r="168" spans="1:5" ht="12.75" customHeight="1">
      <c r="A168" s="141" t="s">
        <v>114</v>
      </c>
      <c r="B168" s="57" t="s">
        <v>505</v>
      </c>
      <c r="C168" s="54" t="s">
        <v>360</v>
      </c>
      <c r="D168" s="185"/>
      <c r="E168" s="185">
        <v>12593540</v>
      </c>
    </row>
    <row r="169" spans="1:5" ht="12.75" customHeight="1">
      <c r="A169" s="142" t="s">
        <v>117</v>
      </c>
      <c r="B169" s="58" t="s">
        <v>361</v>
      </c>
      <c r="C169" s="64" t="s">
        <v>362</v>
      </c>
      <c r="D169" s="186">
        <f>SUM(D163:D168)</f>
        <v>2028148238</v>
      </c>
      <c r="E169" s="186">
        <f>SUM(E163:E168)</f>
        <v>1752409311</v>
      </c>
    </row>
    <row r="170" spans="1:5" ht="12.75" customHeight="1">
      <c r="A170" s="141" t="s">
        <v>120</v>
      </c>
      <c r="B170" s="57" t="s">
        <v>363</v>
      </c>
      <c r="C170" s="54" t="s">
        <v>364</v>
      </c>
      <c r="D170" s="185"/>
      <c r="E170" s="185"/>
    </row>
    <row r="171" spans="1:5" ht="25.5">
      <c r="A171" s="141" t="s">
        <v>123</v>
      </c>
      <c r="B171" s="57" t="s">
        <v>365</v>
      </c>
      <c r="C171" s="54" t="s">
        <v>366</v>
      </c>
      <c r="D171" s="185"/>
      <c r="E171" s="185"/>
    </row>
    <row r="172" spans="1:5" ht="25.5">
      <c r="A172" s="141" t="s">
        <v>126</v>
      </c>
      <c r="B172" s="57" t="s">
        <v>367</v>
      </c>
      <c r="C172" s="54" t="s">
        <v>368</v>
      </c>
      <c r="D172" s="185"/>
      <c r="E172" s="185"/>
    </row>
    <row r="173" spans="1:5" ht="25.5">
      <c r="A173" s="141" t="s">
        <v>129</v>
      </c>
      <c r="B173" s="57" t="s">
        <v>369</v>
      </c>
      <c r="C173" s="54" t="s">
        <v>370</v>
      </c>
      <c r="D173" s="185"/>
      <c r="E173" s="185"/>
    </row>
    <row r="174" spans="1:5" ht="12.75" customHeight="1">
      <c r="A174" s="141" t="s">
        <v>132</v>
      </c>
      <c r="B174" s="57" t="s">
        <v>371</v>
      </c>
      <c r="C174" s="54" t="s">
        <v>372</v>
      </c>
      <c r="D174" s="185">
        <v>174745868</v>
      </c>
      <c r="E174" s="185">
        <v>162595101</v>
      </c>
    </row>
    <row r="175" spans="1:5" ht="25.5">
      <c r="A175" s="142" t="s">
        <v>135</v>
      </c>
      <c r="B175" s="58" t="s">
        <v>373</v>
      </c>
      <c r="C175" s="64" t="s">
        <v>374</v>
      </c>
      <c r="D175" s="186">
        <f>SUM(D169:D174)</f>
        <v>2202894106</v>
      </c>
      <c r="E175" s="186">
        <f>SUM(E169:E174)</f>
        <v>1915004412</v>
      </c>
    </row>
    <row r="176" spans="1:5" ht="12.75" customHeight="1">
      <c r="A176" s="141" t="s">
        <v>138</v>
      </c>
      <c r="B176" s="57" t="s">
        <v>375</v>
      </c>
      <c r="C176" s="54" t="s">
        <v>376</v>
      </c>
      <c r="D176" s="185">
        <v>12591000</v>
      </c>
      <c r="E176" s="185">
        <v>33557000</v>
      </c>
    </row>
    <row r="177" spans="1:5" ht="25.5">
      <c r="A177" s="141" t="s">
        <v>141</v>
      </c>
      <c r="B177" s="57" t="s">
        <v>377</v>
      </c>
      <c r="C177" s="54" t="s">
        <v>378</v>
      </c>
      <c r="D177" s="185"/>
      <c r="E177" s="185"/>
    </row>
    <row r="178" spans="1:5" ht="25.5">
      <c r="A178" s="141" t="s">
        <v>144</v>
      </c>
      <c r="B178" s="57" t="s">
        <v>379</v>
      </c>
      <c r="C178" s="54" t="s">
        <v>380</v>
      </c>
      <c r="D178" s="185"/>
      <c r="E178" s="185"/>
    </row>
    <row r="179" spans="1:5" ht="25.5">
      <c r="A179" s="141" t="s">
        <v>147</v>
      </c>
      <c r="B179" s="57" t="s">
        <v>381</v>
      </c>
      <c r="C179" s="54" t="s">
        <v>382</v>
      </c>
      <c r="D179" s="185"/>
      <c r="E179" s="185"/>
    </row>
    <row r="180" spans="1:5" ht="12.75" customHeight="1">
      <c r="A180" s="141" t="s">
        <v>150</v>
      </c>
      <c r="B180" s="57" t="s">
        <v>383</v>
      </c>
      <c r="C180" s="54" t="s">
        <v>384</v>
      </c>
      <c r="D180" s="185">
        <v>651684854</v>
      </c>
      <c r="E180" s="185">
        <v>816061601</v>
      </c>
    </row>
    <row r="181" spans="1:5" ht="25.5">
      <c r="A181" s="142" t="s">
        <v>153</v>
      </c>
      <c r="B181" s="58" t="s">
        <v>385</v>
      </c>
      <c r="C181" s="64" t="s">
        <v>386</v>
      </c>
      <c r="D181" s="186">
        <f>SUM(D176:D180)</f>
        <v>664275854</v>
      </c>
      <c r="E181" s="186">
        <f>SUM(E176:E180)</f>
        <v>849618601</v>
      </c>
    </row>
    <row r="182" spans="1:5" ht="12.75" customHeight="1">
      <c r="A182" s="141" t="s">
        <v>155</v>
      </c>
      <c r="B182" s="57" t="s">
        <v>387</v>
      </c>
      <c r="C182" s="54" t="s">
        <v>388</v>
      </c>
      <c r="D182" s="185"/>
      <c r="E182" s="185"/>
    </row>
    <row r="183" spans="1:5" ht="12.75" customHeight="1">
      <c r="A183" s="141" t="s">
        <v>157</v>
      </c>
      <c r="B183" s="57" t="s">
        <v>389</v>
      </c>
      <c r="C183" s="54" t="s">
        <v>390</v>
      </c>
      <c r="D183" s="185"/>
      <c r="E183" s="185"/>
    </row>
    <row r="184" spans="1:5" ht="12.75" customHeight="1">
      <c r="A184" s="142" t="s">
        <v>160</v>
      </c>
      <c r="B184" s="58" t="s">
        <v>391</v>
      </c>
      <c r="C184" s="64" t="s">
        <v>392</v>
      </c>
      <c r="D184" s="185"/>
      <c r="E184" s="185"/>
    </row>
    <row r="185" spans="1:5" ht="12.75" customHeight="1">
      <c r="A185" s="141" t="s">
        <v>163</v>
      </c>
      <c r="B185" s="57" t="s">
        <v>393</v>
      </c>
      <c r="C185" s="54" t="s">
        <v>394</v>
      </c>
      <c r="D185" s="185"/>
      <c r="E185" s="185"/>
    </row>
    <row r="186" spans="1:5" ht="12.75" customHeight="1">
      <c r="A186" s="141" t="s">
        <v>166</v>
      </c>
      <c r="B186" s="57" t="s">
        <v>395</v>
      </c>
      <c r="C186" s="54" t="s">
        <v>396</v>
      </c>
      <c r="D186" s="185"/>
      <c r="E186" s="185"/>
    </row>
    <row r="187" spans="1:5" ht="12.75" customHeight="1">
      <c r="A187" s="141" t="s">
        <v>169</v>
      </c>
      <c r="B187" s="57" t="s">
        <v>774</v>
      </c>
      <c r="C187" s="54" t="s">
        <v>397</v>
      </c>
      <c r="D187" s="185">
        <v>311000000</v>
      </c>
      <c r="E187" s="185">
        <v>311000000</v>
      </c>
    </row>
    <row r="188" spans="1:5" ht="12.75" customHeight="1">
      <c r="A188" s="141" t="s">
        <v>172</v>
      </c>
      <c r="B188" s="57" t="s">
        <v>398</v>
      </c>
      <c r="C188" s="54" t="s">
        <v>399</v>
      </c>
      <c r="D188" s="185">
        <v>510000000</v>
      </c>
      <c r="E188" s="185">
        <v>510000000</v>
      </c>
    </row>
    <row r="189" spans="1:5" ht="12.75" customHeight="1">
      <c r="A189" s="141" t="s">
        <v>175</v>
      </c>
      <c r="B189" s="57" t="s">
        <v>400</v>
      </c>
      <c r="C189" s="54" t="s">
        <v>401</v>
      </c>
      <c r="D189" s="185"/>
      <c r="E189" s="185"/>
    </row>
    <row r="190" spans="1:5" ht="12.75" customHeight="1">
      <c r="A190" s="141" t="s">
        <v>178</v>
      </c>
      <c r="B190" s="57" t="s">
        <v>402</v>
      </c>
      <c r="C190" s="54" t="s">
        <v>403</v>
      </c>
      <c r="D190" s="185"/>
      <c r="E190" s="185"/>
    </row>
    <row r="191" spans="1:5" ht="12.75" customHeight="1">
      <c r="A191" s="141" t="s">
        <v>181</v>
      </c>
      <c r="B191" s="57" t="s">
        <v>404</v>
      </c>
      <c r="C191" s="54" t="s">
        <v>405</v>
      </c>
      <c r="D191" s="185">
        <v>45000000</v>
      </c>
      <c r="E191" s="185">
        <v>45000000</v>
      </c>
    </row>
    <row r="192" spans="1:5" ht="12.75" customHeight="1">
      <c r="A192" s="141" t="s">
        <v>184</v>
      </c>
      <c r="B192" s="57" t="s">
        <v>406</v>
      </c>
      <c r="C192" s="54" t="s">
        <v>407</v>
      </c>
      <c r="D192" s="185">
        <v>12500000</v>
      </c>
      <c r="E192" s="185">
        <v>12500000</v>
      </c>
    </row>
    <row r="193" spans="1:5" ht="12.75" customHeight="1">
      <c r="A193" s="142" t="s">
        <v>187</v>
      </c>
      <c r="B193" s="58" t="s">
        <v>408</v>
      </c>
      <c r="C193" s="64" t="s">
        <v>409</v>
      </c>
      <c r="D193" s="186">
        <f>SUM(D188:D192)</f>
        <v>567500000</v>
      </c>
      <c r="E193" s="186">
        <f>SUM(E188:E192)</f>
        <v>567500000</v>
      </c>
    </row>
    <row r="194" spans="1:5" ht="12.75" customHeight="1">
      <c r="A194" s="141" t="s">
        <v>190</v>
      </c>
      <c r="B194" s="57" t="s">
        <v>410</v>
      </c>
      <c r="C194" s="64" t="s">
        <v>411</v>
      </c>
      <c r="D194" s="185">
        <v>2000000</v>
      </c>
      <c r="E194" s="185">
        <v>2001800</v>
      </c>
    </row>
    <row r="195" spans="1:5" ht="12.75" customHeight="1">
      <c r="A195" s="142" t="s">
        <v>193</v>
      </c>
      <c r="B195" s="58" t="s">
        <v>412</v>
      </c>
      <c r="C195" s="64" t="s">
        <v>413</v>
      </c>
      <c r="D195" s="186">
        <f>D187+D193+D194</f>
        <v>880500000</v>
      </c>
      <c r="E195" s="186">
        <f>E187+E193+E194</f>
        <v>880501800</v>
      </c>
    </row>
    <row r="196" spans="1:5" ht="12.75" customHeight="1">
      <c r="A196" s="141" t="s">
        <v>196</v>
      </c>
      <c r="B196" s="61" t="s">
        <v>414</v>
      </c>
      <c r="C196" s="54" t="s">
        <v>415</v>
      </c>
      <c r="D196" s="185">
        <v>100000</v>
      </c>
      <c r="E196" s="185">
        <v>70000</v>
      </c>
    </row>
    <row r="197" spans="1:5" ht="12.75" customHeight="1">
      <c r="A197" s="141" t="s">
        <v>199</v>
      </c>
      <c r="B197" s="61" t="s">
        <v>416</v>
      </c>
      <c r="C197" s="54" t="s">
        <v>417</v>
      </c>
      <c r="D197" s="185">
        <v>37341534</v>
      </c>
      <c r="E197" s="185">
        <v>39374752</v>
      </c>
    </row>
    <row r="198" spans="1:5" ht="12.75" customHeight="1">
      <c r="A198" s="141" t="s">
        <v>202</v>
      </c>
      <c r="B198" s="61" t="s">
        <v>418</v>
      </c>
      <c r="C198" s="54" t="s">
        <v>419</v>
      </c>
      <c r="D198" s="185">
        <v>778000</v>
      </c>
      <c r="E198" s="185">
        <v>1335565</v>
      </c>
    </row>
    <row r="199" spans="1:5" ht="12.75" customHeight="1">
      <c r="A199" s="141" t="s">
        <v>205</v>
      </c>
      <c r="B199" s="61" t="s">
        <v>420</v>
      </c>
      <c r="C199" s="54" t="s">
        <v>421</v>
      </c>
      <c r="D199" s="185">
        <v>32706073</v>
      </c>
      <c r="E199" s="185">
        <v>61106792</v>
      </c>
    </row>
    <row r="200" spans="1:5" ht="12.75" customHeight="1">
      <c r="A200" s="141" t="s">
        <v>208</v>
      </c>
      <c r="B200" s="61" t="s">
        <v>422</v>
      </c>
      <c r="C200" s="54" t="s">
        <v>423</v>
      </c>
      <c r="D200" s="185"/>
      <c r="E200" s="185"/>
    </row>
    <row r="201" spans="1:5" ht="12.75" customHeight="1">
      <c r="A201" s="141" t="s">
        <v>211</v>
      </c>
      <c r="B201" s="61" t="s">
        <v>424</v>
      </c>
      <c r="C201" s="54" t="s">
        <v>425</v>
      </c>
      <c r="D201" s="185">
        <v>167000</v>
      </c>
      <c r="E201" s="185">
        <v>18162371</v>
      </c>
    </row>
    <row r="202" spans="1:5" ht="12.75" customHeight="1">
      <c r="A202" s="141" t="s">
        <v>214</v>
      </c>
      <c r="B202" s="61" t="s">
        <v>426</v>
      </c>
      <c r="C202" s="54" t="s">
        <v>427</v>
      </c>
      <c r="D202" s="185"/>
      <c r="E202" s="185">
        <v>24099125</v>
      </c>
    </row>
    <row r="203" spans="1:5" ht="12.75" customHeight="1">
      <c r="A203" s="141">
        <v>41</v>
      </c>
      <c r="B203" s="61" t="s">
        <v>686</v>
      </c>
      <c r="C203" s="54" t="s">
        <v>687</v>
      </c>
      <c r="D203" s="185"/>
      <c r="E203" s="185"/>
    </row>
    <row r="204" spans="1:5" ht="12.75" customHeight="1">
      <c r="A204" s="141">
        <v>42</v>
      </c>
      <c r="B204" s="61" t="s">
        <v>688</v>
      </c>
      <c r="C204" s="54" t="s">
        <v>689</v>
      </c>
      <c r="D204" s="185"/>
      <c r="E204" s="185">
        <v>283220</v>
      </c>
    </row>
    <row r="205" spans="1:5" s="50" customFormat="1" ht="12.75" customHeight="1">
      <c r="A205" s="142">
        <v>43</v>
      </c>
      <c r="B205" s="63" t="s">
        <v>700</v>
      </c>
      <c r="C205" s="64" t="s">
        <v>428</v>
      </c>
      <c r="D205" s="186">
        <f>SUM(D203:D204)</f>
        <v>0</v>
      </c>
      <c r="E205" s="186">
        <f>SUM(E203:E204)</f>
        <v>283220</v>
      </c>
    </row>
    <row r="206" spans="1:5" s="50" customFormat="1" ht="12.75" customHeight="1">
      <c r="A206" s="141">
        <v>44</v>
      </c>
      <c r="B206" s="61" t="s">
        <v>690</v>
      </c>
      <c r="C206" s="54" t="s">
        <v>691</v>
      </c>
      <c r="D206" s="186"/>
      <c r="E206" s="186"/>
    </row>
    <row r="207" spans="1:5" s="50" customFormat="1" ht="12.75" customHeight="1">
      <c r="A207" s="141">
        <v>45</v>
      </c>
      <c r="B207" s="61" t="s">
        <v>692</v>
      </c>
      <c r="C207" s="54" t="s">
        <v>693</v>
      </c>
      <c r="D207" s="186"/>
      <c r="E207" s="186"/>
    </row>
    <row r="208" spans="1:5" s="50" customFormat="1" ht="12.75" customHeight="1">
      <c r="A208" s="142">
        <v>46</v>
      </c>
      <c r="B208" s="63" t="s">
        <v>701</v>
      </c>
      <c r="C208" s="64" t="s">
        <v>429</v>
      </c>
      <c r="D208" s="186">
        <f>SUM(D206:D207)</f>
        <v>0</v>
      </c>
      <c r="E208" s="186">
        <f>SUM(E206:E207)</f>
        <v>0</v>
      </c>
    </row>
    <row r="209" spans="1:5" ht="12.75" customHeight="1">
      <c r="A209" s="141">
        <v>47</v>
      </c>
      <c r="B209" s="61" t="s">
        <v>655</v>
      </c>
      <c r="C209" s="54" t="s">
        <v>431</v>
      </c>
      <c r="D209" s="185"/>
      <c r="E209" s="185">
        <v>2757915</v>
      </c>
    </row>
    <row r="210" spans="1:5" ht="12.75" customHeight="1">
      <c r="A210" s="141">
        <v>48</v>
      </c>
      <c r="B210" s="61" t="s">
        <v>430</v>
      </c>
      <c r="C210" s="54" t="s">
        <v>656</v>
      </c>
      <c r="D210" s="185">
        <v>500000</v>
      </c>
      <c r="E210" s="185">
        <v>1422600</v>
      </c>
    </row>
    <row r="211" spans="1:5" ht="12.75" customHeight="1">
      <c r="A211" s="142">
        <v>49</v>
      </c>
      <c r="B211" s="63" t="s">
        <v>702</v>
      </c>
      <c r="C211" s="64" t="s">
        <v>84</v>
      </c>
      <c r="D211" s="186">
        <f>D196+D197+D198+D199+D200+D201+D202+D205+D208+D209+D210</f>
        <v>71592607</v>
      </c>
      <c r="E211" s="186">
        <f>E196+E197+E198+E199+E200+E201+E202+E205+E208+E209+E210</f>
        <v>148612340</v>
      </c>
    </row>
    <row r="212" spans="1:5" ht="12.75" customHeight="1">
      <c r="A212" s="141">
        <v>50</v>
      </c>
      <c r="B212" s="61" t="s">
        <v>432</v>
      </c>
      <c r="C212" s="54" t="s">
        <v>433</v>
      </c>
      <c r="D212" s="185"/>
      <c r="E212" s="185"/>
    </row>
    <row r="213" spans="1:5" ht="12.75" customHeight="1">
      <c r="A213" s="141">
        <v>51</v>
      </c>
      <c r="B213" s="61" t="s">
        <v>434</v>
      </c>
      <c r="C213" s="54" t="s">
        <v>435</v>
      </c>
      <c r="D213" s="185"/>
      <c r="E213" s="185">
        <v>10208282</v>
      </c>
    </row>
    <row r="214" spans="1:5" ht="12.75" customHeight="1">
      <c r="A214" s="141">
        <v>52</v>
      </c>
      <c r="B214" s="61" t="s">
        <v>436</v>
      </c>
      <c r="C214" s="54" t="s">
        <v>437</v>
      </c>
      <c r="D214" s="185"/>
      <c r="E214" s="185">
        <v>555434</v>
      </c>
    </row>
    <row r="215" spans="1:5" ht="12.75" customHeight="1">
      <c r="A215" s="141">
        <v>53</v>
      </c>
      <c r="B215" s="61" t="s">
        <v>438</v>
      </c>
      <c r="C215" s="54" t="s">
        <v>439</v>
      </c>
      <c r="D215" s="185"/>
      <c r="E215" s="185"/>
    </row>
    <row r="216" spans="1:5" ht="12.75" customHeight="1">
      <c r="A216" s="141">
        <v>54</v>
      </c>
      <c r="B216" s="61" t="s">
        <v>440</v>
      </c>
      <c r="C216" s="54" t="s">
        <v>441</v>
      </c>
      <c r="D216" s="185"/>
      <c r="E216" s="185"/>
    </row>
    <row r="217" spans="1:5" ht="12.75" customHeight="1">
      <c r="A217" s="142">
        <v>55</v>
      </c>
      <c r="B217" s="58" t="s">
        <v>703</v>
      </c>
      <c r="C217" s="64" t="s">
        <v>442</v>
      </c>
      <c r="D217" s="186">
        <f>SUM(D212:D216)</f>
        <v>0</v>
      </c>
      <c r="E217" s="186">
        <f>SUM(E212:E216)</f>
        <v>10763716</v>
      </c>
    </row>
    <row r="218" spans="1:5" ht="26.25" customHeight="1">
      <c r="A218" s="141">
        <v>56</v>
      </c>
      <c r="B218" s="61" t="s">
        <v>443</v>
      </c>
      <c r="C218" s="54" t="s">
        <v>444</v>
      </c>
      <c r="D218" s="185"/>
      <c r="E218" s="185"/>
    </row>
    <row r="219" spans="1:5" ht="26.25" customHeight="1">
      <c r="A219" s="141">
        <v>57</v>
      </c>
      <c r="B219" s="57" t="s">
        <v>670</v>
      </c>
      <c r="C219" s="54" t="s">
        <v>446</v>
      </c>
      <c r="D219" s="185"/>
      <c r="E219" s="185"/>
    </row>
    <row r="220" spans="1:5" ht="25.5" customHeight="1">
      <c r="A220" s="141">
        <v>58</v>
      </c>
      <c r="B220" s="61" t="s">
        <v>704</v>
      </c>
      <c r="C220" s="54" t="s">
        <v>448</v>
      </c>
      <c r="D220" s="185"/>
      <c r="E220" s="185"/>
    </row>
    <row r="221" spans="1:5" ht="24" customHeight="1">
      <c r="A221" s="141">
        <v>59</v>
      </c>
      <c r="B221" s="61" t="s">
        <v>445</v>
      </c>
      <c r="C221" s="54" t="s">
        <v>657</v>
      </c>
      <c r="D221" s="185">
        <v>8500000</v>
      </c>
      <c r="E221" s="185">
        <v>28815000</v>
      </c>
    </row>
    <row r="222" spans="1:5" ht="12.75" customHeight="1">
      <c r="A222" s="141">
        <v>60</v>
      </c>
      <c r="B222" s="61" t="s">
        <v>447</v>
      </c>
      <c r="C222" s="54" t="s">
        <v>658</v>
      </c>
      <c r="D222" s="185">
        <v>13120032</v>
      </c>
      <c r="E222" s="185">
        <v>18063348</v>
      </c>
    </row>
    <row r="223" spans="1:5" ht="12.75" customHeight="1">
      <c r="A223" s="142">
        <v>61</v>
      </c>
      <c r="B223" s="58" t="s">
        <v>705</v>
      </c>
      <c r="C223" s="64" t="s">
        <v>449</v>
      </c>
      <c r="D223" s="186">
        <f>SUM(D218:D222)</f>
        <v>21620032</v>
      </c>
      <c r="E223" s="186">
        <f>SUM(E218:E222)</f>
        <v>46878348</v>
      </c>
    </row>
    <row r="224" spans="1:5" ht="24.75" customHeight="1">
      <c r="A224" s="141">
        <v>62</v>
      </c>
      <c r="B224" s="61" t="s">
        <v>450</v>
      </c>
      <c r="C224" s="54" t="s">
        <v>451</v>
      </c>
      <c r="D224" s="185"/>
      <c r="E224" s="185"/>
    </row>
    <row r="225" spans="1:5" ht="26.25" customHeight="1">
      <c r="A225" s="141">
        <v>63</v>
      </c>
      <c r="B225" s="57" t="s">
        <v>671</v>
      </c>
      <c r="C225" s="54" t="s">
        <v>453</v>
      </c>
      <c r="D225" s="185"/>
      <c r="E225" s="185"/>
    </row>
    <row r="226" spans="1:5" ht="27.75" customHeight="1">
      <c r="A226" s="141">
        <v>64</v>
      </c>
      <c r="B226" s="57" t="s">
        <v>706</v>
      </c>
      <c r="C226" s="54" t="s">
        <v>455</v>
      </c>
      <c r="D226" s="185"/>
      <c r="E226" s="185"/>
    </row>
    <row r="227" spans="1:5" ht="26.25" customHeight="1">
      <c r="A227" s="141">
        <v>65</v>
      </c>
      <c r="B227" s="57" t="s">
        <v>452</v>
      </c>
      <c r="C227" s="54" t="s">
        <v>659</v>
      </c>
      <c r="D227" s="185"/>
      <c r="E227" s="185">
        <v>6023958</v>
      </c>
    </row>
    <row r="228" spans="1:5" ht="12.75" customHeight="1">
      <c r="A228" s="141">
        <v>66</v>
      </c>
      <c r="B228" s="119" t="s">
        <v>454</v>
      </c>
      <c r="C228" s="147" t="s">
        <v>660</v>
      </c>
      <c r="D228" s="187">
        <v>110127000</v>
      </c>
      <c r="E228" s="187">
        <v>120206283</v>
      </c>
    </row>
    <row r="229" spans="1:5" ht="12.75" customHeight="1">
      <c r="A229" s="142">
        <v>67</v>
      </c>
      <c r="B229" s="148" t="s">
        <v>707</v>
      </c>
      <c r="C229" s="149" t="s">
        <v>456</v>
      </c>
      <c r="D229" s="191">
        <f>SUM(D224:D228)</f>
        <v>110127000</v>
      </c>
      <c r="E229" s="191">
        <f>SUM(E224:E228)</f>
        <v>126230241</v>
      </c>
    </row>
    <row r="230" spans="1:5" ht="12.75" customHeight="1">
      <c r="A230" s="142">
        <v>68</v>
      </c>
      <c r="B230" s="150" t="s">
        <v>708</v>
      </c>
      <c r="C230" s="151" t="s">
        <v>457</v>
      </c>
      <c r="D230" s="192">
        <f>D175+D181+D195+D211+D217+D223+D229</f>
        <v>3951009599</v>
      </c>
      <c r="E230" s="192">
        <f>E175+E181+E195+E211+E217+E223+E229</f>
        <v>3977609458</v>
      </c>
    </row>
    <row r="261" spans="1:5" ht="12.75" customHeight="1">
      <c r="A261" s="127" t="s">
        <v>91</v>
      </c>
      <c r="B261" s="128" t="s">
        <v>92</v>
      </c>
      <c r="C261" s="53" t="s">
        <v>93</v>
      </c>
      <c r="D261" s="47" t="s">
        <v>931</v>
      </c>
      <c r="E261" s="47" t="s">
        <v>1175</v>
      </c>
    </row>
    <row r="262" spans="1:5" ht="12.75">
      <c r="A262" s="193" t="s">
        <v>95</v>
      </c>
      <c r="B262" s="194" t="s">
        <v>96</v>
      </c>
      <c r="C262" s="194" t="s">
        <v>97</v>
      </c>
      <c r="D262" s="180" t="s">
        <v>98</v>
      </c>
      <c r="E262" s="180" t="s">
        <v>98</v>
      </c>
    </row>
    <row r="263" spans="1:5" ht="12.75" customHeight="1">
      <c r="A263" s="141" t="s">
        <v>99</v>
      </c>
      <c r="B263" s="139" t="s">
        <v>672</v>
      </c>
      <c r="C263" s="57" t="s">
        <v>458</v>
      </c>
      <c r="D263" s="185">
        <v>340874984</v>
      </c>
      <c r="E263" s="185">
        <v>183985487</v>
      </c>
    </row>
    <row r="264" spans="1:5" ht="12.75" customHeight="1">
      <c r="A264" s="141" t="s">
        <v>102</v>
      </c>
      <c r="B264" s="61" t="s">
        <v>459</v>
      </c>
      <c r="C264" s="57" t="s">
        <v>460</v>
      </c>
      <c r="D264" s="185"/>
      <c r="E264" s="185"/>
    </row>
    <row r="265" spans="1:5" ht="12.75" customHeight="1">
      <c r="A265" s="141" t="s">
        <v>105</v>
      </c>
      <c r="B265" s="139" t="s">
        <v>709</v>
      </c>
      <c r="C265" s="57" t="s">
        <v>461</v>
      </c>
      <c r="D265" s="185"/>
      <c r="E265" s="185"/>
    </row>
    <row r="266" spans="1:5" ht="12.75" customHeight="1">
      <c r="A266" s="142" t="s">
        <v>108</v>
      </c>
      <c r="B266" s="63" t="s">
        <v>462</v>
      </c>
      <c r="C266" s="58" t="s">
        <v>463</v>
      </c>
      <c r="D266" s="186">
        <f>SUM(D263:D265)</f>
        <v>340874984</v>
      </c>
      <c r="E266" s="186">
        <f>SUM(E263:E265)</f>
        <v>183985487</v>
      </c>
    </row>
    <row r="267" spans="1:5" ht="12.75" customHeight="1">
      <c r="A267" s="141" t="s">
        <v>111</v>
      </c>
      <c r="B267" s="61" t="s">
        <v>464</v>
      </c>
      <c r="C267" s="57" t="s">
        <v>465</v>
      </c>
      <c r="D267" s="185"/>
      <c r="E267" s="185"/>
    </row>
    <row r="268" spans="1:5" ht="12.75" customHeight="1">
      <c r="A268" s="141" t="s">
        <v>114</v>
      </c>
      <c r="B268" s="139" t="s">
        <v>710</v>
      </c>
      <c r="C268" s="57" t="s">
        <v>466</v>
      </c>
      <c r="D268" s="185"/>
      <c r="E268" s="185"/>
    </row>
    <row r="269" spans="1:5" ht="12.75" customHeight="1">
      <c r="A269" s="141" t="s">
        <v>117</v>
      </c>
      <c r="B269" s="61" t="s">
        <v>467</v>
      </c>
      <c r="C269" s="57" t="s">
        <v>468</v>
      </c>
      <c r="D269" s="185"/>
      <c r="E269" s="185"/>
    </row>
    <row r="270" spans="1:5" ht="12.75" customHeight="1">
      <c r="A270" s="141" t="s">
        <v>120</v>
      </c>
      <c r="B270" s="139" t="s">
        <v>711</v>
      </c>
      <c r="C270" s="57" t="s">
        <v>469</v>
      </c>
      <c r="D270" s="185"/>
      <c r="E270" s="185"/>
    </row>
    <row r="271" spans="1:5" ht="12.75" customHeight="1">
      <c r="A271" s="142" t="s">
        <v>123</v>
      </c>
      <c r="B271" s="152" t="s">
        <v>470</v>
      </c>
      <c r="C271" s="58" t="s">
        <v>471</v>
      </c>
      <c r="D271" s="185"/>
      <c r="E271" s="185"/>
    </row>
    <row r="272" spans="1:5" ht="12.75" customHeight="1">
      <c r="A272" s="141" t="s">
        <v>126</v>
      </c>
      <c r="B272" s="153" t="s">
        <v>472</v>
      </c>
      <c r="C272" s="154" t="s">
        <v>473</v>
      </c>
      <c r="D272" s="185">
        <v>3700207584</v>
      </c>
      <c r="E272" s="185">
        <v>3439879026</v>
      </c>
    </row>
    <row r="273" spans="1:5" ht="12.75" customHeight="1">
      <c r="A273" s="141" t="s">
        <v>129</v>
      </c>
      <c r="B273" s="153" t="s">
        <v>474</v>
      </c>
      <c r="C273" s="154" t="s">
        <v>475</v>
      </c>
      <c r="D273" s="185"/>
      <c r="E273" s="185"/>
    </row>
    <row r="274" spans="1:5" ht="12.75" customHeight="1">
      <c r="A274" s="142" t="s">
        <v>132</v>
      </c>
      <c r="B274" s="155" t="s">
        <v>476</v>
      </c>
      <c r="C274" s="58" t="s">
        <v>477</v>
      </c>
      <c r="D274" s="186">
        <f>SUM(D272:D273)</f>
        <v>3700207584</v>
      </c>
      <c r="E274" s="186">
        <f>SUM(E272:E273)</f>
        <v>3439879026</v>
      </c>
    </row>
    <row r="275" spans="1:5" ht="12.75" customHeight="1">
      <c r="A275" s="141" t="s">
        <v>135</v>
      </c>
      <c r="B275" s="139" t="s">
        <v>478</v>
      </c>
      <c r="C275" s="57" t="s">
        <v>479</v>
      </c>
      <c r="D275" s="185"/>
      <c r="E275" s="185"/>
    </row>
    <row r="276" spans="1:5" ht="12.75" customHeight="1">
      <c r="A276" s="141" t="s">
        <v>138</v>
      </c>
      <c r="B276" s="139" t="s">
        <v>480</v>
      </c>
      <c r="C276" s="57" t="s">
        <v>481</v>
      </c>
      <c r="D276" s="185"/>
      <c r="E276" s="185"/>
    </row>
    <row r="277" spans="1:5" ht="12.75" customHeight="1">
      <c r="A277" s="141" t="s">
        <v>141</v>
      </c>
      <c r="B277" s="139" t="s">
        <v>482</v>
      </c>
      <c r="C277" s="57" t="s">
        <v>483</v>
      </c>
      <c r="D277" s="185"/>
      <c r="E277" s="185"/>
    </row>
    <row r="278" spans="1:5" ht="12.75" customHeight="1">
      <c r="A278" s="141" t="s">
        <v>144</v>
      </c>
      <c r="B278" s="139" t="s">
        <v>673</v>
      </c>
      <c r="C278" s="57" t="s">
        <v>484</v>
      </c>
      <c r="D278" s="185"/>
      <c r="E278" s="185"/>
    </row>
    <row r="279" spans="1:5" ht="12.75" customHeight="1">
      <c r="A279" s="141" t="s">
        <v>147</v>
      </c>
      <c r="B279" s="61" t="s">
        <v>485</v>
      </c>
      <c r="C279" s="57" t="s">
        <v>486</v>
      </c>
      <c r="D279" s="185"/>
      <c r="E279" s="185"/>
    </row>
    <row r="280" spans="1:5" ht="12.75" customHeight="1">
      <c r="A280" s="141" t="s">
        <v>150</v>
      </c>
      <c r="B280" s="61" t="s">
        <v>712</v>
      </c>
      <c r="C280" s="57" t="s">
        <v>661</v>
      </c>
      <c r="D280" s="185"/>
      <c r="E280" s="185"/>
    </row>
    <row r="281" spans="1:5" ht="12.75" customHeight="1">
      <c r="A281" s="141" t="s">
        <v>153</v>
      </c>
      <c r="B281" s="61" t="s">
        <v>662</v>
      </c>
      <c r="C281" s="57" t="s">
        <v>663</v>
      </c>
      <c r="D281" s="185"/>
      <c r="E281" s="185"/>
    </row>
    <row r="282" spans="1:5" ht="12.75" customHeight="1">
      <c r="A282" s="142" t="s">
        <v>155</v>
      </c>
      <c r="B282" s="63" t="s">
        <v>664</v>
      </c>
      <c r="C282" s="58" t="s">
        <v>665</v>
      </c>
      <c r="D282" s="185"/>
      <c r="E282" s="185"/>
    </row>
    <row r="283" spans="1:5" ht="12.75" customHeight="1">
      <c r="A283" s="142" t="s">
        <v>157</v>
      </c>
      <c r="B283" s="63" t="s">
        <v>713</v>
      </c>
      <c r="C283" s="58" t="s">
        <v>487</v>
      </c>
      <c r="D283" s="186">
        <f>D266+D271+D274+D282</f>
        <v>4041082568</v>
      </c>
      <c r="E283" s="186">
        <f>E266+E271+E274+E282</f>
        <v>3623864513</v>
      </c>
    </row>
    <row r="284" spans="1:5" ht="12.75" customHeight="1">
      <c r="A284" s="141" t="s">
        <v>160</v>
      </c>
      <c r="B284" s="61" t="s">
        <v>714</v>
      </c>
      <c r="C284" s="57" t="s">
        <v>488</v>
      </c>
      <c r="D284" s="185"/>
      <c r="E284" s="185"/>
    </row>
    <row r="285" spans="1:5" ht="12.75" customHeight="1">
      <c r="A285" s="141" t="s">
        <v>163</v>
      </c>
      <c r="B285" s="61" t="s">
        <v>489</v>
      </c>
      <c r="C285" s="57" t="s">
        <v>490</v>
      </c>
      <c r="D285" s="185"/>
      <c r="E285" s="185"/>
    </row>
    <row r="286" spans="1:5" ht="12.75" customHeight="1">
      <c r="A286" s="141" t="s">
        <v>166</v>
      </c>
      <c r="B286" s="139" t="s">
        <v>491</v>
      </c>
      <c r="C286" s="57" t="s">
        <v>492</v>
      </c>
      <c r="D286" s="185"/>
      <c r="E286" s="185"/>
    </row>
    <row r="287" spans="1:5" ht="12.75" customHeight="1">
      <c r="A287" s="141" t="s">
        <v>169</v>
      </c>
      <c r="B287" s="139" t="s">
        <v>773</v>
      </c>
      <c r="C287" s="57" t="s">
        <v>493</v>
      </c>
      <c r="D287" s="185"/>
      <c r="E287" s="185"/>
    </row>
    <row r="288" spans="1:5" ht="12.75" customHeight="1">
      <c r="A288" s="141" t="s">
        <v>172</v>
      </c>
      <c r="B288" s="139" t="s">
        <v>666</v>
      </c>
      <c r="C288" s="57" t="s">
        <v>667</v>
      </c>
      <c r="D288" s="185"/>
      <c r="E288" s="185"/>
    </row>
    <row r="289" spans="1:5" ht="12.75" customHeight="1">
      <c r="A289" s="142" t="s">
        <v>175</v>
      </c>
      <c r="B289" s="143" t="s">
        <v>716</v>
      </c>
      <c r="C289" s="58" t="s">
        <v>494</v>
      </c>
      <c r="D289" s="185"/>
      <c r="E289" s="185"/>
    </row>
    <row r="290" spans="1:5" ht="12.75" customHeight="1">
      <c r="A290" s="141" t="s">
        <v>178</v>
      </c>
      <c r="B290" s="61" t="s">
        <v>495</v>
      </c>
      <c r="C290" s="57" t="s">
        <v>496</v>
      </c>
      <c r="D290" s="185"/>
      <c r="E290" s="185"/>
    </row>
    <row r="291" spans="1:5" ht="12.75" customHeight="1">
      <c r="A291" s="141" t="s">
        <v>181</v>
      </c>
      <c r="B291" s="61" t="s">
        <v>668</v>
      </c>
      <c r="C291" s="57" t="s">
        <v>669</v>
      </c>
      <c r="D291" s="185"/>
      <c r="E291" s="185"/>
    </row>
    <row r="292" spans="1:5" ht="12.75" customHeight="1">
      <c r="A292" s="142" t="s">
        <v>184</v>
      </c>
      <c r="B292" s="143" t="s">
        <v>717</v>
      </c>
      <c r="C292" s="58" t="s">
        <v>497</v>
      </c>
      <c r="D292" s="186">
        <f>D283+D289+D290+D291</f>
        <v>4041082568</v>
      </c>
      <c r="E292" s="186">
        <f>E283+E289+E290+E291</f>
        <v>3623864513</v>
      </c>
    </row>
    <row r="293" ht="13.5" thickBot="1"/>
    <row r="294" spans="1:5" ht="13.5" thickBot="1">
      <c r="A294" s="144" t="s">
        <v>498</v>
      </c>
      <c r="B294" s="65"/>
      <c r="C294" s="65"/>
      <c r="D294" s="190">
        <f>D230+D292</f>
        <v>7992092167</v>
      </c>
      <c r="E294" s="190">
        <f>E230+E292</f>
        <v>7601473971</v>
      </c>
    </row>
  </sheetData>
  <sheetProtection/>
  <mergeCells count="1">
    <mergeCell ref="A3:E3"/>
  </mergeCells>
  <printOptions horizontalCentered="1"/>
  <pageMargins left="0.5118110236220472" right="0.5118110236220472" top="0.5511811023622047" bottom="0.7480314960629921" header="0.31496062992125984" footer="0.31496062992125984"/>
  <pageSetup fitToHeight="0" fitToWidth="1" horizontalDpi="600" verticalDpi="600" orientation="portrait" paperSize="9" scale="95" r:id="rId1"/>
  <headerFooter>
    <oddFooter>&amp;C&amp;P. oldal</oddFooter>
  </headerFooter>
  <rowBreaks count="2" manualBreakCount="2">
    <brk id="56" max="3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Felhasználó</cp:lastModifiedBy>
  <cp:lastPrinted>2019-09-17T07:19:07Z</cp:lastPrinted>
  <dcterms:created xsi:type="dcterms:W3CDTF">2002-01-04T07:43:44Z</dcterms:created>
  <dcterms:modified xsi:type="dcterms:W3CDTF">2020-03-27T08:50:28Z</dcterms:modified>
  <cp:category/>
  <cp:version/>
  <cp:contentType/>
  <cp:contentStatus/>
</cp:coreProperties>
</file>