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<sst xmlns="http://schemas.openxmlformats.org/spreadsheetml/2006/main" count="309" uniqueCount="271">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</sst>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70" applyFont="1" applyFill="1" applyBorder="1" applyAlignment="1" applyProtection="1">
      <alignment horizontal="center" vertical="center" wrapText="1"/>
      <protection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164" fontId="25" fillId="0" borderId="21" xfId="70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7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70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57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7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7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164" fontId="57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70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7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7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164" fontId="28" fillId="0" borderId="0" xfId="0" applyNumberFormat="1" applyFont="1" applyFill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70" applyFont="1" applyFill="1" applyBorder="1" applyAlignment="1" applyProtection="1">
      <alignment horizontal="center" vertical="center" wrapText="1"/>
      <protection/>
    </xf>
    <xf numFmtId="0" fontId="25" fillId="0" borderId="17" xfId="70" applyFont="1" applyFill="1" applyBorder="1" applyAlignment="1" applyProtection="1">
      <alignment vertical="center" wrapText="1"/>
      <protection/>
    </xf>
    <xf numFmtId="164" fontId="25" fillId="0" borderId="18" xfId="7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70" applyNumberFormat="1" applyFont="1" applyFill="1" applyBorder="1" applyAlignment="1" applyProtection="1">
      <alignment horizontal="center" vertical="center" wrapText="1"/>
      <protection/>
    </xf>
    <xf numFmtId="0" fontId="26" fillId="0" borderId="11" xfId="70" applyFont="1" applyFill="1" applyBorder="1" applyAlignment="1" applyProtection="1">
      <alignment horizontal="left" vertical="center" wrapText="1" indent="1"/>
      <protection/>
    </xf>
    <xf numFmtId="164" fontId="57" fillId="0" borderId="12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70" applyFont="1" applyFill="1" applyBorder="1" applyAlignment="1" applyProtection="1">
      <alignment horizontal="left" vertical="center" wrapText="1" indent="1"/>
      <protection/>
    </xf>
    <xf numFmtId="0" fontId="26" fillId="0" borderId="40" xfId="70" applyFont="1" applyFill="1" applyBorder="1" applyAlignment="1" applyProtection="1">
      <alignment horizontal="left" vertical="center" wrapText="1" indent="1"/>
      <protection/>
    </xf>
    <xf numFmtId="0" fontId="26" fillId="0" borderId="0" xfId="70" applyFont="1" applyFill="1" applyBorder="1" applyAlignment="1" applyProtection="1">
      <alignment horizontal="left" vertical="center" wrapText="1" indent="1"/>
      <protection/>
    </xf>
    <xf numFmtId="0" fontId="26" fillId="0" borderId="29" xfId="70" applyFont="1" applyFill="1" applyBorder="1" applyAlignment="1" applyProtection="1">
      <alignment horizontal="left" indent="6"/>
      <protection/>
    </xf>
    <xf numFmtId="0" fontId="26" fillId="0" borderId="29" xfId="70" applyFont="1" applyFill="1" applyBorder="1" applyAlignment="1" applyProtection="1">
      <alignment horizontal="left" vertical="center" wrapText="1" indent="6"/>
      <protection/>
    </xf>
    <xf numFmtId="49" fontId="26" fillId="0" borderId="41" xfId="70" applyNumberFormat="1" applyFont="1" applyFill="1" applyBorder="1" applyAlignment="1" applyProtection="1">
      <alignment horizontal="center" vertical="center" wrapText="1"/>
      <protection/>
    </xf>
    <xf numFmtId="0" fontId="26" fillId="0" borderId="32" xfId="70" applyFont="1" applyFill="1" applyBorder="1" applyAlignment="1" applyProtection="1">
      <alignment horizontal="left" vertical="center" wrapText="1" indent="6"/>
      <protection/>
    </xf>
    <xf numFmtId="49" fontId="26" fillId="0" borderId="42" xfId="70" applyNumberFormat="1" applyFont="1" applyFill="1" applyBorder="1" applyAlignment="1" applyProtection="1">
      <alignment horizontal="center" vertical="center" wrapText="1"/>
      <protection/>
    </xf>
    <xf numFmtId="0" fontId="26" fillId="0" borderId="14" xfId="70" applyFont="1" applyFill="1" applyBorder="1" applyAlignment="1" applyProtection="1">
      <alignment horizontal="left" vertical="center" wrapText="1" indent="6"/>
      <protection/>
    </xf>
    <xf numFmtId="164" fontId="57" fillId="0" borderId="43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0" applyFont="1" applyFill="1" applyBorder="1" applyAlignment="1" applyProtection="1">
      <alignment vertical="center" wrapText="1"/>
      <protection/>
    </xf>
    <xf numFmtId="164" fontId="57" fillId="0" borderId="27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70" applyFont="1" applyFill="1" applyBorder="1" applyAlignment="1" applyProtection="1">
      <alignment horizontal="left" vertical="center" wrapText="1" indent="1"/>
      <protection/>
    </xf>
    <xf numFmtId="164" fontId="57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70" applyFont="1" applyFill="1" applyBorder="1" applyAlignment="1" applyProtection="1">
      <alignment horizontal="left" vertical="center" wrapText="1" indent="6"/>
      <protection/>
    </xf>
    <xf numFmtId="164" fontId="26" fillId="0" borderId="24" xfId="7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70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70" applyFont="1" applyFill="1" applyBorder="1" applyAlignment="1" applyProtection="1">
      <alignment horizontal="left" vertical="center" wrapText="1" indent="1"/>
      <protection/>
    </xf>
    <xf numFmtId="164" fontId="26" fillId="0" borderId="44" xfId="7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70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70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K158"/>
  <sheetViews>
    <sheetView tabSelected="1" view="pageLayout" zoomScaleNormal="130" zoomScaleSheetLayoutView="85" workbookViewId="0" topLeftCell="A1">
      <selection activeCell="D6" sqref="D6"/>
    </sheetView>
  </sheetViews>
  <sheetFormatPr defaultColWidth="9.00390625" defaultRowHeight="12.75"/>
  <cols>
    <col min="1" max="1" width="19.50390625" style="103" customWidth="1"/>
    <col min="2" max="2" width="72.00390625" style="104" customWidth="1"/>
    <col min="3" max="3" width="25.00390625" style="105" customWidth="1"/>
    <col min="4" max="5" width="9.375" style="18" customWidth="1"/>
    <col min="6" max="6" width="17.375" style="18" bestFit="1" customWidth="1"/>
    <col min="7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1076834392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218107294+10461768-4721982</f>
        <v>223847080</v>
      </c>
    </row>
    <row r="11" spans="1:3" s="36" customFormat="1" ht="12" customHeight="1">
      <c r="A11" s="33" t="s">
        <v>20</v>
      </c>
      <c r="B11" s="34" t="s">
        <v>21</v>
      </c>
      <c r="C11" s="37">
        <f>121200000+67844165+177597260+4526280+11511000+24250000-35761000</f>
        <v>371167705</v>
      </c>
    </row>
    <row r="12" spans="1:3" s="36" customFormat="1" ht="12" customHeight="1">
      <c r="A12" s="33" t="s">
        <v>22</v>
      </c>
      <c r="B12" s="34" t="s">
        <v>23</v>
      </c>
      <c r="C12" s="35">
        <f>4412740+15262320+10629000-4412740+4412740+1038248</f>
        <v>31342308</v>
      </c>
    </row>
    <row r="13" spans="1:3" s="36" customFormat="1" ht="12" customHeight="1">
      <c r="A13" s="33" t="s">
        <v>24</v>
      </c>
      <c r="B13" s="34" t="s">
        <v>25</v>
      </c>
      <c r="C13" s="35">
        <f>1060845+3551000+168707597+58000+128000+13957152+413944+49094027+4501192-4412740-15000000</f>
        <v>222059017</v>
      </c>
    </row>
    <row r="14" spans="1:3" s="32" customFormat="1" ht="12" customHeight="1" thickBot="1">
      <c r="A14" s="38" t="s">
        <v>26</v>
      </c>
      <c r="B14" s="39" t="s">
        <v>27</v>
      </c>
      <c r="C14" s="37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495221092</v>
      </c>
    </row>
    <row r="16" spans="1:3" s="32" customFormat="1" ht="12" customHeight="1">
      <c r="A16" s="29" t="s">
        <v>30</v>
      </c>
      <c r="B16" s="30" t="s">
        <v>31</v>
      </c>
      <c r="C16" s="41"/>
    </row>
    <row r="17" spans="1:3" s="32" customFormat="1" ht="12" customHeight="1">
      <c r="A17" s="33" t="s">
        <v>32</v>
      </c>
      <c r="B17" s="34" t="s">
        <v>33</v>
      </c>
      <c r="C17" s="42"/>
    </row>
    <row r="18" spans="1:3" s="32" customFormat="1" ht="12" customHeight="1">
      <c r="A18" s="33" t="s">
        <v>34</v>
      </c>
      <c r="B18" s="34" t="s">
        <v>35</v>
      </c>
      <c r="C18" s="37"/>
    </row>
    <row r="19" spans="1:3" s="32" customFormat="1" ht="12" customHeight="1">
      <c r="A19" s="33" t="s">
        <v>36</v>
      </c>
      <c r="B19" s="34" t="s">
        <v>37</v>
      </c>
      <c r="C19" s="37"/>
    </row>
    <row r="20" spans="1:3" s="32" customFormat="1" ht="12" customHeight="1">
      <c r="A20" s="33" t="s">
        <v>38</v>
      </c>
      <c r="B20" s="34" t="s">
        <v>39</v>
      </c>
      <c r="C20" s="35">
        <f>210000+65342000+25310845+9303887+291175856+362000+94906504+6840000+1770000</f>
        <v>495221092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342500487</v>
      </c>
    </row>
    <row r="23" spans="1:3" s="36" customFormat="1" ht="12" customHeight="1">
      <c r="A23" s="29" t="s">
        <v>44</v>
      </c>
      <c r="B23" s="30" t="s">
        <v>45</v>
      </c>
      <c r="C23" s="44">
        <v>15690532</v>
      </c>
    </row>
    <row r="24" spans="1:3" s="32" customFormat="1" ht="12" customHeight="1">
      <c r="A24" s="33" t="s">
        <v>46</v>
      </c>
      <c r="B24" s="34" t="s">
        <v>47</v>
      </c>
      <c r="C24" s="37"/>
    </row>
    <row r="25" spans="1:3" s="36" customFormat="1" ht="12" customHeight="1">
      <c r="A25" s="33" t="s">
        <v>48</v>
      </c>
      <c r="B25" s="34" t="s">
        <v>49</v>
      </c>
      <c r="C25" s="37"/>
    </row>
    <row r="26" spans="1:3" s="36" customFormat="1" ht="12" customHeight="1">
      <c r="A26" s="33" t="s">
        <v>50</v>
      </c>
      <c r="B26" s="34" t="s">
        <v>51</v>
      </c>
      <c r="C26" s="37"/>
    </row>
    <row r="27" spans="1:3" s="36" customFormat="1" ht="12" customHeight="1">
      <c r="A27" s="33" t="s">
        <v>52</v>
      </c>
      <c r="B27" s="34" t="s">
        <v>53</v>
      </c>
      <c r="C27" s="35">
        <f>3797300+15179276+2160000+75588869+15956160+214128350</f>
        <v>326809955</v>
      </c>
    </row>
    <row r="28" spans="1:3" s="36" customFormat="1" ht="12" customHeight="1" thickBot="1">
      <c r="A28" s="38" t="s">
        <v>54</v>
      </c>
      <c r="B28" s="39" t="s">
        <v>55</v>
      </c>
      <c r="C28" s="45">
        <f>3797300+75588869+15956160+214128350</f>
        <v>309470679</v>
      </c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356490000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317830000</v>
      </c>
    </row>
    <row r="31" spans="1:3" s="36" customFormat="1" ht="12" customHeight="1">
      <c r="A31" s="33" t="s">
        <v>60</v>
      </c>
      <c r="B31" s="34" t="s">
        <v>61</v>
      </c>
      <c r="C31" s="42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35">
        <f>203840000+35000000</f>
        <v>238840000</v>
      </c>
    </row>
    <row r="33" spans="1:3" s="36" customFormat="1" ht="12" customHeight="1">
      <c r="A33" s="33" t="s">
        <v>64</v>
      </c>
      <c r="B33" s="34" t="s">
        <v>65</v>
      </c>
      <c r="C33" s="37"/>
    </row>
    <row r="34" spans="1:3" s="36" customFormat="1" ht="12" customHeight="1">
      <c r="A34" s="33" t="s">
        <v>66</v>
      </c>
      <c r="B34" s="34" t="s">
        <v>67</v>
      </c>
      <c r="C34" s="42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42">
        <f>4060000-4000000</f>
        <v>60000</v>
      </c>
    </row>
    <row r="36" spans="1:3" s="36" customFormat="1" ht="12" customHeight="1" thickBot="1">
      <c r="A36" s="38" t="s">
        <v>70</v>
      </c>
      <c r="B36" s="39" t="s">
        <v>71</v>
      </c>
      <c r="C36" s="45">
        <f>5500000+4000000+2100000</f>
        <v>11600000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46601729</v>
      </c>
    </row>
    <row r="38" spans="1:3" s="36" customFormat="1" ht="12" customHeight="1">
      <c r="A38" s="29" t="s">
        <v>74</v>
      </c>
      <c r="B38" s="30" t="s">
        <v>75</v>
      </c>
      <c r="C38" s="31">
        <f>4000000+5000000</f>
        <v>9000000</v>
      </c>
    </row>
    <row r="39" spans="1:3" s="36" customFormat="1" ht="12" customHeight="1">
      <c r="A39" s="33" t="s">
        <v>76</v>
      </c>
      <c r="B39" s="34" t="s">
        <v>77</v>
      </c>
      <c r="C39" s="35">
        <f>100000+12004000+555000</f>
        <v>12659000</v>
      </c>
    </row>
    <row r="40" spans="1:3" s="36" customFormat="1" ht="12" customHeight="1">
      <c r="A40" s="33" t="s">
        <v>78</v>
      </c>
      <c r="B40" s="34" t="s">
        <v>79</v>
      </c>
      <c r="C40" s="35">
        <f>8458000+947000+918292-195228+206000+158027</f>
        <v>10492091</v>
      </c>
    </row>
    <row r="41" spans="1:3" s="36" customFormat="1" ht="12" customHeight="1">
      <c r="A41" s="33" t="s">
        <v>80</v>
      </c>
      <c r="B41" s="34" t="s">
        <v>81</v>
      </c>
      <c r="C41" s="37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5">
        <f>3242000+5853000+378000+600000+1350000+270000+682000+195228+206000+40410</f>
        <v>12816638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/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3">
        <f>500000</f>
        <v>500000</v>
      </c>
    </row>
    <row r="48" spans="1:3" s="36" customFormat="1" ht="12" customHeight="1" thickBot="1">
      <c r="A48" s="38" t="s">
        <v>94</v>
      </c>
      <c r="B48" s="39" t="s">
        <v>95</v>
      </c>
      <c r="C48" s="43">
        <v>704000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>
        <f>25179000+22000000</f>
        <v>47179000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3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4458000</v>
      </c>
    </row>
    <row r="56" spans="1:3" s="36" customFormat="1" ht="12" customHeight="1">
      <c r="A56" s="29" t="s">
        <v>110</v>
      </c>
      <c r="B56" s="30" t="s">
        <v>111</v>
      </c>
      <c r="C56" s="41"/>
    </row>
    <row r="57" spans="1:3" s="36" customFormat="1" ht="12" customHeight="1">
      <c r="A57" s="33" t="s">
        <v>112</v>
      </c>
      <c r="B57" s="34" t="s">
        <v>113</v>
      </c>
      <c r="C57" s="37">
        <v>383000</v>
      </c>
    </row>
    <row r="58" spans="1:3" s="36" customFormat="1" ht="12" customHeight="1">
      <c r="A58" s="33" t="s">
        <v>114</v>
      </c>
      <c r="B58" s="34" t="s">
        <v>115</v>
      </c>
      <c r="C58" s="37">
        <v>4075000</v>
      </c>
    </row>
    <row r="59" spans="1:3" s="36" customFormat="1" ht="12" customHeight="1" thickBot="1">
      <c r="A59" s="38" t="s">
        <v>116</v>
      </c>
      <c r="B59" s="39" t="s">
        <v>117</v>
      </c>
      <c r="C59" s="48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2369284700</v>
      </c>
    </row>
    <row r="66" spans="1:3" s="36" customFormat="1" ht="12" customHeight="1" thickBot="1">
      <c r="A66" s="49" t="s">
        <v>130</v>
      </c>
      <c r="B66" s="40" t="s">
        <v>131</v>
      </c>
      <c r="C66" s="28">
        <f>SUM(C67:C69)</f>
        <v>5500000</v>
      </c>
    </row>
    <row r="67" spans="1:3" s="36" customFormat="1" ht="12" customHeight="1">
      <c r="A67" s="29" t="s">
        <v>132</v>
      </c>
      <c r="B67" s="30" t="s">
        <v>133</v>
      </c>
      <c r="C67" s="35">
        <v>5500000</v>
      </c>
    </row>
    <row r="68" spans="1:3" s="36" customFormat="1" ht="12" customHeight="1">
      <c r="A68" s="33" t="s">
        <v>134</v>
      </c>
      <c r="B68" s="34" t="s">
        <v>135</v>
      </c>
      <c r="C68" s="37"/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9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9" t="s">
        <v>148</v>
      </c>
      <c r="B75" s="40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7">
        <v>289331423</v>
      </c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9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9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9" t="s">
        <v>172</v>
      </c>
      <c r="B87" s="40" t="s">
        <v>173</v>
      </c>
      <c r="C87" s="54"/>
    </row>
    <row r="88" spans="1:3" s="32" customFormat="1" ht="12" customHeight="1" thickBot="1">
      <c r="A88" s="49" t="s">
        <v>174</v>
      </c>
      <c r="B88" s="40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6">
        <f>+C66+C70+C75+C78+C82+C88+C87</f>
        <v>294831423</v>
      </c>
    </row>
    <row r="90" spans="1:6" s="32" customFormat="1" ht="12" customHeight="1" thickBot="1">
      <c r="A90" s="56" t="s">
        <v>178</v>
      </c>
      <c r="B90" s="57" t="s">
        <v>179</v>
      </c>
      <c r="C90" s="46">
        <f>+C65+C89</f>
        <v>2664116123</v>
      </c>
      <c r="F90" s="58"/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180</v>
      </c>
      <c r="C92" s="64"/>
    </row>
    <row r="93" spans="1:3" s="68" customFormat="1" ht="12" customHeight="1" thickBot="1">
      <c r="A93" s="65" t="s">
        <v>14</v>
      </c>
      <c r="B93" s="66" t="s">
        <v>181</v>
      </c>
      <c r="C93" s="67">
        <f>+C94+C95+C96+C97+C98+C111</f>
        <v>1101028254</v>
      </c>
    </row>
    <row r="94" spans="1:3" ht="12" customHeight="1">
      <c r="A94" s="69" t="s">
        <v>16</v>
      </c>
      <c r="B94" s="70" t="s">
        <v>182</v>
      </c>
      <c r="C94" s="71">
        <f>25364000+1932000+165142000+48000+105000+8381882+232903371+281000+326126+85501355+54000-231000-132000-1343902+2037000</f>
        <v>520368832</v>
      </c>
    </row>
    <row r="95" spans="1:3" ht="12" customHeight="1">
      <c r="A95" s="33" t="s">
        <v>18</v>
      </c>
      <c r="B95" s="72" t="s">
        <v>183</v>
      </c>
      <c r="C95" s="35">
        <f>5239000+425000+14000+19299000+10000+23000+922005+25618911+31000+35874+9405149+12000-45738-26136-235888+448140</f>
        <v>61175317</v>
      </c>
    </row>
    <row r="96" spans="1:3" ht="12" customHeight="1">
      <c r="A96" s="33" t="s">
        <v>20</v>
      </c>
      <c r="B96" s="72" t="s">
        <v>184</v>
      </c>
      <c r="C96" s="45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+433000+46000+8760131-2866987+1246500+68374+300000+214000</f>
        <v>303804905</v>
      </c>
    </row>
    <row r="97" spans="1:3" ht="12" customHeight="1">
      <c r="A97" s="33" t="s">
        <v>22</v>
      </c>
      <c r="B97" s="73" t="s">
        <v>185</v>
      </c>
      <c r="C97" s="43">
        <f>70980000</f>
        <v>70980000</v>
      </c>
    </row>
    <row r="98" spans="1:3" ht="12" customHeight="1">
      <c r="A98" s="33" t="s">
        <v>186</v>
      </c>
      <c r="B98" s="74" t="s">
        <v>187</v>
      </c>
      <c r="C98" s="43">
        <f>SUM(C99:C110)</f>
        <v>61974007</v>
      </c>
    </row>
    <row r="99" spans="1:3" ht="12" customHeight="1">
      <c r="A99" s="33" t="s">
        <v>26</v>
      </c>
      <c r="B99" s="72" t="s">
        <v>188</v>
      </c>
      <c r="C99" s="45">
        <f>1500+6098534+1143510+114463</f>
        <v>7358007</v>
      </c>
    </row>
    <row r="100" spans="1:3" ht="12" customHeight="1">
      <c r="A100" s="33" t="s">
        <v>189</v>
      </c>
      <c r="B100" s="75" t="s">
        <v>190</v>
      </c>
      <c r="C100" s="43"/>
    </row>
    <row r="101" spans="1:3" ht="12" customHeight="1">
      <c r="A101" s="33" t="s">
        <v>191</v>
      </c>
      <c r="B101" s="75" t="s">
        <v>192</v>
      </c>
      <c r="C101" s="43"/>
    </row>
    <row r="102" spans="1:3" ht="12" customHeight="1">
      <c r="A102" s="33" t="s">
        <v>193</v>
      </c>
      <c r="B102" s="75" t="s">
        <v>194</v>
      </c>
      <c r="C102" s="43"/>
    </row>
    <row r="103" spans="1:3" ht="12" customHeight="1">
      <c r="A103" s="33" t="s">
        <v>195</v>
      </c>
      <c r="B103" s="76" t="s">
        <v>196</v>
      </c>
      <c r="C103" s="43"/>
    </row>
    <row r="104" spans="1:3" ht="12" customHeight="1">
      <c r="A104" s="33" t="s">
        <v>197</v>
      </c>
      <c r="B104" s="76" t="s">
        <v>198</v>
      </c>
      <c r="C104" s="43"/>
    </row>
    <row r="105" spans="1:3" ht="12" customHeight="1">
      <c r="A105" s="33" t="s">
        <v>199</v>
      </c>
      <c r="B105" s="75" t="s">
        <v>200</v>
      </c>
      <c r="C105" s="43">
        <f>60754-60754</f>
        <v>0</v>
      </c>
    </row>
    <row r="106" spans="1:3" ht="12" customHeight="1">
      <c r="A106" s="33" t="s">
        <v>201</v>
      </c>
      <c r="B106" s="75" t="s">
        <v>202</v>
      </c>
      <c r="C106" s="43"/>
    </row>
    <row r="107" spans="1:3" ht="12" customHeight="1">
      <c r="A107" s="33" t="s">
        <v>203</v>
      </c>
      <c r="B107" s="76" t="s">
        <v>204</v>
      </c>
      <c r="C107" s="43"/>
    </row>
    <row r="108" spans="1:3" ht="12" customHeight="1">
      <c r="A108" s="77" t="s">
        <v>205</v>
      </c>
      <c r="B108" s="78" t="s">
        <v>206</v>
      </c>
      <c r="C108" s="43"/>
    </row>
    <row r="109" spans="1:3" ht="12" customHeight="1">
      <c r="A109" s="33" t="s">
        <v>207</v>
      </c>
      <c r="B109" s="78" t="s">
        <v>208</v>
      </c>
      <c r="C109" s="43"/>
    </row>
    <row r="110" spans="1:3" ht="12" customHeight="1">
      <c r="A110" s="33" t="s">
        <v>209</v>
      </c>
      <c r="B110" s="76" t="s">
        <v>210</v>
      </c>
      <c r="C110" s="35">
        <f>536000+1500000+500000+4000000+200000+189000+7562000+16678000+3500000+6600000+2000000+4000000+7351000</f>
        <v>54616000</v>
      </c>
    </row>
    <row r="111" spans="1:3" ht="12" customHeight="1">
      <c r="A111" s="33" t="s">
        <v>211</v>
      </c>
      <c r="B111" s="73" t="s">
        <v>212</v>
      </c>
      <c r="C111" s="37">
        <f>SUM(C112:C113)</f>
        <v>82725193</v>
      </c>
    </row>
    <row r="112" spans="1:3" ht="12" customHeight="1">
      <c r="A112" s="38" t="s">
        <v>213</v>
      </c>
      <c r="B112" s="72" t="s">
        <v>214</v>
      </c>
      <c r="C112" s="45">
        <f>20000000-9172313+8719388-4010722-1042502-1846399</f>
        <v>12647452</v>
      </c>
    </row>
    <row r="113" spans="1:3" ht="12" customHeight="1" thickBot="1">
      <c r="A113" s="79" t="s">
        <v>215</v>
      </c>
      <c r="B113" s="80" t="s">
        <v>216</v>
      </c>
      <c r="C113" s="81">
        <f>111113300-8373330-1600000-8539600-6323156-7948000-7343244+31158286-32066515</f>
        <v>70077741</v>
      </c>
    </row>
    <row r="114" spans="1:3" ht="12" customHeight="1" thickBot="1">
      <c r="A114" s="26" t="s">
        <v>28</v>
      </c>
      <c r="B114" s="82" t="s">
        <v>217</v>
      </c>
      <c r="C114" s="28">
        <f>+C115+C117+C119</f>
        <v>500752527</v>
      </c>
    </row>
    <row r="115" spans="1:3" ht="12" customHeight="1">
      <c r="A115" s="29" t="s">
        <v>30</v>
      </c>
      <c r="B115" s="72" t="s">
        <v>218</v>
      </c>
      <c r="C115" s="83">
        <f>6621000+787402+10624171+3081125+529000+1654000+447000+2237000+6604000+204000+15179276+979170-1000000+2160000+4226991+71809476+15956160+214128350+180000-2768918+2707800+370002+349250</f>
        <v>357066255</v>
      </c>
    </row>
    <row r="116" spans="1:3" ht="12" customHeight="1">
      <c r="A116" s="29" t="s">
        <v>32</v>
      </c>
      <c r="B116" s="84" t="s">
        <v>219</v>
      </c>
      <c r="C116" s="83">
        <f>14492698-1000000+71809476+15956160+214128350</f>
        <v>315386684</v>
      </c>
    </row>
    <row r="117" spans="1:3" ht="12" customHeight="1">
      <c r="A117" s="29" t="s">
        <v>34</v>
      </c>
      <c r="B117" s="84" t="s">
        <v>220</v>
      </c>
      <c r="C117" s="35">
        <f>53340000+1513000+2996000+809000+7509510+1000000+18459450+2866987+5566352+3795044+5929</f>
        <v>97861272</v>
      </c>
    </row>
    <row r="118" spans="1:3" ht="12" customHeight="1">
      <c r="A118" s="29" t="s">
        <v>36</v>
      </c>
      <c r="B118" s="84" t="s">
        <v>221</v>
      </c>
      <c r="C118" s="85">
        <f>53340000+1000000+3795044</f>
        <v>58135044</v>
      </c>
    </row>
    <row r="119" spans="1:3" ht="12" customHeight="1">
      <c r="A119" s="29" t="s">
        <v>38</v>
      </c>
      <c r="B119" s="86" t="s">
        <v>222</v>
      </c>
      <c r="C119" s="43">
        <f>SUM(C120:C127)</f>
        <v>45825000</v>
      </c>
    </row>
    <row r="120" spans="1:3" ht="12" customHeight="1">
      <c r="A120" s="29" t="s">
        <v>40</v>
      </c>
      <c r="B120" s="87" t="s">
        <v>223</v>
      </c>
      <c r="C120" s="88"/>
    </row>
    <row r="121" spans="1:3" ht="12" customHeight="1">
      <c r="A121" s="29" t="s">
        <v>224</v>
      </c>
      <c r="B121" s="89" t="s">
        <v>225</v>
      </c>
      <c r="C121" s="88"/>
    </row>
    <row r="122" spans="1:3" ht="12" customHeight="1">
      <c r="A122" s="29" t="s">
        <v>226</v>
      </c>
      <c r="B122" s="76" t="s">
        <v>198</v>
      </c>
      <c r="C122" s="88"/>
    </row>
    <row r="123" spans="1:3" ht="12" customHeight="1">
      <c r="A123" s="29" t="s">
        <v>227</v>
      </c>
      <c r="B123" s="76" t="s">
        <v>228</v>
      </c>
      <c r="C123" s="88"/>
    </row>
    <row r="124" spans="1:3" ht="12" customHeight="1">
      <c r="A124" s="29" t="s">
        <v>229</v>
      </c>
      <c r="B124" s="76" t="s">
        <v>230</v>
      </c>
      <c r="C124" s="88"/>
    </row>
    <row r="125" spans="1:3" ht="12" customHeight="1">
      <c r="A125" s="29" t="s">
        <v>231</v>
      </c>
      <c r="B125" s="76" t="s">
        <v>204</v>
      </c>
      <c r="C125" s="85">
        <v>5000</v>
      </c>
    </row>
    <row r="126" spans="1:3" ht="12" customHeight="1">
      <c r="A126" s="29" t="s">
        <v>232</v>
      </c>
      <c r="B126" s="76" t="s">
        <v>233</v>
      </c>
      <c r="C126" s="88"/>
    </row>
    <row r="127" spans="1:3" ht="12" customHeight="1" thickBot="1">
      <c r="A127" s="77" t="s">
        <v>234</v>
      </c>
      <c r="B127" s="76" t="s">
        <v>235</v>
      </c>
      <c r="C127" s="90">
        <f>42072000+2400000+1348000</f>
        <v>45820000</v>
      </c>
    </row>
    <row r="128" spans="1:6" ht="12" customHeight="1" thickBot="1">
      <c r="A128" s="26" t="s">
        <v>42</v>
      </c>
      <c r="B128" s="91" t="s">
        <v>236</v>
      </c>
      <c r="C128" s="28">
        <f>+C93+C114</f>
        <v>1601780781</v>
      </c>
      <c r="F128" s="92"/>
    </row>
    <row r="129" spans="1:3" ht="12" customHeight="1" thickBot="1">
      <c r="A129" s="26" t="s">
        <v>237</v>
      </c>
      <c r="B129" s="91" t="s">
        <v>238</v>
      </c>
      <c r="C129" s="28">
        <f>+C130+C131+C132</f>
        <v>0</v>
      </c>
    </row>
    <row r="130" spans="1:3" s="68" customFormat="1" ht="12" customHeight="1">
      <c r="A130" s="29" t="s">
        <v>58</v>
      </c>
      <c r="B130" s="93" t="s">
        <v>239</v>
      </c>
      <c r="C130" s="88"/>
    </row>
    <row r="131" spans="1:3" ht="12" customHeight="1">
      <c r="A131" s="29" t="s">
        <v>66</v>
      </c>
      <c r="B131" s="93" t="s">
        <v>240</v>
      </c>
      <c r="C131" s="94"/>
    </row>
    <row r="132" spans="1:3" ht="12" customHeight="1" thickBot="1">
      <c r="A132" s="77" t="s">
        <v>68</v>
      </c>
      <c r="B132" s="95" t="s">
        <v>241</v>
      </c>
      <c r="C132" s="94"/>
    </row>
    <row r="133" spans="1:3" ht="12" customHeight="1" thickBot="1">
      <c r="A133" s="26" t="s">
        <v>72</v>
      </c>
      <c r="B133" s="91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3" t="s">
        <v>243</v>
      </c>
      <c r="C134" s="94"/>
    </row>
    <row r="135" spans="1:3" ht="12" customHeight="1">
      <c r="A135" s="29" t="s">
        <v>76</v>
      </c>
      <c r="B135" s="93" t="s">
        <v>244</v>
      </c>
      <c r="C135" s="94"/>
    </row>
    <row r="136" spans="1:3" ht="12" customHeight="1">
      <c r="A136" s="29" t="s">
        <v>78</v>
      </c>
      <c r="B136" s="93" t="s">
        <v>245</v>
      </c>
      <c r="C136" s="94"/>
    </row>
    <row r="137" spans="1:3" ht="12" customHeight="1">
      <c r="A137" s="29" t="s">
        <v>80</v>
      </c>
      <c r="B137" s="93" t="s">
        <v>246</v>
      </c>
      <c r="C137" s="94"/>
    </row>
    <row r="138" spans="1:3" ht="12" customHeight="1">
      <c r="A138" s="29" t="s">
        <v>82</v>
      </c>
      <c r="B138" s="93" t="s">
        <v>247</v>
      </c>
      <c r="C138" s="94"/>
    </row>
    <row r="139" spans="1:3" s="68" customFormat="1" ht="12" customHeight="1" thickBot="1">
      <c r="A139" s="77" t="s">
        <v>84</v>
      </c>
      <c r="B139" s="95" t="s">
        <v>248</v>
      </c>
      <c r="C139" s="94"/>
    </row>
    <row r="140" spans="1:11" ht="12" customHeight="1" thickBot="1">
      <c r="A140" s="26" t="s">
        <v>96</v>
      </c>
      <c r="B140" s="91" t="s">
        <v>249</v>
      </c>
      <c r="C140" s="46">
        <f>+C141+C142+C144+C145+C143</f>
        <v>35164932</v>
      </c>
      <c r="K140" s="96"/>
    </row>
    <row r="141" spans="1:3" ht="12.75">
      <c r="A141" s="29" t="s">
        <v>98</v>
      </c>
      <c r="B141" s="93" t="s">
        <v>250</v>
      </c>
      <c r="C141" s="94"/>
    </row>
    <row r="142" spans="1:3" ht="12" customHeight="1">
      <c r="A142" s="29" t="s">
        <v>100</v>
      </c>
      <c r="B142" s="93" t="s">
        <v>251</v>
      </c>
      <c r="C142" s="94">
        <v>35164932</v>
      </c>
    </row>
    <row r="143" spans="1:3" s="68" customFormat="1" ht="12" customHeight="1">
      <c r="A143" s="29" t="s">
        <v>102</v>
      </c>
      <c r="B143" s="93" t="s">
        <v>252</v>
      </c>
      <c r="C143" s="94"/>
    </row>
    <row r="144" spans="1:3" s="68" customFormat="1" ht="12" customHeight="1">
      <c r="A144" s="29" t="s">
        <v>104</v>
      </c>
      <c r="B144" s="93" t="s">
        <v>253</v>
      </c>
      <c r="C144" s="94"/>
    </row>
    <row r="145" spans="1:3" s="68" customFormat="1" ht="12" customHeight="1" thickBot="1">
      <c r="A145" s="77" t="s">
        <v>106</v>
      </c>
      <c r="B145" s="95" t="s">
        <v>254</v>
      </c>
      <c r="C145" s="94"/>
    </row>
    <row r="146" spans="1:3" s="68" customFormat="1" ht="12" customHeight="1" thickBot="1">
      <c r="A146" s="26" t="s">
        <v>255</v>
      </c>
      <c r="B146" s="91" t="s">
        <v>256</v>
      </c>
      <c r="C146" s="97">
        <f>+C147+C148+C149+C150+C151</f>
        <v>0</v>
      </c>
    </row>
    <row r="147" spans="1:3" s="68" customFormat="1" ht="12" customHeight="1">
      <c r="A147" s="29" t="s">
        <v>110</v>
      </c>
      <c r="B147" s="93" t="s">
        <v>257</v>
      </c>
      <c r="C147" s="94"/>
    </row>
    <row r="148" spans="1:3" s="68" customFormat="1" ht="12" customHeight="1">
      <c r="A148" s="29" t="s">
        <v>112</v>
      </c>
      <c r="B148" s="93" t="s">
        <v>258</v>
      </c>
      <c r="C148" s="94"/>
    </row>
    <row r="149" spans="1:3" s="68" customFormat="1" ht="12" customHeight="1">
      <c r="A149" s="29" t="s">
        <v>114</v>
      </c>
      <c r="B149" s="93" t="s">
        <v>259</v>
      </c>
      <c r="C149" s="94"/>
    </row>
    <row r="150" spans="1:3" ht="12.75" customHeight="1">
      <c r="A150" s="29" t="s">
        <v>116</v>
      </c>
      <c r="B150" s="93" t="s">
        <v>260</v>
      </c>
      <c r="C150" s="94"/>
    </row>
    <row r="151" spans="1:3" ht="12.75" customHeight="1" thickBot="1">
      <c r="A151" s="77" t="s">
        <v>261</v>
      </c>
      <c r="B151" s="95" t="s">
        <v>262</v>
      </c>
      <c r="C151" s="90"/>
    </row>
    <row r="152" spans="1:3" ht="12.75" customHeight="1" thickBot="1">
      <c r="A152" s="98" t="s">
        <v>118</v>
      </c>
      <c r="B152" s="91" t="s">
        <v>263</v>
      </c>
      <c r="C152" s="97"/>
    </row>
    <row r="153" spans="1:3" ht="12" customHeight="1" thickBot="1">
      <c r="A153" s="98" t="s">
        <v>128</v>
      </c>
      <c r="B153" s="91" t="s">
        <v>264</v>
      </c>
      <c r="C153" s="97"/>
    </row>
    <row r="154" spans="1:3" ht="15" customHeight="1" thickBot="1">
      <c r="A154" s="26" t="s">
        <v>265</v>
      </c>
      <c r="B154" s="91" t="s">
        <v>266</v>
      </c>
      <c r="C154" s="99">
        <f>+C129+C133+C140+C146+C152+C153</f>
        <v>35164932</v>
      </c>
    </row>
    <row r="155" spans="1:6" ht="13.5" thickBot="1">
      <c r="A155" s="100" t="s">
        <v>267</v>
      </c>
      <c r="B155" s="101" t="s">
        <v>268</v>
      </c>
      <c r="C155" s="99">
        <f>+C128+C154</f>
        <v>1636945713</v>
      </c>
      <c r="F155" s="102"/>
    </row>
    <row r="156" ht="15" customHeight="1" thickBot="1"/>
    <row r="157" spans="1:3" ht="14.25" customHeight="1" thickBot="1">
      <c r="A157" s="106" t="s">
        <v>269</v>
      </c>
      <c r="B157" s="107"/>
      <c r="C157" s="108">
        <v>3</v>
      </c>
    </row>
    <row r="158" spans="1:3" ht="13.5" thickBot="1">
      <c r="A158" s="106" t="s">
        <v>270</v>
      </c>
      <c r="B158" s="107"/>
      <c r="C158" s="108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14. melléklet a 22/2017.(VII.28.)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2017-07-28T07:33:23Z</dcterms:created>
  <dcterms:modified xsi:type="dcterms:W3CDTF">2017-07-28T07:33:23Z</dcterms:modified>
  <cp:category/>
  <cp:version/>
  <cp:contentType/>
  <cp:contentStatus/>
</cp:coreProperties>
</file>