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32760" windowWidth="12660" windowHeight="12840" tabRatio="976" firstSheet="17" activeTab="24"/>
  </bookViews>
  <sheets>
    <sheet name="RM_TARTALOMJEGYZÉK" sheetId="1" r:id="rId1"/>
    <sheet name="RM_ALAPADATOK" sheetId="2" r:id="rId2"/>
    <sheet name="RM_ÖSSZEFÜGGÉSEK" sheetId="3" r:id="rId3"/>
    <sheet name="RM_1.1.sz.mell." sheetId="4" r:id="rId4"/>
    <sheet name="RM_1.2.sz.mell" sheetId="5" r:id="rId5"/>
    <sheet name="RM_1.3.sz.mell." sheetId="6" r:id="rId6"/>
    <sheet name="RM_1.4.sz.mell." sheetId="7" r:id="rId7"/>
    <sheet name="RM_2.1.sz.mell." sheetId="8" r:id="rId8"/>
    <sheet name="RM_2.2.sz.mell." sheetId="9" r:id="rId9"/>
    <sheet name="RM_ELLENŐRZÉS" sheetId="10" r:id="rId10"/>
    <sheet name="RM_3.sz.mell." sheetId="11" r:id="rId11"/>
    <sheet name="RM_4.sz.mell." sheetId="12" r:id="rId12"/>
    <sheet name="RM_5.1.sz.mell" sheetId="13" r:id="rId13"/>
    <sheet name="RM_5.1.1.sz.mell" sheetId="14" r:id="rId14"/>
    <sheet name="RM_5.1.2.sz.mell" sheetId="15" r:id="rId15"/>
    <sheet name="RM_5.1.3.sz.mell" sheetId="16" r:id="rId16"/>
    <sheet name="RM_5.2.sz.mell" sheetId="17" r:id="rId17"/>
    <sheet name="RM_5.3.sz.mell" sheetId="18" r:id="rId18"/>
    <sheet name="RM_5.4.sz.mell" sheetId="19" r:id="rId19"/>
    <sheet name="RM_5.4.1.sz.mell" sheetId="20" r:id="rId20"/>
    <sheet name="RM_5.4.2.sz.mell" sheetId="21" r:id="rId21"/>
    <sheet name="RM_5.5.sz.mell" sheetId="22" r:id="rId22"/>
    <sheet name="RM_5.5.1.sz.mell" sheetId="23" r:id="rId23"/>
    <sheet name="RM_5.5.2.sz.mell" sheetId="24" r:id="rId24"/>
    <sheet name="RM_6.sz.mell" sheetId="25" r:id="rId25"/>
    <sheet name="Munka1" sheetId="26" r:id="rId26"/>
  </sheets>
  <definedNames>
    <definedName name="_xlfn.IFERROR" hidden="1">#NAME?</definedName>
    <definedName name="_xlnm.Print_Titles" localSheetId="13">'RM_5.1.1.sz.mell'!$1:$6</definedName>
    <definedName name="_xlnm.Print_Titles" localSheetId="14">'RM_5.1.2.sz.mell'!$1:$6</definedName>
    <definedName name="_xlnm.Print_Titles" localSheetId="15">'RM_5.1.3.sz.mell'!$1:$6</definedName>
    <definedName name="_xlnm.Print_Titles" localSheetId="12">'RM_5.1.sz.mell'!$1:$6</definedName>
    <definedName name="_xlnm.Print_Titles" localSheetId="16">'RM_5.2.sz.mell'!$1:$7</definedName>
    <definedName name="_xlnm.Print_Titles" localSheetId="17">'RM_5.3.sz.mell'!$1:$7</definedName>
    <definedName name="_xlnm.Print_Titles" localSheetId="19">'RM_5.4.1.sz.mell'!$1:$7</definedName>
    <definedName name="_xlnm.Print_Titles" localSheetId="20">'RM_5.4.2.sz.mell'!$1:$7</definedName>
    <definedName name="_xlnm.Print_Titles" localSheetId="18">'RM_5.4.sz.mell'!$1:$7</definedName>
    <definedName name="_xlnm.Print_Titles" localSheetId="22">'RM_5.5.1.sz.mell'!$1:$7</definedName>
    <definedName name="_xlnm.Print_Titles" localSheetId="23">'RM_5.5.2.sz.mell'!$1:$7</definedName>
    <definedName name="_xlnm.Print_Titles" localSheetId="21">'RM_5.5.sz.mell'!$1:$7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fullCalcOnLoad="1"/>
</workbook>
</file>

<file path=xl/sharedStrings.xml><?xml version="1.0" encoding="utf-8"?>
<sst xmlns="http://schemas.openxmlformats.org/spreadsheetml/2006/main" count="3987" uniqueCount="642">
  <si>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</si>
  <si>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</si>
  <si>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</si>
  <si>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</si>
  <si>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</si>
  <si>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</si>
  <si>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</si>
  <si>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</si>
  <si>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</si>
  <si>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</si>
  <si>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</si>
  <si>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</si>
  <si>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</si>
  <si>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</si>
  <si>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</si>
  <si>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</si>
  <si>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</si>
  <si>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</si>
  <si>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</si>
  <si>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</si>
  <si>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</si>
  <si>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</si>
  <si>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</si>
  <si>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</si>
  <si>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</si>
  <si>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</si>
  <si>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</si>
  <si>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</si>
  <si>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</si>
  <si>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</si>
  <si>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</si>
  <si>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</si>
  <si>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</si>
  <si>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</si>
  <si>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</si>
  <si>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</si>
  <si>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</si>
  <si>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</si>
  <si>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</si>
  <si>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</si>
  <si>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</si>
  <si>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</si>
  <si>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</si>
  <si>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</si>
  <si>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</si>
  <si>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</si>
  <si>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</si>
  <si>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</si>
  <si>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</si>
  <si>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</si>
  <si>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</si>
  <si>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</si>
  <si>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</si>
  <si>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</si>
  <si>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</si>
  <si>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</si>
  <si>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</si>
  <si>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</si>
  <si>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</si>
  <si>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</si>
  <si>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</si>
  <si>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</si>
  <si>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</si>
  <si>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</si>
  <si>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</si>
  <si>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</si>
  <si>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</si>
  <si>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</si>
  <si>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</si>
  <si>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</si>
  <si>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</si>
  <si>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</si>
  <si>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</si>
  <si>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</si>
  <si>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</si>
  <si>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</si>
  <si>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</si>
  <si>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</si>
  <si>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</si>
  <si>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</si>
  <si>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</si>
  <si>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</si>
  <si>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</si>
  <si>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</si>
  <si>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</si>
  <si>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</si>
  <si>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</si>
  <si>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</si>
  <si>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</si>
  <si>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</si>
  <si>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</si>
  <si>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</si>
  <si>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</si>
  <si>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</si>
  <si>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</si>
  <si>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</si>
  <si>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</si>
  <si>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</si>
  <si>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</si>
  <si>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</si>
  <si>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</si>
  <si>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</si>
  <si>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</si>
  <si>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</si>
  <si>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</si>
  <si>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</si>
  <si>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</si>
  <si>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</si>
  <si>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</si>
  <si>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</si>
  <si>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</si>
  <si>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</si>
  <si>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</si>
  <si>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</si>
  <si>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</si>
  <si>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</si>
  <si>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</si>
  <si>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</si>
  <si>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</si>
  <si>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</si>
  <si>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</si>
  <si>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</si>
  <si>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</si>
  <si>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</si>
  <si>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</si>
  <si>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</si>
  <si>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</si>
  <si>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</si>
  <si>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</si>
  <si>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</si>
  <si>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</si>
  <si>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</si>
  <si>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</si>
  <si>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</si>
  <si>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</si>
  <si>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</si>
  <si>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</si>
  <si>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</si>
  <si>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</si>
  <si>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</si>
  <si>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</si>
  <si>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</si>
  <si>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</si>
  <si>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</si>
  <si>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</si>
  <si>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</si>
  <si>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</si>
  <si>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</si>
  <si>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</si>
  <si>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</si>
  <si>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</si>
  <si>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</si>
  <si>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</si>
  <si>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</si>
  <si>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</si>
  <si>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</si>
  <si>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</si>
  <si>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</si>
  <si>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</si>
  <si>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</si>
  <si>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</si>
  <si>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</si>
  <si>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</si>
  <si>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</si>
  <si>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</si>
  <si>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</si>
  <si>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</si>
  <si>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</si>
  <si>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</si>
  <si>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</si>
  <si>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</si>
  <si>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</si>
  <si>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</si>
  <si>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</si>
  <si>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</si>
  <si>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</si>
  <si>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</si>
  <si>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</si>
  <si>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</si>
  <si>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</si>
  <si>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</si>
  <si>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</si>
  <si>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</si>
  <si>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</si>
  <si>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</si>
  <si>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</si>
  <si>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</si>
  <si>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</si>
  <si>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</si>
  <si>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</si>
  <si>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</si>
  <si>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</si>
  <si>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</si>
  <si>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</si>
  <si>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</si>
  <si>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</si>
  <si>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</si>
  <si>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</si>
  <si>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</si>
  <si>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</si>
  <si>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</si>
  <si>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</si>
  <si>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</si>
  <si>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</si>
  <si>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</si>
  <si>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</si>
  <si>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</si>
  <si>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</si>
  <si>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</si>
  <si>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</si>
  <si>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</si>
  <si>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</si>
  <si>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</si>
  <si>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</si>
  <si>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</si>
  <si>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</si>
  <si>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</si>
  <si>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</si>
  <si>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</si>
  <si>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</si>
  <si>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</si>
  <si>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</si>
  <si>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</si>
  <si>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</si>
  <si>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</si>
  <si>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</si>
  <si>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</si>
  <si>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</si>
  <si>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</si>
  <si>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</si>
  <si>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</si>
  <si>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</si>
  <si>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</si>
  <si>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</si>
  <si>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</si>
  <si>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</si>
  <si>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</si>
  <si>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</si>
  <si>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</si>
  <si>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</si>
  <si>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</si>
  <si>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</si>
  <si>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</si>
  <si>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</si>
  <si>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</si>
  <si>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</si>
  <si>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</si>
  <si>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</si>
  <si>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</si>
  <si>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</si>
  <si>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</si>
  <si>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</si>
  <si>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</si>
  <si>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</si>
  <si>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</si>
  <si>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</si>
  <si>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</si>
  <si>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</si>
  <si>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</si>
  <si>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</si>
  <si>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</si>
  <si>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</si>
  <si>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</si>
  <si>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</si>
  <si>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</si>
  <si>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</si>
  <si>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</si>
  <si>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</si>
  <si>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</si>
  <si>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</si>
  <si>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</si>
  <si>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</si>
  <si>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</si>
  <si>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</si>
  <si>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</si>
  <si>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</si>
  <si>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</si>
  <si>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</si>
  <si>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</si>
  <si>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</si>
  <si>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</si>
  <si>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</si>
  <si>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</si>
  <si>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</si>
  <si>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</si>
  <si>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</si>
  <si>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</si>
  <si>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</si>
  <si>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</si>
  <si>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</si>
  <si>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</si>
  <si>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</si>
  <si>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</si>
  <si>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</si>
  <si>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</si>
  <si>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</si>
  <si>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</si>
  <si>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</si>
  <si>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</si>
  <si>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</si>
  <si>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</si>
  <si>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</si>
  <si>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</si>
  <si>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</si>
  <si>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</si>
  <si>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</si>
  <si>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</si>
  <si>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</si>
  <si>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</si>
  <si>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</si>
  <si>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</si>
  <si>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</si>
  <si>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</si>
  <si>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</si>
  <si>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</si>
  <si>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</si>
  <si>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</si>
  <si>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</si>
  <si>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</si>
  <si>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</si>
  <si>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</si>
  <si>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</si>
  <si>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</si>
  <si>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</si>
  <si>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</si>
  <si>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</si>
  <si>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</si>
  <si>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</si>
  <si>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</si>
  <si>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</si>
  <si>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</si>
  <si>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</si>
  <si>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</si>
  <si>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</si>
  <si>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</si>
  <si>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</si>
  <si>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</si>
  <si>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</si>
  <si>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</si>
  <si>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</si>
  <si>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</si>
  <si>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</si>
  <si>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</si>
  <si>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</si>
  <si>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</si>
  <si>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</si>
  <si>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</si>
  <si>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</si>
  <si>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</si>
  <si>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</si>
  <si>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</si>
  <si>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</si>
  <si>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</si>
  <si>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</si>
  <si>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</si>
  <si>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</si>
  <si>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</si>
  <si>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</si>
  <si>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</si>
  <si>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</si>
  <si>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</si>
  <si>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</si>
  <si>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</si>
  <si>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</si>
  <si>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</si>
  <si>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</si>
  <si>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</si>
  <si>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</si>
  <si>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</si>
  <si>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</si>
  <si>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</si>
  <si>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</si>
  <si>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</si>
  <si>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</si>
  <si>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</si>
  <si>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</si>
  <si>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</si>
  <si>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</si>
  <si>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</si>
  <si>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</si>
  <si>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</si>
  <si>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</si>
  <si>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</si>
  <si>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</si>
  <si>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</si>
  <si>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</si>
  <si>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</si>
  <si>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</si>
  <si>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</si>
  <si>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</si>
  <si>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</si>
  <si>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</si>
  <si>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</si>
  <si>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</si>
  <si>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</si>
  <si>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</si>
  <si>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</si>
  <si>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</si>
  <si>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</si>
  <si>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</si>
  <si>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</si>
  <si>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</si>
  <si>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</si>
  <si>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</si>
  <si>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</si>
  <si>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</si>
  <si>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</si>
  <si>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</si>
  <si>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</si>
  <si>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</si>
  <si>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</si>
  <si>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</si>
  <si>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</si>
  <si>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</si>
  <si>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</si>
  <si>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</si>
  <si>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</si>
  <si>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</si>
  <si>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</si>
  <si>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</si>
  <si>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</si>
  <si>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</si>
  <si>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</si>
  <si>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</si>
  <si>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</si>
  <si>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</si>
  <si>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</si>
  <si>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</si>
  <si>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</si>
  <si>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</si>
  <si>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</si>
  <si>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</si>
  <si>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</si>
  <si>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</si>
  <si>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</si>
  <si>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</si>
  <si>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</si>
  <si>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</si>
  <si>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</si>
  <si>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05</t>
  </si>
  <si>
    <t>ALAPADATOK</t>
  </si>
  <si>
    <t>1. költségvetési szerv neve</t>
  </si>
  <si>
    <t>2. költségvetési szerv neve</t>
  </si>
  <si>
    <t>3. költségvetési szerv neve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</si>
  <si>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</si>
  <si>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</si>
  <si>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</si>
  <si>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</si>
  <si>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</si>
  <si>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</si>
  <si>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</si>
  <si>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</si>
  <si>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</si>
  <si>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</si>
  <si>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</si>
  <si>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</si>
  <si>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</si>
  <si>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2019. ÉVI KÖLTSÉGVETÉSI RENDELET ÖSSZEVONT BEVÉTELEINEK KIADÁSAINAK MÓDOSÍTÁSA</t>
  </si>
  <si>
    <t>2019. évi eredeti előirányzat BEVÉTELEK</t>
  </si>
  <si>
    <t>I</t>
  </si>
  <si>
    <t>J=(D+…+I)</t>
  </si>
  <si>
    <t>K=(C+J)</t>
  </si>
  <si>
    <t>2019. ÉVI KÖLTSÉGVETÉSI RENDELET KÖTELEZŐ FELADATOK BEVÉTELEINEK KIADÁSAINAK MÓDOSÍTÁSA</t>
  </si>
  <si>
    <t>2019. ÉVI KÖLTSÉGVETÉSI RENDELET ÖNKÉNT VÁLLALT FELADATOK BEVÉTELEINEK KIADÁSAINAK MÓDOSÍTÁSA</t>
  </si>
  <si>
    <t>2019. ÉVI KÖLTSÉGVETÉSI RENDELET ÁLLAMIGAZGATÁSI FELADATOK BEVÉTELEINEK KIADÁSAINAK MÓDOSÍTÁSA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</si>
  <si>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</si>
  <si>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</si>
  <si>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</si>
  <si>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</si>
  <si>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Eddigi módosítások összege 2019-ben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</si>
  <si>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</si>
  <si>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</si>
  <si>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</si>
  <si>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</si>
  <si>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</si>
  <si>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</si>
  <si>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</si>
  <si>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</si>
  <si>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</si>
  <si>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</si>
  <si>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</si>
  <si>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</si>
  <si>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</si>
  <si>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</si>
  <si>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</si>
  <si>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</si>
  <si>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</si>
  <si>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</si>
  <si>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</si>
  <si>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</si>
  <si>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</si>
  <si>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</si>
  <si>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</si>
  <si>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</si>
  <si>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</si>
  <si>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</si>
  <si>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</si>
  <si>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</si>
  <si>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</si>
  <si>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</si>
  <si>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</si>
  <si>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</si>
  <si>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</si>
  <si>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</si>
  <si>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</si>
  <si>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</si>
  <si>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</si>
  <si>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</si>
  <si>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</si>
  <si>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</si>
  <si>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</si>
  <si>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</si>
  <si>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</si>
  <si>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</si>
  <si>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</si>
  <si>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</si>
  <si>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</si>
  <si>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</si>
  <si>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</si>
  <si>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</si>
  <si>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</si>
  <si>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</si>
  <si>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</si>
  <si>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</si>
  <si>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</si>
  <si>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</si>
  <si>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</si>
  <si>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</si>
  <si>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</si>
  <si>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</si>
  <si>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</si>
  <si>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5.1. melléklet</t>
  </si>
  <si>
    <t>5.1.1. melléklet</t>
  </si>
  <si>
    <t>5.1.2. melléklet</t>
  </si>
  <si>
    <t>5.1.3. melléklet</t>
  </si>
  <si>
    <t>5.2. melléklet</t>
  </si>
  <si>
    <t>5.3. melléklet</t>
  </si>
  <si>
    <t>5.4. melléklet</t>
  </si>
  <si>
    <t>5.5. melléklet</t>
  </si>
  <si>
    <t>5.6. melléklet</t>
  </si>
  <si>
    <t>5.7. melléklet</t>
  </si>
  <si>
    <t>5.8. melléklet</t>
  </si>
  <si>
    <t>5.9. melléklet</t>
  </si>
  <si>
    <t>5.10. melléklet</t>
  </si>
  <si>
    <t>5.11. melléklet</t>
  </si>
  <si>
    <t>5.12. melléklet</t>
  </si>
  <si>
    <t>KÖLTSÉGVETÉSI RENDLET MÓDOSÍTÁSA</t>
  </si>
  <si>
    <t>2019. évi költségvetési rendelet összevont bevételeinek kiadásainak módosítása</t>
  </si>
  <si>
    <t>2019. évi költségvetési rendelet kötelező feladatok bevételeinek kiadásainak módosítása</t>
  </si>
  <si>
    <t>2019. évi költségvetési rendelet önként vállalt feladatok bevételeinek kiadásainak módosítása</t>
  </si>
  <si>
    <t>2019. évi költségvetési rendelet államigazgatási feladatok bevételeinek kiadásainak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</si>
  <si>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</si>
  <si>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</si>
  <si>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</si>
  <si>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</si>
  <si>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 xml:space="preserve">.2. sz. módosítás </t>
  </si>
  <si>
    <t xml:space="preserve">.5. sz. módosítás </t>
  </si>
  <si>
    <t>Forintban</t>
  </si>
  <si>
    <t>Jogcím</t>
  </si>
  <si>
    <t>Módosított támogatás</t>
  </si>
  <si>
    <t>Összesen:</t>
  </si>
  <si>
    <t>2018. évi L.
törvény 2. sz. melléklete száma*</t>
  </si>
  <si>
    <t>6. melléklet</t>
  </si>
  <si>
    <t>Egyéb</t>
  </si>
  <si>
    <t>* Magyarország 2019. évi központi költségvetéséról szóló törvény</t>
  </si>
  <si>
    <t>Elek Város Önkormányzata</t>
  </si>
  <si>
    <t>II.26.</t>
  </si>
  <si>
    <t>Eleki Közös Önkormányzati Hivatal</t>
  </si>
  <si>
    <t>Elek Város Óvoda-Bölcsőde</t>
  </si>
  <si>
    <t>Reibel Mihály Városi Művelődési Központ és Könyvtár</t>
  </si>
  <si>
    <t>Naplemente Idősek Otthona</t>
  </si>
  <si>
    <t>Halmozott módosítás 2019.03.31.-ig</t>
  </si>
  <si>
    <t>Kistraktor beszerzés</t>
  </si>
  <si>
    <t>2019</t>
  </si>
  <si>
    <t>Konyhafejlesztési pályázat</t>
  </si>
  <si>
    <t>Játszótér építése</t>
  </si>
  <si>
    <t>Eleki Közös Önkormányzati Hivatal beszerzései</t>
  </si>
  <si>
    <t>Elek Város Óvoda-Bölcsőde beszerzései</t>
  </si>
  <si>
    <t>1.sz. módosítás</t>
  </si>
  <si>
    <t>Módosítások összesen 2019. 03.31.-ig</t>
  </si>
  <si>
    <t>1. számú módosítás utáni előirányzat</t>
  </si>
  <si>
    <t>Útfelújítás</t>
  </si>
  <si>
    <t>Járda felújítás</t>
  </si>
  <si>
    <t>Havaria (víz-, szennyvízcsatorna hálózat) felújítás</t>
  </si>
  <si>
    <t>Hősök u. 3. lakások felújítása</t>
  </si>
  <si>
    <t>Lőkösházi u. 50. lakás felújítása</t>
  </si>
  <si>
    <t>TOP Elek Város csapadékelvezető rendszer fejlesztés</t>
  </si>
  <si>
    <t>2018-2019</t>
  </si>
  <si>
    <t>TOP Naplemente Idősek Otthon ép. Energetikai megtak.célzó projekt</t>
  </si>
  <si>
    <t>Kötelező feladatok bevételei, kiadásai</t>
  </si>
  <si>
    <t>I.1.a</t>
  </si>
  <si>
    <t>Önkormányzati hivatal működési támogatása</t>
  </si>
  <si>
    <t>I.1.ba</t>
  </si>
  <si>
    <t>Zöldterület gazdálkodás</t>
  </si>
  <si>
    <t>I.1.bb</t>
  </si>
  <si>
    <t>Közvilágítás fenntartás</t>
  </si>
  <si>
    <t>I.1.bc</t>
  </si>
  <si>
    <t>Köztemető fenntartás</t>
  </si>
  <si>
    <t>I.1.bd</t>
  </si>
  <si>
    <t>Közutak fenntartása</t>
  </si>
  <si>
    <t>I.1.c</t>
  </si>
  <si>
    <t>Egyéb kötelező önkormányzati feladatok támogatása</t>
  </si>
  <si>
    <t>I.1.d</t>
  </si>
  <si>
    <t>Lakott külterülettel kapcsolatos feladatok támogatása</t>
  </si>
  <si>
    <t>I.1.f . Kiegészítés</t>
  </si>
  <si>
    <t>Település-üzemeltetéshez kapcsolódó feladatellátás kiegészítő támogatása</t>
  </si>
  <si>
    <t>I.6.</t>
  </si>
  <si>
    <t>Polgármesteri illetmény támogatása</t>
  </si>
  <si>
    <t>II.1.</t>
  </si>
  <si>
    <t>Óvodapedagógusok, és az óvodapedagógusok nevelő munkáját közvetlenül segítők bértámogatása</t>
  </si>
  <si>
    <t>II.2.</t>
  </si>
  <si>
    <t>Óvodaműködtetési támogatás</t>
  </si>
  <si>
    <t>II.5.</t>
  </si>
  <si>
    <t>Köznevelési intézmények működtetéséhez kapcsolódó támogatás - nemzetiségi pótlék</t>
  </si>
  <si>
    <t>III.2.</t>
  </si>
  <si>
    <t>Települési önkormányzatok szociális feladatainak egyéb támogatása</t>
  </si>
  <si>
    <t>III.3.c (1)</t>
  </si>
  <si>
    <t>Szociális étkeztetés</t>
  </si>
  <si>
    <t>III.4.a+III.4.c</t>
  </si>
  <si>
    <t>Időskorúak átmeneti és tartós bentlakásos ellátása- szakmai dolgozók bértámogatása</t>
  </si>
  <si>
    <t>III.4.b</t>
  </si>
  <si>
    <t>Időskorúak átmeneti és tartós bentlakásos ellátása- intézmény-üzemeltetési támogatása</t>
  </si>
  <si>
    <t>III.5.aa</t>
  </si>
  <si>
    <t>Intézményi gyermekétkeztetés kapcsán az étkeztetési feladatot ellátók után járó bértámogatás</t>
  </si>
  <si>
    <t>III.5.ab</t>
  </si>
  <si>
    <t>Intézményi gyermekétkeztetés üzemeltetési támogatása</t>
  </si>
  <si>
    <t>III.5.b</t>
  </si>
  <si>
    <t>A rászoruló gyermekek intézményen kívüli szünidei étkeztetésének támogatása</t>
  </si>
  <si>
    <t>III.6.a (2)</t>
  </si>
  <si>
    <t>A finanszírozás szempontjából elismert szakmai dolgozók bértámogatása: bölcsődei dajkák, középfokú végzettségű kisgyermeknevelők, szaktanácsadók</t>
  </si>
  <si>
    <t>III.6.b</t>
  </si>
  <si>
    <t>Bölcsődei üzemeltetés</t>
  </si>
  <si>
    <t>IV.1.d</t>
  </si>
  <si>
    <t>Települési önkormányzatok nyilvános könyvári és közművelődési feladatainak támogatása</t>
  </si>
  <si>
    <t>A költségvetési szerveknél foglalkoztatottak 2018. évi áthúzódó és 2019. évi kompenzációja</t>
  </si>
  <si>
    <t>I.5.</t>
  </si>
  <si>
    <t>III.1.</t>
  </si>
  <si>
    <t>Szociális ágazati összevont pótlék és egészségügyi kiegészítő pótlék</t>
  </si>
  <si>
    <t>IV.3.</t>
  </si>
  <si>
    <t>Kulturális illetménypótlék</t>
  </si>
  <si>
    <t>ROHU pályázat eszközbeszerzés</t>
  </si>
  <si>
    <t>"Szelektálj okosan" pályázat eszközbeszerzés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</si>
</sst>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  <numFmt numFmtId="176" formatCode="[$¥€-2]\ #\ ##,000_);[Red]\([$€-2]\ #\ ##,000\)"/>
  </numFmts>
  <fonts count="7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 CE"/>
      <family val="1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4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4" fillId="0" borderId="0" xfId="0" applyNumberFormat="1" applyFont="1" applyFill="1" applyAlignment="1" applyProtection="1">
      <alignment horizontal="right" wrapText="1"/>
      <protection/>
    </xf>
    <xf numFmtId="166" fontId="12" fillId="0" borderId="26" xfId="0" applyNumberFormat="1" applyFont="1" applyFill="1" applyBorder="1" applyAlignment="1" applyProtection="1">
      <alignment horizontal="center" vertical="center" wrapText="1"/>
      <protection/>
    </xf>
    <xf numFmtId="166" fontId="12" fillId="0" borderId="27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3" fillId="0" borderId="28" xfId="0" applyNumberFormat="1" applyFont="1" applyFill="1" applyBorder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29" xfId="0" applyNumberFormat="1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30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12" fillId="33" borderId="23" xfId="0" applyNumberFormat="1" applyFont="1" applyFill="1" applyBorder="1" applyAlignment="1" applyProtection="1">
      <alignment vertical="center" wrapTex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6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6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6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4" fillId="0" borderId="0" xfId="0" applyNumberFormat="1" applyFont="1" applyFill="1" applyAlignment="1" applyProtection="1">
      <alignment horizontal="right" vertical="center"/>
      <protection/>
    </xf>
    <xf numFmtId="166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30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36" xfId="0" applyNumberFormat="1" applyFont="1" applyFill="1" applyBorder="1" applyAlignment="1" applyProtection="1">
      <alignment horizontal="center" vertical="center" wrapText="1"/>
      <protection/>
    </xf>
    <xf numFmtId="166" fontId="12" fillId="0" borderId="22" xfId="0" applyNumberFormat="1" applyFont="1" applyFill="1" applyBorder="1" applyAlignment="1" applyProtection="1">
      <alignment horizontal="center" vertical="center" wrapText="1"/>
      <protection/>
    </xf>
    <xf numFmtId="166" fontId="12" fillId="0" borderId="23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7" xfId="0" applyNumberForma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8" xfId="0" applyNumberForma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39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6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40" xfId="0" applyNumberForma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6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6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6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4" xfId="0" applyNumberFormat="1" applyFont="1" applyBorder="1" applyAlignment="1" applyProtection="1">
      <alignment horizontal="right" vertical="center" wrapText="1" indent="1"/>
      <protection/>
    </xf>
    <xf numFmtId="166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166" fontId="12" fillId="0" borderId="45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6" fontId="6" fillId="0" borderId="33" xfId="0" applyNumberFormat="1" applyFont="1" applyFill="1" applyBorder="1" applyAlignment="1" applyProtection="1">
      <alignment horizontal="centerContinuous" vertical="center" wrapText="1"/>
      <protection/>
    </xf>
    <xf numFmtId="166" fontId="12" fillId="0" borderId="33" xfId="0" applyNumberFormat="1" applyFont="1" applyFill="1" applyBorder="1" applyAlignment="1" applyProtection="1">
      <alignment horizontal="center" vertical="center" wrapText="1"/>
      <protection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48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43" xfId="0" applyNumberFormat="1" applyFont="1" applyFill="1" applyBorder="1" applyAlignment="1" applyProtection="1">
      <alignment horizontal="centerContinuous" vertical="center" wrapTex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6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0" xfId="0" applyNumberFormat="1" applyFont="1" applyFill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0" xfId="0" applyNumberFormat="1" applyFont="1" applyBorder="1" applyAlignment="1" applyProtection="1">
      <alignment horizontal="right" vertical="center" wrapText="1" indent="1"/>
      <protection/>
    </xf>
    <xf numFmtId="166" fontId="15" fillId="0" borderId="30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2" xfId="0" applyFont="1" applyBorder="1" applyAlignment="1" applyProtection="1">
      <alignment wrapText="1"/>
      <protection/>
    </xf>
    <xf numFmtId="166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2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Border="1" applyAlignment="1" applyProtection="1">
      <alignment horizontal="right" vertical="center" wrapText="1" indent="1"/>
      <protection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/>
    </xf>
    <xf numFmtId="0" fontId="31" fillId="0" borderId="49" xfId="60" applyFont="1" applyFill="1" applyBorder="1" applyAlignment="1" applyProtection="1">
      <alignment horizontal="center" vertical="center" wrapText="1"/>
      <protection locked="0"/>
    </xf>
    <xf numFmtId="0" fontId="32" fillId="0" borderId="25" xfId="60" applyFont="1" applyFill="1" applyBorder="1" applyAlignment="1" applyProtection="1">
      <alignment horizontal="center" vertical="center" wrapText="1"/>
      <protection/>
    </xf>
    <xf numFmtId="0" fontId="32" fillId="0" borderId="61" xfId="60" applyFont="1" applyFill="1" applyBorder="1" applyAlignment="1" applyProtection="1">
      <alignment horizontal="center" vertical="center" wrapText="1"/>
      <protection/>
    </xf>
    <xf numFmtId="0" fontId="16" fillId="0" borderId="32" xfId="0" applyFont="1" applyBorder="1" applyAlignment="1" applyProtection="1">
      <alignment vertical="center" wrapText="1"/>
      <protection/>
    </xf>
    <xf numFmtId="166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0" fontId="31" fillId="0" borderId="23" xfId="0" applyFont="1" applyBorder="1" applyAlignment="1" applyProtection="1">
      <alignment horizontal="center" vertical="center" wrapText="1"/>
      <protection locked="0"/>
    </xf>
    <xf numFmtId="0" fontId="31" fillId="0" borderId="33" xfId="0" applyFont="1" applyBorder="1" applyAlignment="1" applyProtection="1">
      <alignment horizontal="center" vertical="center" wrapText="1"/>
      <protection locked="0"/>
    </xf>
    <xf numFmtId="0" fontId="31" fillId="0" borderId="34" xfId="0" applyFont="1" applyBorder="1" applyAlignment="1" applyProtection="1">
      <alignment horizontal="center" vertical="center" wrapText="1"/>
      <protection locked="0"/>
    </xf>
    <xf numFmtId="166" fontId="31" fillId="0" borderId="23" xfId="0" applyNumberFormat="1" applyFont="1" applyFill="1" applyBorder="1" applyAlignment="1" applyProtection="1">
      <alignment horizontal="center" vertical="center" wrapText="1"/>
      <protection/>
    </xf>
    <xf numFmtId="166" fontId="31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31" fillId="0" borderId="22" xfId="0" applyNumberFormat="1" applyFont="1" applyFill="1" applyBorder="1" applyAlignment="1" applyProtection="1">
      <alignment horizontal="center" vertical="center" wrapText="1"/>
      <protection/>
    </xf>
    <xf numFmtId="166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31" fillId="0" borderId="30" xfId="0" applyNumberFormat="1" applyFont="1" applyFill="1" applyBorder="1" applyAlignment="1" applyProtection="1">
      <alignment horizontal="center" vertical="center" wrapText="1"/>
      <protection locked="0"/>
    </xf>
    <xf numFmtId="166" fontId="32" fillId="0" borderId="27" xfId="0" applyNumberFormat="1" applyFont="1" applyFill="1" applyBorder="1" applyAlignment="1" applyProtection="1">
      <alignment horizontal="center" vertical="center" wrapText="1"/>
      <protection/>
    </xf>
    <xf numFmtId="166" fontId="32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166" fontId="17" fillId="0" borderId="6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2" xfId="0" applyFont="1" applyBorder="1" applyAlignment="1" applyProtection="1">
      <alignment horizontal="left" vertical="center" wrapText="1" indent="1"/>
      <protection/>
    </xf>
    <xf numFmtId="166" fontId="32" fillId="0" borderId="30" xfId="0" applyNumberFormat="1" applyFont="1" applyBorder="1" applyAlignment="1" applyProtection="1">
      <alignment horizontal="center" vertical="center" wrapText="1"/>
      <protection/>
    </xf>
    <xf numFmtId="0" fontId="31" fillId="0" borderId="32" xfId="6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Border="1" applyAlignment="1" applyProtection="1">
      <alignment horizontal="center" vertical="center" wrapText="1"/>
      <protection locked="0"/>
    </xf>
    <xf numFmtId="0" fontId="31" fillId="0" borderId="60" xfId="60" applyFont="1" applyFill="1" applyBorder="1" applyAlignment="1" applyProtection="1">
      <alignment horizontal="center" vertical="center" wrapText="1"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6" fontId="5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4" fillId="0" borderId="0" xfId="0" applyNumberFormat="1" applyFont="1" applyFill="1" applyAlignment="1" applyProtection="1">
      <alignment horizontal="right" wrapText="1"/>
      <protection locked="0"/>
    </xf>
    <xf numFmtId="166" fontId="17" fillId="0" borderId="45" xfId="0" applyNumberFormat="1" applyFont="1" applyBorder="1" applyAlignment="1" applyProtection="1">
      <alignment horizontal="right" vertical="center" wrapText="1" indent="1"/>
      <protection/>
    </xf>
    <xf numFmtId="0" fontId="16" fillId="0" borderId="32" xfId="0" applyFont="1" applyBorder="1" applyAlignment="1" applyProtection="1">
      <alignment horizontal="left" wrapText="1" indent="1"/>
      <protection/>
    </xf>
    <xf numFmtId="166" fontId="2" fillId="0" borderId="0" xfId="0" applyNumberFormat="1" applyFont="1" applyFill="1" applyAlignment="1">
      <alignment vertical="center" wrapText="1" readingOrder="2"/>
    </xf>
    <xf numFmtId="0" fontId="6" fillId="0" borderId="36" xfId="0" applyFont="1" applyFill="1" applyBorder="1" applyAlignment="1" applyProtection="1" quotePrefix="1">
      <alignment horizontal="right" vertical="center" readingOrder="2"/>
      <protection locked="0"/>
    </xf>
    <xf numFmtId="0" fontId="5" fillId="0" borderId="0" xfId="0" applyFont="1" applyFill="1" applyAlignment="1">
      <alignment vertical="center" readingOrder="2"/>
    </xf>
    <xf numFmtId="49" fontId="6" fillId="0" borderId="36" xfId="0" applyNumberFormat="1" applyFont="1" applyFill="1" applyBorder="1" applyAlignment="1" applyProtection="1">
      <alignment horizontal="right" vertical="center" readingOrder="2"/>
      <protection locked="0"/>
    </xf>
    <xf numFmtId="0" fontId="3" fillId="0" borderId="0" xfId="0" applyFont="1" applyFill="1" applyAlignment="1">
      <alignment vertical="center" readingOrder="2"/>
    </xf>
    <xf numFmtId="0" fontId="17" fillId="0" borderId="27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vertical="center" wrapTex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166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Alignment="1" applyProtection="1">
      <alignment horizontal="right" vertical="top"/>
      <protection locked="0"/>
    </xf>
    <xf numFmtId="166" fontId="2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166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27" xfId="6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5" fillId="0" borderId="33" xfId="0" applyFont="1" applyBorder="1" applyAlignment="1" applyProtection="1">
      <alignment horizontal="left" wrapText="1" inden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166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/>
      <protection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56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64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4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6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5" xfId="60" applyNumberFormat="1" applyFont="1" applyFill="1" applyBorder="1" applyAlignment="1" applyProtection="1">
      <alignment horizontal="right" vertical="center" wrapText="1" indent="1"/>
      <protection/>
    </xf>
    <xf numFmtId="166" fontId="6" fillId="0" borderId="45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3" xfId="0" applyNumberFormat="1" applyFont="1" applyFill="1" applyBorder="1" applyAlignment="1" applyProtection="1">
      <alignment horizontal="right" vertical="center" wrapText="1"/>
      <protection/>
    </xf>
    <xf numFmtId="166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30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0" applyFont="1" applyFill="1" applyBorder="1" applyAlignment="1" applyProtection="1">
      <alignment horizontal="right" vertical="center" wrapText="1" indent="1"/>
      <protection locked="0"/>
    </xf>
    <xf numFmtId="0" fontId="13" fillId="0" borderId="35" xfId="60" applyFont="1" applyFill="1" applyBorder="1" applyAlignment="1" applyProtection="1">
      <alignment horizontal="right" vertical="center" wrapText="1" indent="1"/>
      <protection locked="0"/>
    </xf>
    <xf numFmtId="0" fontId="3" fillId="0" borderId="23" xfId="0" applyFont="1" applyFill="1" applyBorder="1" applyAlignment="1" applyProtection="1">
      <alignment horizontal="right" vertical="center" wrapText="1"/>
      <protection locked="0"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166" fontId="11" fillId="0" borderId="0" xfId="0" applyNumberFormat="1" applyFont="1" applyFill="1" applyAlignment="1" applyProtection="1">
      <alignment vertical="center" wrapText="1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49" fontId="6" fillId="0" borderId="55" xfId="0" applyNumberFormat="1" applyFont="1" applyFill="1" applyBorder="1" applyAlignment="1" applyProtection="1">
      <alignment horizontal="right" vertical="center"/>
      <protection locked="0"/>
    </xf>
    <xf numFmtId="0" fontId="6" fillId="0" borderId="67" xfId="0" applyFont="1" applyFill="1" applyBorder="1" applyAlignment="1" applyProtection="1">
      <alignment horizontal="center" vertical="center" wrapText="1"/>
      <protection locked="0"/>
    </xf>
    <xf numFmtId="49" fontId="6" fillId="0" borderId="6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32" fillId="0" borderId="23" xfId="60" applyFont="1" applyFill="1" applyBorder="1" applyAlignment="1" applyProtection="1">
      <alignment horizontal="center" vertical="center" wrapText="1"/>
      <protection locked="0"/>
    </xf>
    <xf numFmtId="166" fontId="32" fillId="0" borderId="30" xfId="0" applyNumberFormat="1" applyFont="1" applyBorder="1" applyAlignment="1" applyProtection="1">
      <alignment horizontal="center" vertical="center" wrapText="1"/>
      <protection locked="0"/>
    </xf>
    <xf numFmtId="166" fontId="31" fillId="0" borderId="33" xfId="0" applyNumberFormat="1" applyFont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right" vertical="center" readingOrder="2"/>
      <protection locked="0"/>
    </xf>
    <xf numFmtId="166" fontId="2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6" fillId="0" borderId="36" xfId="0" applyFont="1" applyFill="1" applyBorder="1" applyAlignment="1" applyProtection="1">
      <alignment horizontal="center" vertical="center" wrapText="1" readingOrder="2"/>
      <protection locked="0"/>
    </xf>
    <xf numFmtId="0" fontId="6" fillId="0" borderId="0" xfId="0" applyFont="1" applyFill="1" applyAlignment="1" applyProtection="1">
      <alignment vertical="center" readingOrder="2"/>
      <protection locked="0"/>
    </xf>
    <xf numFmtId="0" fontId="4" fillId="0" borderId="0" xfId="0" applyFont="1" applyFill="1" applyAlignment="1" applyProtection="1">
      <alignment horizontal="right" readingOrder="2"/>
      <protection locked="0"/>
    </xf>
    <xf numFmtId="0" fontId="3" fillId="0" borderId="0" xfId="0" applyFont="1" applyFill="1" applyAlignment="1" applyProtection="1">
      <alignment vertical="center" readingOrder="2"/>
      <protection locked="0"/>
    </xf>
    <xf numFmtId="0" fontId="4" fillId="0" borderId="68" xfId="0" applyFont="1" applyFill="1" applyBorder="1" applyAlignment="1" applyProtection="1">
      <alignment horizontal="right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32" fillId="0" borderId="25" xfId="60" applyFont="1" applyFill="1" applyBorder="1" applyAlignment="1" applyProtection="1">
      <alignment horizontal="center" vertical="center" wrapText="1"/>
      <protection locked="0"/>
    </xf>
    <xf numFmtId="0" fontId="32" fillId="0" borderId="61" xfId="60" applyFont="1" applyFill="1" applyBorder="1" applyAlignment="1" applyProtection="1">
      <alignment horizontal="center" vertical="center" wrapText="1"/>
      <protection locked="0"/>
    </xf>
    <xf numFmtId="0" fontId="12" fillId="0" borderId="45" xfId="60" applyFont="1" applyFill="1" applyBorder="1" applyAlignment="1" applyProtection="1">
      <alignment horizontal="right" vertical="center" wrapText="1" indent="1"/>
      <protection locked="0"/>
    </xf>
    <xf numFmtId="0" fontId="33" fillId="0" borderId="0" xfId="0" applyFont="1" applyAlignment="1">
      <alignment/>
    </xf>
    <xf numFmtId="0" fontId="33" fillId="0" borderId="0" xfId="0" applyFont="1" applyAlignment="1">
      <alignment horizontal="justify" vertical="top" wrapText="1"/>
    </xf>
    <xf numFmtId="0" fontId="34" fillId="34" borderId="0" xfId="0" applyFont="1" applyFill="1" applyAlignment="1">
      <alignment horizontal="center" vertical="center"/>
    </xf>
    <xf numFmtId="0" fontId="34" fillId="34" borderId="0" xfId="0" applyFont="1" applyFill="1" applyAlignment="1">
      <alignment horizontal="center" vertical="top" wrapText="1"/>
    </xf>
    <xf numFmtId="0" fontId="26" fillId="0" borderId="0" xfId="0" applyFont="1" applyAlignment="1">
      <alignment/>
    </xf>
    <xf numFmtId="0" fontId="66" fillId="0" borderId="0" xfId="46" applyAlignment="1" applyProtection="1">
      <alignment/>
      <protection/>
    </xf>
    <xf numFmtId="166" fontId="35" fillId="0" borderId="0" xfId="60" applyNumberFormat="1" applyFont="1" applyFill="1" applyAlignment="1" applyProtection="1">
      <alignment horizontal="right" vertical="center" indent="1"/>
      <protection/>
    </xf>
    <xf numFmtId="0" fontId="35" fillId="0" borderId="0" xfId="60" applyFont="1" applyFill="1" applyProtection="1">
      <alignment/>
      <protection/>
    </xf>
    <xf numFmtId="166" fontId="35" fillId="0" borderId="0" xfId="60" applyNumberFormat="1" applyFont="1" applyFill="1" applyProtection="1">
      <alignment/>
      <protection/>
    </xf>
    <xf numFmtId="166" fontId="30" fillId="0" borderId="0" xfId="0" applyNumberFormat="1" applyFont="1" applyFill="1" applyAlignment="1" applyProtection="1">
      <alignment horizontal="right" vertical="center" wrapText="1" indent="1"/>
      <protection/>
    </xf>
    <xf numFmtId="0" fontId="30" fillId="0" borderId="0" xfId="0" applyFont="1" applyFill="1" applyAlignment="1" applyProtection="1">
      <alignment horizontal="right" vertical="center" wrapText="1" indent="1"/>
      <protection/>
    </xf>
    <xf numFmtId="0" fontId="30" fillId="0" borderId="68" xfId="0" applyFont="1" applyFill="1" applyBorder="1" applyAlignment="1" applyProtection="1">
      <alignment horizontal="right" vertical="center" wrapText="1" indent="1"/>
      <protection/>
    </xf>
    <xf numFmtId="166" fontId="30" fillId="0" borderId="68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0" xfId="0" applyNumberFormat="1" applyFill="1" applyAlignment="1" applyProtection="1">
      <alignment horizontal="right" vertical="center" wrapText="1" indent="1"/>
      <protection/>
    </xf>
    <xf numFmtId="0" fontId="30" fillId="0" borderId="0" xfId="0" applyFont="1" applyFill="1" applyAlignment="1" applyProtection="1">
      <alignment horizontal="right" vertical="center" wrapText="1"/>
      <protection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Alignment="1" applyProtection="1">
      <alignment horizontal="right"/>
      <protection locked="0"/>
    </xf>
    <xf numFmtId="0" fontId="0" fillId="35" borderId="0" xfId="0" applyFill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166" fontId="31" fillId="0" borderId="34" xfId="0" applyNumberFormat="1" applyFont="1" applyFill="1" applyBorder="1" applyAlignment="1" applyProtection="1">
      <alignment horizontal="center" vertical="center" wrapText="1"/>
      <protection/>
    </xf>
    <xf numFmtId="166" fontId="31" fillId="0" borderId="33" xfId="0" applyNumberFormat="1" applyFont="1" applyFill="1" applyBorder="1" applyAlignment="1" applyProtection="1">
      <alignment horizontal="center" vertical="center" wrapText="1"/>
      <protection/>
    </xf>
    <xf numFmtId="166" fontId="31" fillId="0" borderId="23" xfId="0" applyNumberFormat="1" applyFont="1" applyBorder="1" applyAlignment="1" applyProtection="1">
      <alignment horizontal="center" vertical="center" wrapText="1"/>
      <protection/>
    </xf>
    <xf numFmtId="166" fontId="31" fillId="0" borderId="33" xfId="0" applyNumberFormat="1" applyFont="1" applyBorder="1" applyAlignment="1" applyProtection="1">
      <alignment horizontal="center" vertical="center" wrapText="1"/>
      <protection/>
    </xf>
    <xf numFmtId="166" fontId="31" fillId="0" borderId="34" xfId="0" applyNumberFormat="1" applyFont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Border="1" applyAlignment="1" applyProtection="1">
      <alignment horizontal="center" vertical="center" wrapText="1"/>
      <protection/>
    </xf>
    <xf numFmtId="0" fontId="31" fillId="0" borderId="33" xfId="0" applyFont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1" fillId="0" borderId="49" xfId="60" applyFont="1" applyFill="1" applyBorder="1" applyAlignment="1" applyProtection="1">
      <alignment horizontal="center" vertical="center" wrapText="1"/>
      <protection/>
    </xf>
    <xf numFmtId="0" fontId="31" fillId="0" borderId="32" xfId="60" applyFont="1" applyFill="1" applyBorder="1" applyAlignment="1" applyProtection="1">
      <alignment horizontal="center" vertical="center" wrapText="1"/>
      <protection/>
    </xf>
    <xf numFmtId="0" fontId="31" fillId="0" borderId="32" xfId="0" applyFont="1" applyBorder="1" applyAlignment="1" applyProtection="1">
      <alignment horizontal="center" vertical="center" wrapText="1"/>
      <protection/>
    </xf>
    <xf numFmtId="0" fontId="31" fillId="0" borderId="60" xfId="6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3" fillId="0" borderId="3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5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2" fillId="0" borderId="36" xfId="0" applyFont="1" applyFill="1" applyBorder="1" applyAlignment="1">
      <alignment horizontal="center" vertical="center"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17" fillId="0" borderId="68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166" fontId="12" fillId="0" borderId="7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7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2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36" borderId="7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3" xfId="60" applyNumberFormat="1" applyFont="1" applyFill="1" applyBorder="1" applyAlignment="1" applyProtection="1">
      <alignment horizontal="right" vertical="center" wrapText="1"/>
      <protection locked="0"/>
    </xf>
    <xf numFmtId="166" fontId="13" fillId="0" borderId="7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0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4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70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7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76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77" xfId="60" applyNumberFormat="1" applyFont="1" applyFill="1" applyBorder="1" applyAlignment="1" applyProtection="1">
      <alignment horizontal="right" vertical="center" wrapText="1" indent="1"/>
      <protection/>
    </xf>
    <xf numFmtId="166" fontId="13" fillId="36" borderId="7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36" borderId="78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8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9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80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70" xfId="0" applyNumberFormat="1" applyFont="1" applyBorder="1" applyAlignment="1" applyProtection="1">
      <alignment horizontal="right" vertical="center" wrapText="1" indent="1"/>
      <protection/>
    </xf>
    <xf numFmtId="166" fontId="17" fillId="0" borderId="70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85" xfId="0" applyNumberFormat="1" applyFont="1" applyFill="1" applyBorder="1" applyAlignment="1" applyProtection="1">
      <alignment horizontal="right" vertical="center" wrapText="1" indent="1"/>
      <protection/>
    </xf>
    <xf numFmtId="166" fontId="18" fillId="0" borderId="86" xfId="0" applyNumberFormat="1" applyFont="1" applyFill="1" applyBorder="1" applyAlignment="1" applyProtection="1">
      <alignment horizontal="right" vertical="center" wrapText="1" indent="1"/>
      <protection/>
    </xf>
    <xf numFmtId="166" fontId="18" fillId="0" borderId="8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66" fontId="3" fillId="0" borderId="8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7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6" fontId="18" fillId="0" borderId="81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89" xfId="0" applyNumberFormat="1" applyFont="1" applyFill="1" applyBorder="1" applyAlignment="1" applyProtection="1">
      <alignment horizontal="left" vertical="center" wrapText="1"/>
      <protection locked="0"/>
    </xf>
    <xf numFmtId="166" fontId="13" fillId="0" borderId="82" xfId="0" applyNumberFormat="1" applyFont="1" applyFill="1" applyBorder="1" applyAlignment="1" applyProtection="1">
      <alignment vertical="center" wrapText="1"/>
      <protection locked="0"/>
    </xf>
    <xf numFmtId="49" fontId="13" fillId="0" borderId="82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9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82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82" xfId="0" applyNumberFormat="1" applyFont="1" applyFill="1" applyBorder="1" applyAlignment="1" applyProtection="1">
      <alignment vertical="center" wrapText="1"/>
      <protection locked="0"/>
    </xf>
    <xf numFmtId="166" fontId="0" fillId="0" borderId="90" xfId="0" applyNumberFormat="1" applyFill="1" applyBorder="1" applyAlignment="1" applyProtection="1">
      <alignment horizontal="left" vertical="center" wrapText="1"/>
      <protection locked="0"/>
    </xf>
    <xf numFmtId="166" fontId="11" fillId="0" borderId="89" xfId="0" applyNumberFormat="1" applyFont="1" applyFill="1" applyBorder="1" applyAlignment="1" applyProtection="1">
      <alignment horizontal="left" vertical="center" wrapText="1"/>
      <protection locked="0"/>
    </xf>
    <xf numFmtId="166" fontId="13" fillId="36" borderId="73" xfId="60" applyNumberFormat="1" applyFont="1" applyFill="1" applyBorder="1" applyAlignment="1" applyProtection="1">
      <alignment horizontal="right" vertical="center" wrapText="1"/>
      <protection locked="0"/>
    </xf>
    <xf numFmtId="166" fontId="13" fillId="0" borderId="71" xfId="60" applyNumberFormat="1" applyFont="1" applyFill="1" applyBorder="1" applyAlignment="1" applyProtection="1">
      <alignment horizontal="right" vertical="center" wrapText="1" indent="1"/>
      <protection/>
    </xf>
    <xf numFmtId="166" fontId="15" fillId="0" borderId="70" xfId="0" applyNumberFormat="1" applyFont="1" applyBorder="1" applyAlignment="1" applyProtection="1">
      <alignment horizontal="right" vertical="center" wrapText="1" indent="1"/>
      <protection/>
    </xf>
    <xf numFmtId="166" fontId="30" fillId="0" borderId="0" xfId="0" applyNumberFormat="1" applyFont="1" applyFill="1" applyAlignment="1" applyProtection="1">
      <alignment horizontal="right" vertical="center" wrapText="1" indent="1"/>
      <protection/>
    </xf>
    <xf numFmtId="3" fontId="3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3" fillId="36" borderId="7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80" xfId="0" applyNumberFormat="1" applyFont="1" applyFill="1" applyBorder="1" applyAlignment="1" applyProtection="1">
      <alignment horizontal="right" vertical="center" wrapText="1" indent="1"/>
      <protection/>
    </xf>
    <xf numFmtId="166" fontId="30" fillId="0" borderId="0" xfId="0" applyNumberFormat="1" applyFont="1" applyFill="1" applyAlignment="1" applyProtection="1">
      <alignment vertical="center" wrapText="1"/>
      <protection/>
    </xf>
    <xf numFmtId="0" fontId="13" fillId="36" borderId="0" xfId="0" applyFont="1" applyFill="1" applyAlignment="1" applyProtection="1">
      <alignment/>
      <protection locked="0"/>
    </xf>
    <xf numFmtId="0" fontId="16" fillId="36" borderId="11" xfId="0" applyFont="1" applyFill="1" applyBorder="1" applyAlignment="1" applyProtection="1">
      <alignment horizontal="left" vertical="center" wrapText="1"/>
      <protection locked="0"/>
    </xf>
    <xf numFmtId="0" fontId="0" fillId="0" borderId="91" xfId="0" applyFill="1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vertical="center" wrapText="1"/>
      <protection/>
    </xf>
    <xf numFmtId="166" fontId="15" fillId="0" borderId="31" xfId="0" applyNumberFormat="1" applyFont="1" applyFill="1" applyBorder="1" applyAlignment="1" applyProtection="1">
      <alignment vertical="center" wrapText="1"/>
      <protection/>
    </xf>
    <xf numFmtId="166" fontId="17" fillId="0" borderId="62" xfId="0" applyNumberFormat="1" applyFont="1" applyFill="1" applyBorder="1" applyAlignment="1" applyProtection="1">
      <alignment horizontal="right" vertical="center" wrapText="1"/>
      <protection/>
    </xf>
    <xf numFmtId="166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1" xfId="0" applyFont="1" applyFill="1" applyBorder="1" applyAlignment="1" applyProtection="1">
      <alignment/>
      <protection locked="0"/>
    </xf>
    <xf numFmtId="0" fontId="16" fillId="36" borderId="32" xfId="0" applyFont="1" applyFill="1" applyBorder="1" applyAlignment="1" applyProtection="1">
      <alignment horizontal="left" vertical="center" wrapText="1"/>
      <protection locked="0"/>
    </xf>
    <xf numFmtId="166" fontId="16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16" fillId="36" borderId="12" xfId="0" applyFont="1" applyFill="1" applyBorder="1" applyAlignment="1" applyProtection="1">
      <alignment horizontal="left" vertical="center" wrapText="1"/>
      <protection locked="0"/>
    </xf>
    <xf numFmtId="166" fontId="16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18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166" fontId="16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21" xfId="0" applyFont="1" applyFill="1" applyBorder="1" applyAlignment="1">
      <alignment/>
    </xf>
    <xf numFmtId="166" fontId="16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45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left" wrapText="1" indent="1"/>
    </xf>
    <xf numFmtId="0" fontId="16" fillId="0" borderId="15" xfId="0" applyFont="1" applyBorder="1" applyAlignment="1" applyProtection="1">
      <alignment vertical="center" wrapText="1"/>
      <protection/>
    </xf>
    <xf numFmtId="166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92" xfId="60" applyNumberFormat="1" applyFont="1" applyFill="1" applyBorder="1" applyAlignment="1" applyProtection="1">
      <alignment horizontal="right" vertical="center" wrapText="1" indent="1"/>
      <protection/>
    </xf>
    <xf numFmtId="0" fontId="16" fillId="0" borderId="32" xfId="0" applyFont="1" applyBorder="1" applyAlignment="1">
      <alignment horizontal="left" vertical="center" wrapText="1" indent="1"/>
    </xf>
    <xf numFmtId="166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9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77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9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9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96" xfId="60" applyNumberFormat="1" applyFont="1" applyFill="1" applyBorder="1" applyAlignment="1" applyProtection="1">
      <alignment horizontal="right" vertical="center" wrapText="1" indent="1"/>
      <protection locked="0"/>
    </xf>
    <xf numFmtId="166" fontId="35" fillId="37" borderId="0" xfId="60" applyNumberFormat="1" applyFont="1" applyFill="1" applyProtection="1">
      <alignment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166" fontId="12" fillId="0" borderId="97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98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9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166" fontId="0" fillId="38" borderId="0" xfId="0" applyNumberFormat="1" applyFill="1" applyAlignment="1">
      <alignment vertical="center" wrapText="1"/>
    </xf>
    <xf numFmtId="3" fontId="3" fillId="38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19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35" borderId="0" xfId="0" applyFont="1" applyFill="1" applyAlignment="1" applyProtection="1">
      <alignment horizontal="center"/>
      <protection locked="0"/>
    </xf>
    <xf numFmtId="0" fontId="5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5" fillId="0" borderId="0" xfId="60" applyFont="1" applyFill="1" applyAlignment="1" applyProtection="1">
      <alignment horizontal="center"/>
      <protection/>
    </xf>
    <xf numFmtId="166" fontId="5" fillId="0" borderId="0" xfId="60" applyNumberFormat="1" applyFont="1" applyFill="1" applyBorder="1" applyAlignment="1" applyProtection="1">
      <alignment horizontal="center" vertical="center"/>
      <protection/>
    </xf>
    <xf numFmtId="166" fontId="20" fillId="0" borderId="31" xfId="60" applyNumberFormat="1" applyFont="1" applyFill="1" applyBorder="1" applyAlignment="1" applyProtection="1">
      <alignment horizontal="left" vertical="center"/>
      <protection locked="0"/>
    </xf>
    <xf numFmtId="166" fontId="20" fillId="0" borderId="31" xfId="60" applyNumberFormat="1" applyFont="1" applyFill="1" applyBorder="1" applyAlignment="1" applyProtection="1">
      <alignment horizontal="left"/>
      <protection/>
    </xf>
    <xf numFmtId="166" fontId="20" fillId="0" borderId="31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99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8" xfId="60" applyFont="1" applyFill="1" applyBorder="1" applyAlignment="1" applyProtection="1">
      <alignment horizontal="center" vertical="center" wrapTex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0" fontId="8" fillId="0" borderId="0" xfId="60" applyFont="1" applyFill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5" fillId="0" borderId="0" xfId="60" applyFont="1" applyFill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6" fontId="5" fillId="0" borderId="0" xfId="60" applyNumberFormat="1" applyFont="1" applyFill="1" applyBorder="1" applyAlignment="1" applyProtection="1">
      <alignment horizontal="center" vertical="center"/>
      <protection locked="0"/>
    </xf>
    <xf numFmtId="166" fontId="6" fillId="0" borderId="100" xfId="0" applyNumberFormat="1" applyFont="1" applyFill="1" applyBorder="1" applyAlignment="1" applyProtection="1">
      <alignment horizontal="center" vertical="center" wrapText="1"/>
      <protection/>
    </xf>
    <xf numFmtId="166" fontId="6" fillId="0" borderId="91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37" fillId="0" borderId="48" xfId="0" applyNumberFormat="1" applyFont="1" applyFill="1" applyBorder="1" applyAlignment="1" applyProtection="1">
      <alignment horizontal="center" vertical="center" wrapText="1"/>
      <protection/>
    </xf>
    <xf numFmtId="166" fontId="5" fillId="0" borderId="0" xfId="0" applyNumberFormat="1" applyFont="1" applyFill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166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1" xfId="0" applyFont="1" applyBorder="1" applyAlignment="1" applyProtection="1">
      <alignment horizontal="right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 readingOrder="2"/>
      <protection locked="0"/>
    </xf>
    <xf numFmtId="0" fontId="5" fillId="0" borderId="68" xfId="0" applyFont="1" applyFill="1" applyBorder="1" applyAlignment="1" applyProtection="1">
      <alignment horizontal="center" vertical="center" readingOrder="2"/>
      <protection locked="0"/>
    </xf>
    <xf numFmtId="0" fontId="2" fillId="0" borderId="68" xfId="0" applyFont="1" applyBorder="1" applyAlignment="1" applyProtection="1">
      <alignment horizontal="center" vertical="center" readingOrder="2"/>
      <protection locked="0"/>
    </xf>
    <xf numFmtId="0" fontId="2" fillId="0" borderId="34" xfId="0" applyFont="1" applyBorder="1" applyAlignment="1" applyProtection="1">
      <alignment horizontal="center" vertical="center" readingOrder="2"/>
      <protection locked="0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2" fillId="0" borderId="101" xfId="0" applyFont="1" applyBorder="1" applyAlignment="1" applyProtection="1">
      <alignment horizontal="center" vertical="center"/>
      <protection locked="0"/>
    </xf>
    <xf numFmtId="0" fontId="5" fillId="0" borderId="102" xfId="0" applyFont="1" applyFill="1" applyBorder="1" applyAlignment="1" applyProtection="1">
      <alignment horizontal="center" vertical="center"/>
      <protection locked="0"/>
    </xf>
    <xf numFmtId="0" fontId="2" fillId="0" borderId="103" xfId="0" applyFont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19" fillId="0" borderId="104" xfId="0" applyFont="1" applyFill="1" applyBorder="1" applyAlignment="1" applyProtection="1">
      <alignment horizontal="center" vertical="center"/>
      <protection locked="0"/>
    </xf>
    <xf numFmtId="0" fontId="19" fillId="0" borderId="68" xfId="0" applyFont="1" applyFill="1" applyBorder="1" applyAlignment="1" applyProtection="1">
      <alignment horizontal="center" vertical="center"/>
      <protection locked="0"/>
    </xf>
    <xf numFmtId="0" fontId="0" fillId="0" borderId="68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6" fillId="0" borderId="105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6" fillId="0" borderId="59" xfId="0" applyFont="1" applyFill="1" applyBorder="1" applyAlignment="1" applyProtection="1">
      <alignment horizontal="center" wrapText="1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7" fillId="0" borderId="48" xfId="0" applyFont="1" applyBorder="1" applyAlignment="1">
      <alignment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  <cellStyle name="Százalék 2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zoomScale="130" zoomScaleNormal="130" zoomScalePageLayoutView="0" workbookViewId="0" topLeftCell="A10">
      <selection activeCell="C33" sqref="C33"/>
    </sheetView>
  </sheetViews>
  <sheetFormatPr defaultColWidth="9.00390625" defaultRowHeight="12.75"/>
  <cols>
    <col min="1" max="1" width="24.125" style="0" customWidth="1"/>
    <col min="2" max="2" width="105.50390625" style="0" customWidth="1"/>
    <col min="3" max="3" width="39.00390625" style="0" customWidth="1"/>
  </cols>
  <sheetData>
    <row r="2" spans="1:3" ht="18.75">
      <c r="A2" s="553" t="s">
        <v>513</v>
      </c>
      <c r="B2" s="553"/>
      <c r="C2" s="553"/>
    </row>
    <row r="3" spans="1:3" ht="15">
      <c r="A3" s="410"/>
      <c r="B3" s="411"/>
      <c r="C3" s="410"/>
    </row>
    <row r="4" spans="1:3" ht="14.25">
      <c r="A4" s="412" t="s">
        <v>514</v>
      </c>
      <c r="B4" s="413" t="s">
        <v>515</v>
      </c>
      <c r="C4" s="412" t="s">
        <v>516</v>
      </c>
    </row>
    <row r="5" spans="1:3" ht="12.75">
      <c r="A5" s="414"/>
      <c r="B5" s="414"/>
      <c r="C5" s="414"/>
    </row>
    <row r="6" spans="1:3" ht="18.75">
      <c r="A6" s="554" t="s">
        <v>546</v>
      </c>
      <c r="B6" s="554"/>
      <c r="C6" s="554"/>
    </row>
    <row r="7" spans="1:3" ht="12.75">
      <c r="A7" s="414" t="s">
        <v>517</v>
      </c>
      <c r="B7" s="414" t="s">
        <v>518</v>
      </c>
      <c r="C7" s="415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ht="12.75">
      <c r="A8" s="414" t="s">
        <v>519</v>
      </c>
      <c r="B8" s="414" t="s">
        <v>520</v>
      </c>
      <c r="C8" s="415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ht="12.75">
      <c r="A9" s="414" t="s">
        <v>521</v>
      </c>
      <c r="B9" s="414" t="s">
        <v>547</v>
      </c>
      <c r="C9" s="415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ht="12.75">
      <c r="A10" s="414" t="s">
        <v>522</v>
      </c>
      <c r="B10" s="414" t="s">
        <v>548</v>
      </c>
      <c r="C10" s="415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ht="12.75">
      <c r="A11" s="414" t="s">
        <v>523</v>
      </c>
      <c r="B11" s="414" t="s">
        <v>549</v>
      </c>
      <c r="C11" s="415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ht="12.75">
      <c r="A12" s="414" t="s">
        <v>524</v>
      </c>
      <c r="B12" s="414" t="s">
        <v>550</v>
      </c>
      <c r="C12" s="415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ht="12.75">
      <c r="A13" s="414" t="s">
        <v>525</v>
      </c>
      <c r="B13" s="414" t="s">
        <v>551</v>
      </c>
      <c r="C13" s="415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ht="12.75">
      <c r="A14" s="414" t="s">
        <v>526</v>
      </c>
      <c r="B14" s="414" t="s">
        <v>552</v>
      </c>
      <c r="C14" s="415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ht="12.75">
      <c r="A15" s="414" t="s">
        <v>527</v>
      </c>
      <c r="B15" s="414" t="s">
        <v>528</v>
      </c>
      <c r="C15" s="415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ht="12.75">
      <c r="A16" s="414" t="s">
        <v>529</v>
      </c>
      <c r="B16" s="414" t="s">
        <v>465</v>
      </c>
      <c r="C16" s="415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ht="12.75">
      <c r="A17" s="414" t="s">
        <v>530</v>
      </c>
      <c r="B17" s="414" t="s">
        <v>468</v>
      </c>
      <c r="C17" s="415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ht="12.75">
      <c r="A18" s="414" t="s">
        <v>531</v>
      </c>
      <c r="B18" s="414" t="s">
        <v>472</v>
      </c>
      <c r="C18" s="415" t="str">
        <f ca="1">HYPERLINK(SUBSTITUTE(CELL("address",'RM_5.1.sz.mell'!A1),"'",""),SUBSTITUTE(MID(CELL("address",'RM_5.1.sz.mell'!A1),SEARCH("]",CELL("address",'RM_5.1.sz.mell'!A1),1)+1,LEN(CELL("address",'RM_5.1.sz.mell'!A1))-SEARCH("]",CELL("address",'RM_5.1.sz.mell'!A1),1)),"'",""))</f>
        <v>RM_5.1.sz.mell!$A$1</v>
      </c>
    </row>
    <row r="19" spans="1:3" ht="12.75">
      <c r="A19" s="414" t="s">
        <v>532</v>
      </c>
      <c r="B19" s="414" t="s">
        <v>470</v>
      </c>
      <c r="C19" s="415" t="str">
        <f ca="1">HYPERLINK(SUBSTITUTE(CELL("address",'RM_5.1.1.sz.mell'!A1),"'",""),SUBSTITUTE(MID(CELL("address",'RM_5.1.1.sz.mell'!A1),SEARCH("]",CELL("address",'RM_5.1.1.sz.mell'!A1),1)+1,LEN(CELL("address",'RM_5.1.1.sz.mell'!A1))-SEARCH("]",CELL("address",'RM_5.1.1.sz.mell'!A1),1)),"'",""))</f>
        <v>RM_5.1.1.sz.mell!$A$1</v>
      </c>
    </row>
    <row r="20" spans="1:3" ht="12.75">
      <c r="A20" s="414" t="s">
        <v>533</v>
      </c>
      <c r="B20" s="414" t="s">
        <v>471</v>
      </c>
      <c r="C20" s="415" t="str">
        <f ca="1">HYPERLINK(SUBSTITUTE(CELL("address",'RM_5.1.2.sz.mell'!A1),"'",""),SUBSTITUTE(MID(CELL("address",'RM_5.1.2.sz.mell'!A1),SEARCH("]",CELL("address",'RM_5.1.2.sz.mell'!A1),1)+1,LEN(CELL("address",'RM_5.1.2.sz.mell'!A1))-SEARCH("]",CELL("address",'RM_5.1.2.sz.mell'!A1),1)),"'",""))</f>
        <v>RM_5.1.2.sz.mell!$A$1</v>
      </c>
    </row>
    <row r="21" spans="1:3" ht="12.75">
      <c r="A21" s="414" t="s">
        <v>534</v>
      </c>
      <c r="B21" s="414" t="s">
        <v>473</v>
      </c>
      <c r="C21" s="415" t="str">
        <f ca="1">HYPERLINK(SUBSTITUTE(CELL("address",'RM_5.1.3.sz.mell'!A1),"'",""),SUBSTITUTE(MID(CELL("address",'RM_5.1.3.sz.mell'!A1),SEARCH("]",CELL("address",'RM_5.1.3.sz.mell'!A1),1)+1,LEN(CELL("address",'RM_5.1.3.sz.mell'!A1))-SEARCH("]",CELL("address",'RM_5.1.3.sz.mell'!A1),1)),"'",""))</f>
        <v>RM_5.1.3.sz.mell!$A$1</v>
      </c>
    </row>
    <row r="22" spans="1:3" ht="12.75">
      <c r="A22" s="414" t="s">
        <v>535</v>
      </c>
      <c r="B22" s="414" t="str">
        <f>RM_ALAPADATOK!A11</f>
        <v>Eleki Közös Önkormányzati Hivatal</v>
      </c>
      <c r="C22" s="415" t="str">
        <f ca="1">HYPERLINK(SUBSTITUTE(CELL("address",'RM_5.2.sz.mell'!A1),"'",""),SUBSTITUTE(MID(CELL("address",'RM_5.2.sz.mell'!A1),SEARCH("]",CELL("address",'RM_5.2.sz.mell'!A1),1)+1,LEN(CELL("address",'RM_5.2.sz.mell'!A1))-SEARCH("]",CELL("address",'RM_5.2.sz.mell'!A1),1)),"'",""))</f>
        <v>RM_5.2.sz.mell!$A$1</v>
      </c>
    </row>
    <row r="23" spans="1:3" ht="12.75">
      <c r="A23" s="414" t="s">
        <v>536</v>
      </c>
      <c r="B23" t="str">
        <f>RM_ALAPADATOK!B13</f>
        <v>Elek Város Óvoda-Bölcsőde</v>
      </c>
      <c r="C23" s="415" t="str">
        <f ca="1">HYPERLINK(SUBSTITUTE(CELL("address",'RM_5.3.sz.mell'!A1),"'",""),SUBSTITUTE(MID(CELL("address",'RM_5.3.sz.mell'!A1),SEARCH("]",CELL("address",'RM_5.3.sz.mell'!A1),1)+1,LEN(CELL("address",'RM_5.3.sz.mell'!A1))-SEARCH("]",CELL("address",'RM_5.3.sz.mell'!A1),1)),"'",""))</f>
        <v>RM_5.3.sz.mell!$A$1</v>
      </c>
    </row>
    <row r="24" spans="1:3" ht="12.75">
      <c r="A24" s="414" t="s">
        <v>537</v>
      </c>
      <c r="B24" t="str">
        <f>RM_ALAPADATOK!B15</f>
        <v>Reibel Mihály Városi Művelődési Központ és Könyvtár</v>
      </c>
      <c r="C24" s="415" t="str">
        <f ca="1">HYPERLINK(SUBSTITUTE(CELL("address",'RM_5.4.sz.mell'!A1),"'",""),SUBSTITUTE(MID(CELL("address",'RM_5.4.sz.mell'!A1),SEARCH("]",CELL("address",'RM_5.4.sz.mell'!A1),1)+1,LEN(CELL("address",'RM_5.4.sz.mell'!A1))-SEARCH("]",CELL("address",'RM_5.4.sz.mell'!A1),1)),"'",""))</f>
        <v>RM_5.4.sz.mell!$A$1</v>
      </c>
    </row>
    <row r="25" spans="1:3" ht="12.75">
      <c r="A25" s="414" t="s">
        <v>538</v>
      </c>
      <c r="B25" t="str">
        <f>RM_ALAPADATOK!B17</f>
        <v>Naplemente Idősek Otthona</v>
      </c>
      <c r="C25" s="415" t="str">
        <f ca="1">HYPERLINK(SUBSTITUTE(CELL("address",'RM_5.5.sz.mell'!A1),"'",""),SUBSTITUTE(MID(CELL("address",'RM_5.5.sz.mell'!A1),SEARCH("]",CELL("address",'RM_5.5.sz.mell'!A1),1)+1,LEN(CELL("address",'RM_5.5.sz.mell'!A1))-SEARCH("]",CELL("address",'RM_5.5.sz.mell'!A1),1)),"'",""))</f>
        <v>RM_5.5.sz.mell!$A$1</v>
      </c>
    </row>
    <row r="26" spans="1:3" ht="12.75">
      <c r="A26" s="414" t="s">
        <v>539</v>
      </c>
      <c r="B26" t="str">
        <f>RM_ALAPADATOK!B19</f>
        <v>4 kvi név</v>
      </c>
      <c r="C26" s="4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414" t="s">
        <v>540</v>
      </c>
      <c r="B27" t="str">
        <f>RM_ALAPADATOK!B21</f>
        <v>5 kvi név</v>
      </c>
      <c r="C27" s="4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414" t="s">
        <v>541</v>
      </c>
      <c r="B28" t="str">
        <f>RM_ALAPADATOK!B23</f>
        <v>6 kvi név</v>
      </c>
      <c r="C28" s="4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414" t="s">
        <v>542</v>
      </c>
      <c r="B29" t="str">
        <f>RM_ALAPADATOK!B25</f>
        <v>7 kvi név</v>
      </c>
      <c r="C29" s="4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414" t="s">
        <v>543</v>
      </c>
      <c r="B30" t="str">
        <f>RM_ALAPADATOK!B27</f>
        <v>8 kvi név</v>
      </c>
      <c r="C30" s="4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414" t="s">
        <v>544</v>
      </c>
      <c r="B31" t="str">
        <f>RM_ALAPADATOK!B29</f>
        <v>9 kvi név</v>
      </c>
      <c r="C31" s="4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414" t="s">
        <v>545</v>
      </c>
      <c r="B32" t="str">
        <f>RM_ALAPADATOK!B31</f>
        <v>10 kvi név</v>
      </c>
      <c r="C32" s="4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414" t="s">
        <v>562</v>
      </c>
      <c r="B33" t="str">
        <f>'RM_6.sz.mell'!B1</f>
        <v>A 2019. évi általános működés és ágazati feladatok támogatásának alakulása jogcímenként</v>
      </c>
      <c r="C33" s="415" t="str">
        <f ca="1">HYPERLINK(SUBSTITUTE(CELL("address",'RM_6.sz.mell'!A1),"'",""),SUBSTITUTE(MID(CELL("address",'RM_6.sz.mell'!A1),SEARCH("]",CELL("address",'RM_6.sz.mell'!A1),1)+1,LEN(CELL("address",'RM_6.sz.mell'!A1))-SEARCH("]",CELL("address",'RM_6.sz.mell'!A1),1)),"'",""))</f>
        <v>RM_6.sz.mell!$A$1</v>
      </c>
    </row>
  </sheetData>
  <sheetProtection sheet="1"/>
  <mergeCells count="2">
    <mergeCell ref="A2:C2"/>
    <mergeCell ref="A6:C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">
      <selection activeCell="G20" sqref="G20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08" t="s">
        <v>425</v>
      </c>
      <c r="B1" s="60"/>
      <c r="C1" s="60"/>
      <c r="D1" s="60"/>
      <c r="E1" s="209" t="s">
        <v>84</v>
      </c>
    </row>
    <row r="2" spans="1:5" ht="12.75">
      <c r="A2" s="60"/>
      <c r="B2" s="60"/>
      <c r="C2" s="60"/>
      <c r="D2" s="60"/>
      <c r="E2" s="60"/>
    </row>
    <row r="3" spans="1:5" ht="12.75">
      <c r="A3" s="210"/>
      <c r="B3" s="211"/>
      <c r="C3" s="210"/>
      <c r="D3" s="212"/>
      <c r="E3" s="211"/>
    </row>
    <row r="4" spans="1:5" ht="15.75">
      <c r="A4" s="62" t="str">
        <f>+RM_ÖSSZEFÜGGÉSEK!A6</f>
        <v>2019. évi eredeti előirányzat BEVÉTELEK</v>
      </c>
      <c r="B4" s="213"/>
      <c r="C4" s="214"/>
      <c r="D4" s="212"/>
      <c r="E4" s="211"/>
    </row>
    <row r="5" spans="1:5" ht="12.75">
      <c r="A5" s="210"/>
      <c r="B5" s="211"/>
      <c r="C5" s="210"/>
      <c r="D5" s="212"/>
      <c r="E5" s="211"/>
    </row>
    <row r="6" spans="1:5" ht="12.75">
      <c r="A6" s="210" t="s">
        <v>394</v>
      </c>
      <c r="B6" s="211">
        <f>+'RM_1.1.sz.mell.'!C68</f>
        <v>619061781</v>
      </c>
      <c r="C6" s="210" t="s">
        <v>374</v>
      </c>
      <c r="D6" s="212">
        <f>+'RM_2.1.sz.mell.'!C18+'RM_2.2.sz.mell.'!C17</f>
        <v>619061781</v>
      </c>
      <c r="E6" s="211">
        <f>+B6-D6</f>
        <v>0</v>
      </c>
    </row>
    <row r="7" spans="1:5" ht="12.75">
      <c r="A7" s="210" t="s">
        <v>410</v>
      </c>
      <c r="B7" s="211">
        <f>+'RM_1.1.sz.mell.'!C92</f>
        <v>253118762</v>
      </c>
      <c r="C7" s="210" t="s">
        <v>380</v>
      </c>
      <c r="D7" s="212">
        <f>+'RM_2.1.sz.mell.'!C29+'RM_2.2.sz.mell.'!C30</f>
        <v>253118762</v>
      </c>
      <c r="E7" s="211">
        <f>+B7-D7</f>
        <v>0</v>
      </c>
    </row>
    <row r="8" spans="1:5" ht="12.75">
      <c r="A8" s="210" t="s">
        <v>411</v>
      </c>
      <c r="B8" s="211">
        <f>+'RM_1.1.sz.mell.'!C93</f>
        <v>872180543</v>
      </c>
      <c r="C8" s="210" t="s">
        <v>381</v>
      </c>
      <c r="D8" s="212">
        <f>+'RM_2.1.sz.mell.'!C30+'RM_2.2.sz.mell.'!C31</f>
        <v>872180543</v>
      </c>
      <c r="E8" s="211">
        <f>+B8-D8</f>
        <v>0</v>
      </c>
    </row>
    <row r="9" spans="1:5" ht="12.75">
      <c r="A9" s="210"/>
      <c r="B9" s="211"/>
      <c r="C9" s="210"/>
      <c r="D9" s="212"/>
      <c r="E9" s="211"/>
    </row>
    <row r="10" spans="1:5" ht="15.75">
      <c r="A10" s="62" t="str">
        <f>+RM_ÖSSZEFÜGGÉSEK!A13</f>
        <v>2019. évi előirányzat módosítások BEVÉTELEK</v>
      </c>
      <c r="B10" s="213"/>
      <c r="C10" s="214"/>
      <c r="D10" s="212"/>
      <c r="E10" s="211"/>
    </row>
    <row r="11" spans="1:5" ht="12.75">
      <c r="A11" s="210"/>
      <c r="B11" s="211"/>
      <c r="C11" s="210"/>
      <c r="D11" s="212"/>
      <c r="E11" s="211"/>
    </row>
    <row r="12" spans="1:5" ht="12.75">
      <c r="A12" s="210" t="s">
        <v>395</v>
      </c>
      <c r="B12" s="211">
        <f>+'RM_1.1.sz.mell.'!J68</f>
        <v>213427125</v>
      </c>
      <c r="C12" s="210" t="s">
        <v>375</v>
      </c>
      <c r="D12" s="212">
        <f>+'RM_2.1.sz.mell.'!D18+'RM_2.2.sz.mell.'!D17</f>
        <v>213427125</v>
      </c>
      <c r="E12" s="211">
        <f>+B12-D12</f>
        <v>0</v>
      </c>
    </row>
    <row r="13" spans="1:5" ht="12.75">
      <c r="A13" s="210" t="s">
        <v>396</v>
      </c>
      <c r="B13" s="211">
        <f>+'RM_1.1.sz.mell.'!J92</f>
        <v>176215639</v>
      </c>
      <c r="C13" s="210" t="s">
        <v>382</v>
      </c>
      <c r="D13" s="212">
        <f>+'RM_2.1.sz.mell.'!D29+'RM_2.2.sz.mell.'!D30</f>
        <v>176215639</v>
      </c>
      <c r="E13" s="211">
        <f>+B13-D13</f>
        <v>0</v>
      </c>
    </row>
    <row r="14" spans="1:5" ht="12.75">
      <c r="A14" s="210" t="s">
        <v>397</v>
      </c>
      <c r="B14" s="211">
        <f>+'RM_1.1.sz.mell.'!J93</f>
        <v>389642764</v>
      </c>
      <c r="C14" s="210" t="s">
        <v>383</v>
      </c>
      <c r="D14" s="212">
        <f>+'RM_2.1.sz.mell.'!D30+'RM_2.2.sz.mell.'!D31</f>
        <v>389642764</v>
      </c>
      <c r="E14" s="211">
        <f>+B14-D14</f>
        <v>0</v>
      </c>
    </row>
    <row r="15" spans="1:5" ht="12.75">
      <c r="A15" s="210"/>
      <c r="B15" s="211"/>
      <c r="C15" s="210"/>
      <c r="D15" s="212"/>
      <c r="E15" s="211"/>
    </row>
    <row r="16" spans="1:5" ht="14.25">
      <c r="A16" s="215" t="str">
        <f>+RM_ÖSSZEFÜGGÉSEK!A19</f>
        <v>2019. módosítás utáni módosított előrirányzatok BEVÉTELEK</v>
      </c>
      <c r="B16" s="61"/>
      <c r="C16" s="214"/>
      <c r="D16" s="212"/>
      <c r="E16" s="211"/>
    </row>
    <row r="17" spans="1:5" ht="12.75">
      <c r="A17" s="210"/>
      <c r="B17" s="211"/>
      <c r="C17" s="210"/>
      <c r="D17" s="212"/>
      <c r="E17" s="211"/>
    </row>
    <row r="18" spans="1:5" ht="12.75">
      <c r="A18" s="210" t="s">
        <v>398</v>
      </c>
      <c r="B18" s="211">
        <f>+'RM_1.1.sz.mell.'!K68</f>
        <v>832488906</v>
      </c>
      <c r="C18" s="210" t="s">
        <v>376</v>
      </c>
      <c r="D18" s="212">
        <f>+'RM_2.1.sz.mell.'!E18+'RM_2.2.sz.mell.'!E17</f>
        <v>832488906</v>
      </c>
      <c r="E18" s="211">
        <f>+B18-D18</f>
        <v>0</v>
      </c>
    </row>
    <row r="19" spans="1:5" ht="12.75">
      <c r="A19" s="210" t="s">
        <v>399</v>
      </c>
      <c r="B19" s="211">
        <f>+'RM_1.1.sz.mell.'!K92</f>
        <v>429334401</v>
      </c>
      <c r="C19" s="210" t="s">
        <v>384</v>
      </c>
      <c r="D19" s="212">
        <f>+'RM_2.1.sz.mell.'!E29+'RM_2.2.sz.mell.'!E30</f>
        <v>429334401</v>
      </c>
      <c r="E19" s="211">
        <f>+B19-D19</f>
        <v>0</v>
      </c>
    </row>
    <row r="20" spans="1:5" ht="12.75">
      <c r="A20" s="210" t="s">
        <v>400</v>
      </c>
      <c r="B20" s="211">
        <f>+'RM_1.1.sz.mell.'!K93</f>
        <v>1261823307</v>
      </c>
      <c r="C20" s="210" t="s">
        <v>385</v>
      </c>
      <c r="D20" s="212">
        <f>+'RM_2.1.sz.mell.'!E30+'RM_2.2.sz.mell.'!E31</f>
        <v>1261823307</v>
      </c>
      <c r="E20" s="211">
        <f>+B20-D20</f>
        <v>0</v>
      </c>
    </row>
    <row r="21" spans="1:5" ht="12.75">
      <c r="A21" s="210"/>
      <c r="B21" s="211"/>
      <c r="C21" s="210"/>
      <c r="D21" s="212"/>
      <c r="E21" s="211"/>
    </row>
    <row r="22" spans="1:5" ht="15.75">
      <c r="A22" s="62" t="str">
        <f>+RM_ÖSSZEFÜGGÉSEK!A25</f>
        <v>2019. évi eredeti előirányzat KIADÁSOK</v>
      </c>
      <c r="B22" s="213"/>
      <c r="C22" s="214"/>
      <c r="D22" s="212"/>
      <c r="E22" s="211"/>
    </row>
    <row r="23" spans="1:5" ht="12.75">
      <c r="A23" s="210"/>
      <c r="B23" s="211"/>
      <c r="C23" s="210"/>
      <c r="D23" s="212"/>
      <c r="E23" s="211"/>
    </row>
    <row r="24" spans="1:5" ht="12.75">
      <c r="A24" s="210" t="s">
        <v>412</v>
      </c>
      <c r="B24" s="211">
        <f>+'RM_1.1.sz.mell.'!C135</f>
        <v>856790512</v>
      </c>
      <c r="C24" s="210" t="s">
        <v>377</v>
      </c>
      <c r="D24" s="212">
        <f>+'RM_2.1.sz.mell.'!G18+'RM_2.2.sz.mell.'!G17</f>
        <v>856790512</v>
      </c>
      <c r="E24" s="211">
        <f>+B24-D24</f>
        <v>0</v>
      </c>
    </row>
    <row r="25" spans="1:5" ht="12.75">
      <c r="A25" s="210" t="s">
        <v>402</v>
      </c>
      <c r="B25" s="211">
        <f>+'RM_1.1.sz.mell.'!C160</f>
        <v>15390031</v>
      </c>
      <c r="C25" s="210" t="s">
        <v>386</v>
      </c>
      <c r="D25" s="212">
        <f>+'RM_2.1.sz.mell.'!G29+'RM_2.2.sz.mell.'!G30</f>
        <v>15390031</v>
      </c>
      <c r="E25" s="211">
        <f>+B25-D25</f>
        <v>0</v>
      </c>
    </row>
    <row r="26" spans="1:5" ht="12.75">
      <c r="A26" s="210" t="s">
        <v>403</v>
      </c>
      <c r="B26" s="211">
        <f>+'RM_1.1.sz.mell.'!C161</f>
        <v>872180543</v>
      </c>
      <c r="C26" s="210" t="s">
        <v>387</v>
      </c>
      <c r="D26" s="212">
        <f>+'RM_2.1.sz.mell.'!G30+'RM_2.2.sz.mell.'!G31</f>
        <v>872180543</v>
      </c>
      <c r="E26" s="211">
        <f>+B26-D26</f>
        <v>0</v>
      </c>
    </row>
    <row r="27" spans="1:5" ht="12.75">
      <c r="A27" s="210"/>
      <c r="B27" s="211"/>
      <c r="C27" s="210"/>
      <c r="D27" s="212"/>
      <c r="E27" s="211"/>
    </row>
    <row r="28" spans="1:5" ht="15.75">
      <c r="A28" s="62" t="str">
        <f>+RM_ÖSSZEFÜGGÉSEK!A31</f>
        <v>2019. évi előirányzat módosítások KIADÁSOK</v>
      </c>
      <c r="B28" s="213"/>
      <c r="C28" s="214"/>
      <c r="D28" s="212"/>
      <c r="E28" s="211"/>
    </row>
    <row r="29" spans="1:5" ht="12.75">
      <c r="A29" s="210"/>
      <c r="B29" s="211"/>
      <c r="C29" s="210"/>
      <c r="D29" s="212"/>
      <c r="E29" s="211"/>
    </row>
    <row r="30" spans="1:5" ht="12.75">
      <c r="A30" s="210" t="s">
        <v>404</v>
      </c>
      <c r="B30" s="211">
        <f>+'RM_1.1.sz.mell.'!J135</f>
        <v>389642764</v>
      </c>
      <c r="C30" s="210" t="s">
        <v>378</v>
      </c>
      <c r="D30" s="212">
        <f>+'RM_2.1.sz.mell.'!H18+'RM_2.2.sz.mell.'!H17</f>
        <v>389642764</v>
      </c>
      <c r="E30" s="211">
        <f>+B30-D30</f>
        <v>0</v>
      </c>
    </row>
    <row r="31" spans="1:5" ht="12.75">
      <c r="A31" s="210" t="s">
        <v>405</v>
      </c>
      <c r="B31" s="211">
        <f>+'RM_1.1.sz.mell.'!J160</f>
        <v>0</v>
      </c>
      <c r="C31" s="210" t="s">
        <v>388</v>
      </c>
      <c r="D31" s="212">
        <f>+'RM_2.1.sz.mell.'!H29+'RM_2.2.sz.mell.'!H30</f>
        <v>0</v>
      </c>
      <c r="E31" s="211">
        <f>+B31-D31</f>
        <v>0</v>
      </c>
    </row>
    <row r="32" spans="1:5" ht="12.75">
      <c r="A32" s="210" t="s">
        <v>406</v>
      </c>
      <c r="B32" s="211">
        <f>+'RM_1.1.sz.mell.'!J161</f>
        <v>389642764</v>
      </c>
      <c r="C32" s="210" t="s">
        <v>389</v>
      </c>
      <c r="D32" s="212">
        <f>+'RM_2.1.sz.mell.'!H30+'RM_2.2.sz.mell.'!H31</f>
        <v>389642764</v>
      </c>
      <c r="E32" s="211">
        <f>+B32-D32</f>
        <v>0</v>
      </c>
    </row>
    <row r="33" spans="1:5" ht="12.75">
      <c r="A33" s="210"/>
      <c r="B33" s="211"/>
      <c r="C33" s="210"/>
      <c r="D33" s="212"/>
      <c r="E33" s="211"/>
    </row>
    <row r="34" spans="1:5" ht="15.75">
      <c r="A34" s="216" t="str">
        <f>+RM_ÖSSZEFÜGGÉSEK!A37</f>
        <v>2019. módosítás utáni módosított előirányzatok KIADÁSOK</v>
      </c>
      <c r="B34" s="213"/>
      <c r="C34" s="214"/>
      <c r="D34" s="212"/>
      <c r="E34" s="211"/>
    </row>
    <row r="35" spans="1:5" ht="12.75">
      <c r="A35" s="210"/>
      <c r="B35" s="211"/>
      <c r="C35" s="210"/>
      <c r="D35" s="212"/>
      <c r="E35" s="211"/>
    </row>
    <row r="36" spans="1:5" ht="12.75">
      <c r="A36" s="210" t="s">
        <v>407</v>
      </c>
      <c r="B36" s="211">
        <f>+'RM_1.1.sz.mell.'!K135</f>
        <v>1246433276</v>
      </c>
      <c r="C36" s="210" t="s">
        <v>379</v>
      </c>
      <c r="D36" s="212">
        <f>+'RM_2.1.sz.mell.'!I18+'RM_2.2.sz.mell.'!I17</f>
        <v>1246433276</v>
      </c>
      <c r="E36" s="211">
        <f>+B36-D36</f>
        <v>0</v>
      </c>
    </row>
    <row r="37" spans="1:5" ht="12.75">
      <c r="A37" s="210" t="s">
        <v>408</v>
      </c>
      <c r="B37" s="211">
        <f>+'RM_1.1.sz.mell.'!K160</f>
        <v>15390031</v>
      </c>
      <c r="C37" s="210" t="s">
        <v>390</v>
      </c>
      <c r="D37" s="212">
        <f>+'RM_2.1.sz.mell.'!I29+'RM_2.2.sz.mell.'!I30</f>
        <v>15390031</v>
      </c>
      <c r="E37" s="211">
        <f>+B37-D37</f>
        <v>0</v>
      </c>
    </row>
    <row r="38" spans="1:5" ht="12.75">
      <c r="A38" s="210" t="s">
        <v>413</v>
      </c>
      <c r="B38" s="211">
        <f>+'RM_1.1.sz.mell.'!K161</f>
        <v>1261823307</v>
      </c>
      <c r="C38" s="210" t="s">
        <v>391</v>
      </c>
      <c r="D38" s="212">
        <f>+'RM_2.1.sz.mell.'!I30+'RM_2.2.sz.mell.'!I31</f>
        <v>1261823307</v>
      </c>
      <c r="E38" s="211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5"/>
  <sheetViews>
    <sheetView zoomScale="120" zoomScaleNormal="120" workbookViewId="0" topLeftCell="A10">
      <selection activeCell="A17" sqref="A17"/>
    </sheetView>
  </sheetViews>
  <sheetFormatPr defaultColWidth="9.00390625" defaultRowHeight="12.75"/>
  <cols>
    <col min="1" max="1" width="38.875" style="27" customWidth="1"/>
    <col min="2" max="8" width="15.875" style="26" customWidth="1"/>
    <col min="9" max="9" width="15.875" style="33" customWidth="1"/>
    <col min="10" max="11" width="12.875" style="26" customWidth="1"/>
    <col min="12" max="12" width="13.875" style="26" customWidth="1"/>
    <col min="13" max="16384" width="9.375" style="26" customWidth="1"/>
  </cols>
  <sheetData>
    <row r="1" spans="3:9" ht="15">
      <c r="C1" s="584" t="str">
        <f>CONCATENATE("3. melléklet ",RM_ALAPADATOK!A7," ",RM_ALAPADATOK!B7," ",RM_ALAPADATOK!C7," ",RM_ALAPADATOK!D7," ",RM_ALAPADATOK!E7," ",RM_ALAPADATOK!F7," ",RM_ALAPADATOK!G7," ",RM_ALAPADATOK!H7)</f>
        <v>3. melléklet a 2 / 2019 ( II.26. ) önkormányzati rendelethez</v>
      </c>
      <c r="D1" s="585"/>
      <c r="E1" s="585"/>
      <c r="F1" s="585"/>
      <c r="G1" s="585"/>
      <c r="H1" s="585"/>
      <c r="I1" s="585"/>
    </row>
    <row r="3" spans="1:9" ht="25.5" customHeight="1">
      <c r="A3" s="583" t="s">
        <v>465</v>
      </c>
      <c r="B3" s="583"/>
      <c r="C3" s="583"/>
      <c r="D3" s="583"/>
      <c r="E3" s="583"/>
      <c r="F3" s="583"/>
      <c r="G3" s="583"/>
      <c r="H3" s="583"/>
      <c r="I3" s="583"/>
    </row>
    <row r="4" spans="1:9" ht="22.5" customHeight="1" thickBot="1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25" customHeight="1" thickBot="1">
      <c r="A5" s="56" t="s">
        <v>42</v>
      </c>
      <c r="B5" s="435" t="s">
        <v>43</v>
      </c>
      <c r="C5" s="435" t="s">
        <v>44</v>
      </c>
      <c r="D5" s="435" t="str">
        <f>+CONCATENATE("Felhasználás   ",LEFT(RM_ÖSSZEFÜGGÉSEK!A6,4)-1,". XII. 31-ig")</f>
        <v>Felhasználás   2018. XII. 31-ig</v>
      </c>
      <c r="E5" s="435" t="str">
        <f>+CONCATENATE(LEFT(RM_ÖSSZEFÜGGÉSEK!A6,4),". évi",CHAR(10),"eredeti előirányzat")</f>
        <v>2019. évi
eredeti előirányzat</v>
      </c>
      <c r="F5" s="294" t="s">
        <v>469</v>
      </c>
      <c r="G5" s="294" t="s">
        <v>578</v>
      </c>
      <c r="H5" s="294" t="s">
        <v>579</v>
      </c>
      <c r="I5" s="295" t="s">
        <v>580</v>
      </c>
    </row>
    <row r="6" spans="1:9" s="33" customFormat="1" ht="12" customHeight="1" thickBot="1">
      <c r="A6" s="31" t="s">
        <v>346</v>
      </c>
      <c r="B6" s="32" t="s">
        <v>347</v>
      </c>
      <c r="C6" s="32" t="s">
        <v>348</v>
      </c>
      <c r="D6" s="32" t="s">
        <v>350</v>
      </c>
      <c r="E6" s="32" t="s">
        <v>349</v>
      </c>
      <c r="F6" s="32" t="s">
        <v>351</v>
      </c>
      <c r="G6" s="32" t="s">
        <v>352</v>
      </c>
      <c r="H6" s="296" t="s">
        <v>437</v>
      </c>
      <c r="I6" s="297" t="s">
        <v>436</v>
      </c>
    </row>
    <row r="7" spans="1:9" ht="15.75" customHeight="1">
      <c r="A7" s="492" t="s">
        <v>572</v>
      </c>
      <c r="B7" s="493">
        <v>7000000</v>
      </c>
      <c r="C7" s="494" t="s">
        <v>573</v>
      </c>
      <c r="D7" s="493"/>
      <c r="E7" s="493">
        <v>7000000</v>
      </c>
      <c r="F7" s="20"/>
      <c r="G7" s="20"/>
      <c r="H7" s="20">
        <f>F7+G7</f>
        <v>0</v>
      </c>
      <c r="I7" s="34">
        <f>E7+H7</f>
        <v>7000000</v>
      </c>
    </row>
    <row r="8" spans="1:9" ht="15.75" customHeight="1">
      <c r="A8" s="492" t="s">
        <v>574</v>
      </c>
      <c r="B8" s="493">
        <v>10211862</v>
      </c>
      <c r="C8" s="494" t="s">
        <v>573</v>
      </c>
      <c r="D8" s="493"/>
      <c r="E8" s="493">
        <v>10211862</v>
      </c>
      <c r="F8" s="20"/>
      <c r="G8" s="20"/>
      <c r="H8" s="20">
        <f>F8+G8</f>
        <v>0</v>
      </c>
      <c r="I8" s="34">
        <f>E8+H8</f>
        <v>10211862</v>
      </c>
    </row>
    <row r="9" spans="1:9" ht="15.75" customHeight="1">
      <c r="A9" s="492" t="s">
        <v>575</v>
      </c>
      <c r="B9" s="493">
        <v>10000000</v>
      </c>
      <c r="C9" s="494" t="s">
        <v>573</v>
      </c>
      <c r="D9" s="493"/>
      <c r="E9" s="493">
        <v>10000000</v>
      </c>
      <c r="F9" s="20"/>
      <c r="G9" s="20"/>
      <c r="H9" s="20">
        <f aca="true" t="shared" si="0" ref="H9:H24">F9+G9</f>
        <v>0</v>
      </c>
      <c r="I9" s="34">
        <f aca="true" t="shared" si="1" ref="I9:I24">E9+H9</f>
        <v>10000000</v>
      </c>
    </row>
    <row r="10" spans="1:9" ht="15.75" customHeight="1">
      <c r="A10" s="495" t="s">
        <v>576</v>
      </c>
      <c r="B10" s="493">
        <v>635000</v>
      </c>
      <c r="C10" s="494" t="s">
        <v>573</v>
      </c>
      <c r="D10" s="493"/>
      <c r="E10" s="493">
        <v>635000</v>
      </c>
      <c r="F10" s="20"/>
      <c r="G10" s="20"/>
      <c r="H10" s="20">
        <f t="shared" si="0"/>
        <v>0</v>
      </c>
      <c r="I10" s="34">
        <f t="shared" si="1"/>
        <v>635000</v>
      </c>
    </row>
    <row r="11" spans="1:9" ht="15.75" customHeight="1">
      <c r="A11" s="492" t="s">
        <v>577</v>
      </c>
      <c r="B11" s="493">
        <v>167000</v>
      </c>
      <c r="C11" s="494" t="s">
        <v>573</v>
      </c>
      <c r="D11" s="493"/>
      <c r="E11" s="493">
        <v>167000</v>
      </c>
      <c r="F11" s="20"/>
      <c r="G11" s="20"/>
      <c r="H11" s="20">
        <f t="shared" si="0"/>
        <v>0</v>
      </c>
      <c r="I11" s="34">
        <f t="shared" si="1"/>
        <v>167000</v>
      </c>
    </row>
    <row r="12" spans="1:9" ht="15.75" customHeight="1">
      <c r="A12" s="550" t="s">
        <v>640</v>
      </c>
      <c r="B12" s="20">
        <v>18677994</v>
      </c>
      <c r="C12" s="173" t="s">
        <v>573</v>
      </c>
      <c r="D12" s="20"/>
      <c r="E12" s="20"/>
      <c r="F12" s="20"/>
      <c r="G12" s="20">
        <v>18677994</v>
      </c>
      <c r="H12" s="20">
        <f t="shared" si="0"/>
        <v>18677994</v>
      </c>
      <c r="I12" s="34">
        <f t="shared" si="1"/>
        <v>18677994</v>
      </c>
    </row>
    <row r="13" spans="1:9" ht="15.75" customHeight="1">
      <c r="A13" s="172" t="s">
        <v>641</v>
      </c>
      <c r="B13" s="20">
        <v>740448</v>
      </c>
      <c r="C13" s="173" t="s">
        <v>573</v>
      </c>
      <c r="D13" s="20"/>
      <c r="E13" s="20"/>
      <c r="F13" s="20"/>
      <c r="G13" s="20">
        <v>740448</v>
      </c>
      <c r="H13" s="20">
        <f t="shared" si="0"/>
        <v>740448</v>
      </c>
      <c r="I13" s="34">
        <f t="shared" si="1"/>
        <v>740448</v>
      </c>
    </row>
    <row r="14" spans="1:9" ht="15.75" customHeight="1">
      <c r="A14" s="172"/>
      <c r="B14" s="20"/>
      <c r="C14" s="173"/>
      <c r="D14" s="20"/>
      <c r="E14" s="20"/>
      <c r="F14" s="20"/>
      <c r="G14" s="20"/>
      <c r="H14" s="20">
        <f t="shared" si="0"/>
        <v>0</v>
      </c>
      <c r="I14" s="34">
        <f t="shared" si="1"/>
        <v>0</v>
      </c>
    </row>
    <row r="15" spans="1:9" ht="15.75" customHeight="1">
      <c r="A15" s="172"/>
      <c r="B15" s="20"/>
      <c r="C15" s="173"/>
      <c r="D15" s="20"/>
      <c r="E15" s="20"/>
      <c r="F15" s="20"/>
      <c r="G15" s="20"/>
      <c r="H15" s="20">
        <f t="shared" si="0"/>
        <v>0</v>
      </c>
      <c r="I15" s="34">
        <f t="shared" si="1"/>
        <v>0</v>
      </c>
    </row>
    <row r="16" spans="1:9" ht="15.75" customHeight="1">
      <c r="A16" s="172"/>
      <c r="B16" s="20"/>
      <c r="C16" s="173"/>
      <c r="D16" s="20"/>
      <c r="E16" s="20"/>
      <c r="F16" s="20"/>
      <c r="G16" s="20"/>
      <c r="H16" s="20">
        <f t="shared" si="0"/>
        <v>0</v>
      </c>
      <c r="I16" s="34">
        <f t="shared" si="1"/>
        <v>0</v>
      </c>
    </row>
    <row r="17" spans="1:9" ht="15.75" customHeight="1">
      <c r="A17" s="172"/>
      <c r="B17" s="20"/>
      <c r="C17" s="173"/>
      <c r="D17" s="20"/>
      <c r="E17" s="20"/>
      <c r="F17" s="20"/>
      <c r="G17" s="20"/>
      <c r="H17" s="20">
        <f t="shared" si="0"/>
        <v>0</v>
      </c>
      <c r="I17" s="34">
        <f t="shared" si="1"/>
        <v>0</v>
      </c>
    </row>
    <row r="18" spans="1:9" ht="15.75" customHeight="1">
      <c r="A18" s="172"/>
      <c r="B18" s="20"/>
      <c r="C18" s="173"/>
      <c r="D18" s="20"/>
      <c r="E18" s="20"/>
      <c r="F18" s="20"/>
      <c r="G18" s="20"/>
      <c r="H18" s="20">
        <f t="shared" si="0"/>
        <v>0</v>
      </c>
      <c r="I18" s="34">
        <f t="shared" si="1"/>
        <v>0</v>
      </c>
    </row>
    <row r="19" spans="1:9" ht="15.75" customHeight="1">
      <c r="A19" s="172"/>
      <c r="B19" s="20"/>
      <c r="C19" s="173"/>
      <c r="D19" s="20"/>
      <c r="E19" s="20"/>
      <c r="F19" s="20"/>
      <c r="G19" s="20"/>
      <c r="H19" s="20">
        <f t="shared" si="0"/>
        <v>0</v>
      </c>
      <c r="I19" s="34">
        <f t="shared" si="1"/>
        <v>0</v>
      </c>
    </row>
    <row r="20" spans="1:9" ht="15.75" customHeight="1">
      <c r="A20" s="172"/>
      <c r="B20" s="20"/>
      <c r="C20" s="173"/>
      <c r="D20" s="20"/>
      <c r="E20" s="20"/>
      <c r="F20" s="20"/>
      <c r="G20" s="20"/>
      <c r="H20" s="20">
        <f t="shared" si="0"/>
        <v>0</v>
      </c>
      <c r="I20" s="34">
        <f t="shared" si="1"/>
        <v>0</v>
      </c>
    </row>
    <row r="21" spans="1:9" ht="15.75" customHeight="1">
      <c r="A21" s="172"/>
      <c r="B21" s="20"/>
      <c r="C21" s="173"/>
      <c r="D21" s="20"/>
      <c r="E21" s="20"/>
      <c r="F21" s="20"/>
      <c r="G21" s="20"/>
      <c r="H21" s="20">
        <f t="shared" si="0"/>
        <v>0</v>
      </c>
      <c r="I21" s="34">
        <f t="shared" si="1"/>
        <v>0</v>
      </c>
    </row>
    <row r="22" spans="1:9" ht="15.75" customHeight="1">
      <c r="A22" s="172"/>
      <c r="B22" s="20"/>
      <c r="C22" s="173"/>
      <c r="D22" s="20"/>
      <c r="E22" s="20"/>
      <c r="F22" s="20"/>
      <c r="G22" s="20"/>
      <c r="H22" s="20">
        <f t="shared" si="0"/>
        <v>0</v>
      </c>
      <c r="I22" s="34">
        <f t="shared" si="1"/>
        <v>0</v>
      </c>
    </row>
    <row r="23" spans="1:9" ht="15.75" customHeight="1">
      <c r="A23" s="172"/>
      <c r="B23" s="20"/>
      <c r="C23" s="173"/>
      <c r="D23" s="20"/>
      <c r="E23" s="20"/>
      <c r="F23" s="20"/>
      <c r="G23" s="20"/>
      <c r="H23" s="20">
        <f t="shared" si="0"/>
        <v>0</v>
      </c>
      <c r="I23" s="34">
        <f t="shared" si="1"/>
        <v>0</v>
      </c>
    </row>
    <row r="24" spans="1:9" ht="15.75" customHeight="1" thickBot="1">
      <c r="A24" s="35"/>
      <c r="B24" s="21"/>
      <c r="C24" s="174"/>
      <c r="D24" s="21"/>
      <c r="E24" s="21"/>
      <c r="F24" s="21"/>
      <c r="G24" s="21"/>
      <c r="H24" s="20">
        <f t="shared" si="0"/>
        <v>0</v>
      </c>
      <c r="I24" s="36">
        <f t="shared" si="1"/>
        <v>0</v>
      </c>
    </row>
    <row r="25" spans="1:9" s="39" customFormat="1" ht="18" customHeight="1" thickBot="1">
      <c r="A25" s="58" t="s">
        <v>41</v>
      </c>
      <c r="B25" s="37">
        <f>SUM(B7:B24)</f>
        <v>47432304</v>
      </c>
      <c r="C25" s="45"/>
      <c r="D25" s="37">
        <f>SUM(D7:D24)</f>
        <v>0</v>
      </c>
      <c r="E25" s="37">
        <f>SUM(E7:E24)</f>
        <v>28013862</v>
      </c>
      <c r="F25" s="37"/>
      <c r="G25" s="37"/>
      <c r="H25" s="37">
        <f>SUM(H7:H24)</f>
        <v>19418442</v>
      </c>
      <c r="I25" s="38">
        <f>SUM(I7:I24)</f>
        <v>47432304</v>
      </c>
    </row>
  </sheetData>
  <sheetProtection/>
  <mergeCells count="2">
    <mergeCell ref="A3:I3"/>
    <mergeCell ref="C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"/>
  <sheetViews>
    <sheetView zoomScale="120" zoomScaleNormal="120" workbookViewId="0" topLeftCell="A1">
      <selection activeCell="J14" sqref="J14"/>
    </sheetView>
  </sheetViews>
  <sheetFormatPr defaultColWidth="9.00390625" defaultRowHeight="12.75"/>
  <cols>
    <col min="1" max="1" width="38.875" style="27" customWidth="1"/>
    <col min="2" max="8" width="15.875" style="26" customWidth="1"/>
    <col min="9" max="9" width="15.875" style="33" customWidth="1"/>
    <col min="10" max="11" width="12.875" style="26" customWidth="1"/>
    <col min="12" max="12" width="13.875" style="26" customWidth="1"/>
    <col min="13" max="16384" width="9.375" style="26" customWidth="1"/>
  </cols>
  <sheetData>
    <row r="1" spans="3:9" ht="15">
      <c r="C1" s="584" t="str">
        <f>CONCATENATE("4. melléklet ",RM_ALAPADATOK!A7," ",RM_ALAPADATOK!B7," ",RM_ALAPADATOK!C7," ",RM_ALAPADATOK!D7," ",RM_ALAPADATOK!E7," ",RM_ALAPADATOK!F7," ",RM_ALAPADATOK!G7," ",RM_ALAPADATOK!H7)</f>
        <v>4. melléklet a 2 / 2019 ( II.26. ) önkormányzati rendelethez</v>
      </c>
      <c r="D1" s="585"/>
      <c r="E1" s="585"/>
      <c r="F1" s="585"/>
      <c r="G1" s="585"/>
      <c r="H1" s="585"/>
      <c r="I1" s="585"/>
    </row>
    <row r="2" spans="1:9" ht="12.75">
      <c r="A2" s="311"/>
      <c r="B2" s="312"/>
      <c r="C2" s="312"/>
      <c r="D2" s="312"/>
      <c r="E2" s="312"/>
      <c r="F2" s="312"/>
      <c r="G2" s="312"/>
      <c r="H2" s="312"/>
      <c r="I2" s="312"/>
    </row>
    <row r="3" spans="1:9" ht="25.5" customHeight="1">
      <c r="A3" s="583" t="s">
        <v>468</v>
      </c>
      <c r="B3" s="583"/>
      <c r="C3" s="583"/>
      <c r="D3" s="583"/>
      <c r="E3" s="583"/>
      <c r="F3" s="583"/>
      <c r="G3" s="583"/>
      <c r="H3" s="583"/>
      <c r="I3" s="583"/>
    </row>
    <row r="4" spans="1:9" ht="22.5" customHeight="1" thickBot="1">
      <c r="A4" s="311"/>
      <c r="B4" s="312"/>
      <c r="C4" s="312"/>
      <c r="D4" s="312"/>
      <c r="E4" s="312"/>
      <c r="F4" s="312"/>
      <c r="G4" s="312"/>
      <c r="H4" s="312"/>
      <c r="I4" s="313" t="str">
        <f>'RM_2.2.sz.mell.'!I2</f>
        <v>Forintban!</v>
      </c>
    </row>
    <row r="5" spans="1:9" s="28" customFormat="1" ht="44.25" customHeight="1" thickBot="1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2018. XII. 31-ig</v>
      </c>
      <c r="E5" s="57" t="str">
        <f>+CONCATENATE(LEFT(RM_ÖSSZEFÜGGÉSEK!A6,4),". évi",CHAR(10),"eredeti előirányzat")</f>
        <v>2019. évi
eredeti előirányzat</v>
      </c>
      <c r="F5" s="291" t="str">
        <f>CONCATENATE('RM_3.sz.mell.'!F5)</f>
        <v>Eddigi módosítások összege 2019-ben</v>
      </c>
      <c r="G5" s="432" t="str">
        <f>CONCATENATE('RM_3.sz.mell.'!G5)</f>
        <v>1.sz. módosítás</v>
      </c>
      <c r="H5" s="433" t="str">
        <f>CONCATENATE('RM_3.sz.mell.'!H5)</f>
        <v>Módosítások összesen 2019. 03.31.-ig</v>
      </c>
      <c r="I5" s="434" t="str">
        <f>CONCATENATE('RM_3.sz.mell.'!I5)</f>
        <v>1. számú módosítás utáni előirányzat</v>
      </c>
    </row>
    <row r="6" spans="1:9" s="33" customFormat="1" ht="12" customHeight="1" thickBot="1">
      <c r="A6" s="31" t="s">
        <v>346</v>
      </c>
      <c r="B6" s="32" t="s">
        <v>347</v>
      </c>
      <c r="C6" s="32" t="s">
        <v>348</v>
      </c>
      <c r="D6" s="32" t="s">
        <v>350</v>
      </c>
      <c r="E6" s="32" t="s">
        <v>349</v>
      </c>
      <c r="F6" s="296" t="s">
        <v>351</v>
      </c>
      <c r="G6" s="296" t="s">
        <v>352</v>
      </c>
      <c r="H6" s="296" t="s">
        <v>437</v>
      </c>
      <c r="I6" s="297" t="s">
        <v>436</v>
      </c>
    </row>
    <row r="7" spans="1:9" ht="15.75" customHeight="1">
      <c r="A7" s="492" t="s">
        <v>581</v>
      </c>
      <c r="B7" s="493">
        <v>13000000</v>
      </c>
      <c r="C7" s="496" t="s">
        <v>573</v>
      </c>
      <c r="D7" s="497"/>
      <c r="E7" s="493">
        <v>13000000</v>
      </c>
      <c r="F7" s="20"/>
      <c r="G7" s="20"/>
      <c r="H7" s="282">
        <f>F7+G7</f>
        <v>0</v>
      </c>
      <c r="I7" s="34">
        <f>E7+H7</f>
        <v>13000000</v>
      </c>
    </row>
    <row r="8" spans="1:9" ht="15.75" customHeight="1">
      <c r="A8" s="492" t="s">
        <v>582</v>
      </c>
      <c r="B8" s="493">
        <v>5000000</v>
      </c>
      <c r="C8" s="496" t="s">
        <v>573</v>
      </c>
      <c r="D8" s="497"/>
      <c r="E8" s="493">
        <v>5000000</v>
      </c>
      <c r="F8" s="20"/>
      <c r="G8" s="20"/>
      <c r="H8" s="282">
        <f>F8+G8</f>
        <v>0</v>
      </c>
      <c r="I8" s="34">
        <f aca="true" t="shared" si="0" ref="I8:I24">E8+H8</f>
        <v>5000000</v>
      </c>
    </row>
    <row r="9" spans="1:9" ht="15.75" customHeight="1">
      <c r="A9" s="492" t="s">
        <v>583</v>
      </c>
      <c r="B9" s="493">
        <v>5000000</v>
      </c>
      <c r="C9" s="496" t="s">
        <v>573</v>
      </c>
      <c r="D9" s="497"/>
      <c r="E9" s="493">
        <v>5000000</v>
      </c>
      <c r="F9" s="20"/>
      <c r="G9" s="20"/>
      <c r="H9" s="282">
        <f>F9+G9</f>
        <v>0</v>
      </c>
      <c r="I9" s="34">
        <f t="shared" si="0"/>
        <v>5000000</v>
      </c>
    </row>
    <row r="10" spans="1:9" ht="15.75" customHeight="1">
      <c r="A10" s="498" t="s">
        <v>584</v>
      </c>
      <c r="B10" s="493">
        <v>7000000</v>
      </c>
      <c r="C10" s="496" t="s">
        <v>573</v>
      </c>
      <c r="D10" s="497"/>
      <c r="E10" s="493">
        <v>7000000</v>
      </c>
      <c r="F10" s="20"/>
      <c r="G10" s="20"/>
      <c r="H10" s="282">
        <f aca="true" t="shared" si="1" ref="H10:H24">F10+G10</f>
        <v>0</v>
      </c>
      <c r="I10" s="34">
        <f t="shared" si="0"/>
        <v>7000000</v>
      </c>
    </row>
    <row r="11" spans="1:9" ht="15.75" customHeight="1">
      <c r="A11" s="492" t="s">
        <v>585</v>
      </c>
      <c r="B11" s="493">
        <v>5672620</v>
      </c>
      <c r="C11" s="496" t="s">
        <v>573</v>
      </c>
      <c r="D11" s="497"/>
      <c r="E11" s="493">
        <v>5672620</v>
      </c>
      <c r="F11" s="20"/>
      <c r="G11" s="20"/>
      <c r="H11" s="282">
        <f t="shared" si="1"/>
        <v>0</v>
      </c>
      <c r="I11" s="34">
        <f t="shared" si="0"/>
        <v>5672620</v>
      </c>
    </row>
    <row r="12" spans="1:9" ht="27" customHeight="1">
      <c r="A12" s="499" t="s">
        <v>586</v>
      </c>
      <c r="B12" s="497">
        <v>56839146</v>
      </c>
      <c r="C12" s="496" t="s">
        <v>587</v>
      </c>
      <c r="D12" s="497">
        <v>1270000</v>
      </c>
      <c r="E12" s="497">
        <v>55569146</v>
      </c>
      <c r="F12" s="20"/>
      <c r="G12" s="20"/>
      <c r="H12" s="282">
        <f t="shared" si="1"/>
        <v>0</v>
      </c>
      <c r="I12" s="34">
        <f t="shared" si="0"/>
        <v>55569146</v>
      </c>
    </row>
    <row r="13" spans="1:9" ht="22.5" customHeight="1">
      <c r="A13" s="499" t="s">
        <v>588</v>
      </c>
      <c r="B13" s="497">
        <v>64522066</v>
      </c>
      <c r="C13" s="496" t="s">
        <v>587</v>
      </c>
      <c r="D13" s="497"/>
      <c r="E13" s="497">
        <v>64522066</v>
      </c>
      <c r="F13" s="20"/>
      <c r="G13" s="20"/>
      <c r="H13" s="282">
        <f t="shared" si="1"/>
        <v>0</v>
      </c>
      <c r="I13" s="34">
        <f t="shared" si="0"/>
        <v>64522066</v>
      </c>
    </row>
    <row r="14" spans="1:10" ht="15.75" customHeight="1">
      <c r="A14" s="172"/>
      <c r="B14" s="20"/>
      <c r="C14" s="173"/>
      <c r="D14" s="20"/>
      <c r="E14" s="20"/>
      <c r="F14" s="20"/>
      <c r="G14" s="20"/>
      <c r="H14" s="282">
        <f t="shared" si="1"/>
        <v>0</v>
      </c>
      <c r="I14" s="34">
        <f t="shared" si="0"/>
        <v>0</v>
      </c>
      <c r="J14" s="551"/>
    </row>
    <row r="15" spans="1:9" ht="15.75" customHeight="1">
      <c r="A15" s="172"/>
      <c r="B15" s="20"/>
      <c r="C15" s="173"/>
      <c r="D15" s="20"/>
      <c r="E15" s="20"/>
      <c r="F15" s="20"/>
      <c r="G15" s="20"/>
      <c r="H15" s="282">
        <f t="shared" si="1"/>
        <v>0</v>
      </c>
      <c r="I15" s="34">
        <f t="shared" si="0"/>
        <v>0</v>
      </c>
    </row>
    <row r="16" spans="1:9" ht="15.75" customHeight="1">
      <c r="A16" s="172"/>
      <c r="B16" s="20"/>
      <c r="C16" s="173"/>
      <c r="D16" s="20"/>
      <c r="E16" s="20"/>
      <c r="F16" s="20"/>
      <c r="G16" s="20"/>
      <c r="H16" s="282">
        <f t="shared" si="1"/>
        <v>0</v>
      </c>
      <c r="I16" s="34">
        <f t="shared" si="0"/>
        <v>0</v>
      </c>
    </row>
    <row r="17" spans="1:9" ht="15.75" customHeight="1">
      <c r="A17" s="172"/>
      <c r="B17" s="20"/>
      <c r="C17" s="173"/>
      <c r="D17" s="20"/>
      <c r="E17" s="20"/>
      <c r="F17" s="20"/>
      <c r="G17" s="20"/>
      <c r="H17" s="282">
        <f t="shared" si="1"/>
        <v>0</v>
      </c>
      <c r="I17" s="34">
        <f t="shared" si="0"/>
        <v>0</v>
      </c>
    </row>
    <row r="18" spans="1:9" ht="15.75" customHeight="1">
      <c r="A18" s="172"/>
      <c r="B18" s="20"/>
      <c r="C18" s="173"/>
      <c r="D18" s="20"/>
      <c r="E18" s="20"/>
      <c r="F18" s="20"/>
      <c r="G18" s="20"/>
      <c r="H18" s="282">
        <f t="shared" si="1"/>
        <v>0</v>
      </c>
      <c r="I18" s="34">
        <f t="shared" si="0"/>
        <v>0</v>
      </c>
    </row>
    <row r="19" spans="1:9" ht="15.75" customHeight="1">
      <c r="A19" s="172"/>
      <c r="B19" s="20"/>
      <c r="C19" s="173"/>
      <c r="D19" s="20"/>
      <c r="E19" s="20"/>
      <c r="F19" s="20"/>
      <c r="G19" s="20"/>
      <c r="H19" s="282">
        <f t="shared" si="1"/>
        <v>0</v>
      </c>
      <c r="I19" s="34">
        <f t="shared" si="0"/>
        <v>0</v>
      </c>
    </row>
    <row r="20" spans="1:9" ht="15.75" customHeight="1">
      <c r="A20" s="172"/>
      <c r="B20" s="20"/>
      <c r="C20" s="173"/>
      <c r="D20" s="20"/>
      <c r="E20" s="20"/>
      <c r="F20" s="20"/>
      <c r="G20" s="20"/>
      <c r="H20" s="282">
        <f t="shared" si="1"/>
        <v>0</v>
      </c>
      <c r="I20" s="34">
        <f t="shared" si="0"/>
        <v>0</v>
      </c>
    </row>
    <row r="21" spans="1:9" ht="15.75" customHeight="1">
      <c r="A21" s="172"/>
      <c r="B21" s="20"/>
      <c r="C21" s="173"/>
      <c r="D21" s="20"/>
      <c r="E21" s="20"/>
      <c r="F21" s="20"/>
      <c r="G21" s="20"/>
      <c r="H21" s="282">
        <f t="shared" si="1"/>
        <v>0</v>
      </c>
      <c r="I21" s="34">
        <f t="shared" si="0"/>
        <v>0</v>
      </c>
    </row>
    <row r="22" spans="1:9" ht="15.75" customHeight="1">
      <c r="A22" s="172"/>
      <c r="B22" s="20"/>
      <c r="C22" s="173"/>
      <c r="D22" s="20"/>
      <c r="E22" s="20"/>
      <c r="F22" s="20"/>
      <c r="G22" s="20"/>
      <c r="H22" s="282">
        <f t="shared" si="1"/>
        <v>0</v>
      </c>
      <c r="I22" s="34">
        <f t="shared" si="0"/>
        <v>0</v>
      </c>
    </row>
    <row r="23" spans="1:9" ht="15.75" customHeight="1">
      <c r="A23" s="172"/>
      <c r="B23" s="20"/>
      <c r="C23" s="173"/>
      <c r="D23" s="20"/>
      <c r="E23" s="20"/>
      <c r="F23" s="20"/>
      <c r="G23" s="20"/>
      <c r="H23" s="282">
        <f t="shared" si="1"/>
        <v>0</v>
      </c>
      <c r="I23" s="34">
        <f t="shared" si="0"/>
        <v>0</v>
      </c>
    </row>
    <row r="24" spans="1:9" ht="15.75" customHeight="1" thickBot="1">
      <c r="A24" s="35"/>
      <c r="B24" s="21"/>
      <c r="C24" s="174"/>
      <c r="D24" s="21"/>
      <c r="E24" s="21"/>
      <c r="F24" s="21"/>
      <c r="G24" s="21"/>
      <c r="H24" s="282">
        <f t="shared" si="1"/>
        <v>0</v>
      </c>
      <c r="I24" s="36">
        <f t="shared" si="0"/>
        <v>0</v>
      </c>
    </row>
    <row r="25" spans="1:9" s="39" customFormat="1" ht="18" customHeight="1" thickBot="1">
      <c r="A25" s="58" t="s">
        <v>41</v>
      </c>
      <c r="B25" s="37">
        <f>SUM(B7:B24)</f>
        <v>157033832</v>
      </c>
      <c r="C25" s="45"/>
      <c r="D25" s="37">
        <f>SUM(D7:D24)</f>
        <v>1270000</v>
      </c>
      <c r="E25" s="37">
        <f>SUM(E7:E24)</f>
        <v>155763832</v>
      </c>
      <c r="F25" s="37"/>
      <c r="G25" s="37"/>
      <c r="H25" s="37">
        <f>SUM(H7:H24)</f>
        <v>0</v>
      </c>
      <c r="I25" s="38">
        <f>SUM(I7:I24)</f>
        <v>155763832</v>
      </c>
    </row>
  </sheetData>
  <sheetProtection/>
  <mergeCells count="2">
    <mergeCell ref="A3:I3"/>
    <mergeCell ref="C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zoomScale="120" zoomScaleNormal="120" zoomScaleSheetLayoutView="100" workbookViewId="0" topLeftCell="C142">
      <selection activeCell="D160" sqref="D160"/>
    </sheetView>
  </sheetViews>
  <sheetFormatPr defaultColWidth="9.00390625" defaultRowHeight="12.75"/>
  <cols>
    <col min="1" max="1" width="12.50390625" style="119" customWidth="1"/>
    <col min="2" max="2" width="62.00390625" style="120" customWidth="1"/>
    <col min="3" max="3" width="15.875" style="121" customWidth="1"/>
    <col min="4" max="7" width="14.875" style="121" customWidth="1"/>
    <col min="8" max="9" width="14.875" style="1" customWidth="1"/>
    <col min="10" max="11" width="15.875" style="1" customWidth="1"/>
    <col min="12" max="16384" width="9.375" style="1" customWidth="1"/>
  </cols>
  <sheetData>
    <row r="1" spans="1:11" s="316" customFormat="1" ht="16.5" customHeight="1" thickBot="1">
      <c r="A1" s="400"/>
      <c r="B1" s="586" t="str">
        <f>CONCATENATE("5.1. melléklet ",RM_ALAPADATOK!A7," ",RM_ALAPADATOK!B7," ",RM_ALAPADATOK!C7," ",RM_ALAPADATOK!D7," ",RM_ALAPADATOK!E7," ",RM_ALAPADATOK!F7," ",RM_ALAPADATOK!G7," ",RM_ALAPADATOK!H7)</f>
        <v>5.1. melléklet a 2 / 2019 ( II.26. ) önkormányzati rendelethez</v>
      </c>
      <c r="C1" s="587"/>
      <c r="D1" s="587"/>
      <c r="E1" s="587"/>
      <c r="F1" s="587"/>
      <c r="G1" s="587"/>
      <c r="H1" s="587"/>
      <c r="I1" s="587"/>
      <c r="J1" s="587"/>
      <c r="K1" s="587"/>
    </row>
    <row r="2" spans="1:11" s="318" customFormat="1" ht="16.5" thickBot="1">
      <c r="A2" s="401" t="s">
        <v>39</v>
      </c>
      <c r="B2" s="591" t="str">
        <f>CONCATENATE(RM_ALAPADATOK!A3)</f>
        <v>Elek Város Önkormányzata</v>
      </c>
      <c r="C2" s="592"/>
      <c r="D2" s="592"/>
      <c r="E2" s="592"/>
      <c r="F2" s="592"/>
      <c r="G2" s="592"/>
      <c r="H2" s="592"/>
      <c r="I2" s="593"/>
      <c r="J2" s="594"/>
      <c r="K2" s="399" t="s">
        <v>503</v>
      </c>
    </row>
    <row r="3" spans="1:11" s="318" customFormat="1" ht="36.75" thickBot="1">
      <c r="A3" s="401" t="s">
        <v>114</v>
      </c>
      <c r="B3" s="595" t="s">
        <v>472</v>
      </c>
      <c r="C3" s="596"/>
      <c r="D3" s="596"/>
      <c r="E3" s="596"/>
      <c r="F3" s="596"/>
      <c r="G3" s="596"/>
      <c r="H3" s="596"/>
      <c r="I3" s="597"/>
      <c r="J3" s="598"/>
      <c r="K3" s="319" t="s">
        <v>34</v>
      </c>
    </row>
    <row r="4" spans="1:11" s="320" customFormat="1" ht="15.75" customHeight="1" thickBot="1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CONCATENATE('RM_2.2.sz.mell.'!I2)</f>
        <v>Forintban!</v>
      </c>
    </row>
    <row r="5" spans="1:11" ht="40.5" customHeight="1" thickBot="1">
      <c r="A5" s="406" t="s">
        <v>115</v>
      </c>
      <c r="B5" s="393" t="s">
        <v>428</v>
      </c>
      <c r="C5" s="288" t="str">
        <f>CONCATENATE('RM_1.1.sz.mell.'!C9:K9)</f>
        <v>Eredeti
előirányzat</v>
      </c>
      <c r="D5" s="289" t="str">
        <f>CONCATENATE('RM_1.1.sz.mell.'!D9)</f>
        <v>1. sz. módosítás </v>
      </c>
      <c r="E5" s="289" t="str">
        <f>CONCATENATE('RM_1.1.sz.mell.'!E9)</f>
        <v>.2. sz. módosítás </v>
      </c>
      <c r="F5" s="289" t="str">
        <f>CONCATENATE('RM_1.1.sz.mell.'!F9)</f>
        <v>3. sz. módosítás </v>
      </c>
      <c r="G5" s="289" t="str">
        <f>CONCATENATE('RM_1.1.sz.mell.'!G9)</f>
        <v>4. sz. módosítás </v>
      </c>
      <c r="H5" s="289" t="str">
        <f>CONCATENATE('RM_1.1.sz.mell.'!H9)</f>
        <v>.5. sz. módosítás </v>
      </c>
      <c r="I5" s="289" t="str">
        <f>CONCATENATE('RM_1.1.sz.mell.'!I9)</f>
        <v>6. sz. módosítás </v>
      </c>
      <c r="J5" s="289" t="s">
        <v>435</v>
      </c>
      <c r="K5" s="290" t="s">
        <v>438</v>
      </c>
    </row>
    <row r="6" spans="1:11" s="40" customFormat="1" ht="12.75" customHeight="1" thickBot="1">
      <c r="A6" s="394" t="s">
        <v>346</v>
      </c>
      <c r="B6" s="395" t="s">
        <v>347</v>
      </c>
      <c r="C6" s="407" t="s">
        <v>348</v>
      </c>
      <c r="D6" s="407" t="s">
        <v>350</v>
      </c>
      <c r="E6" s="408" t="s">
        <v>349</v>
      </c>
      <c r="F6" s="408" t="s">
        <v>351</v>
      </c>
      <c r="G6" s="408" t="s">
        <v>352</v>
      </c>
      <c r="H6" s="408" t="s">
        <v>353</v>
      </c>
      <c r="I6" s="408" t="s">
        <v>459</v>
      </c>
      <c r="J6" s="408" t="s">
        <v>460</v>
      </c>
      <c r="K6" s="397" t="s">
        <v>461</v>
      </c>
    </row>
    <row r="7" spans="1:11" s="40" customFormat="1" ht="15.75" customHeight="1" thickBot="1">
      <c r="A7" s="588" t="s">
        <v>35</v>
      </c>
      <c r="B7" s="589"/>
      <c r="C7" s="589"/>
      <c r="D7" s="589"/>
      <c r="E7" s="589"/>
      <c r="F7" s="589"/>
      <c r="G7" s="589"/>
      <c r="H7" s="589"/>
      <c r="I7" s="589"/>
      <c r="J7" s="589"/>
      <c r="K7" s="590"/>
    </row>
    <row r="8" spans="1:11" s="40" customFormat="1" ht="12" customHeight="1" thickBot="1">
      <c r="A8" s="24" t="s">
        <v>3</v>
      </c>
      <c r="B8" s="18" t="s">
        <v>137</v>
      </c>
      <c r="C8" s="457">
        <f>+C9+C10+C11+C12+C13+C14</f>
        <v>413947518</v>
      </c>
      <c r="D8" s="192">
        <f aca="true" t="shared" si="0" ref="D8:I8">+D9+D10+D11+D12+D13+D14</f>
        <v>1583166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1583166</v>
      </c>
      <c r="K8" s="252">
        <f>+K9+K10+K11+K12+K13+K14</f>
        <v>415530684</v>
      </c>
    </row>
    <row r="9" spans="1:11" s="42" customFormat="1" ht="12" customHeight="1">
      <c r="A9" s="153" t="s">
        <v>58</v>
      </c>
      <c r="B9" s="139" t="s">
        <v>138</v>
      </c>
      <c r="C9" s="458">
        <v>180621648</v>
      </c>
      <c r="D9" s="193">
        <v>175069</v>
      </c>
      <c r="E9" s="193"/>
      <c r="F9" s="193"/>
      <c r="G9" s="193"/>
      <c r="H9" s="193"/>
      <c r="I9" s="128"/>
      <c r="J9" s="167">
        <f>D9+E9+F9+G9+H9+I9</f>
        <v>175069</v>
      </c>
      <c r="K9" s="253">
        <f aca="true" t="shared" si="1" ref="K9:K14">C9+J9</f>
        <v>180796717</v>
      </c>
    </row>
    <row r="10" spans="1:11" s="43" customFormat="1" ht="12" customHeight="1">
      <c r="A10" s="154" t="s">
        <v>59</v>
      </c>
      <c r="B10" s="140" t="s">
        <v>139</v>
      </c>
      <c r="C10" s="459">
        <v>91830668</v>
      </c>
      <c r="D10" s="194"/>
      <c r="E10" s="194"/>
      <c r="F10" s="194"/>
      <c r="G10" s="194"/>
      <c r="H10" s="194"/>
      <c r="I10" s="127"/>
      <c r="J10" s="167">
        <f aca="true" t="shared" si="2" ref="J10:J64">D10+E10+F10+G10+H10+I10</f>
        <v>0</v>
      </c>
      <c r="K10" s="253">
        <f t="shared" si="1"/>
        <v>91830668</v>
      </c>
    </row>
    <row r="11" spans="1:11" s="43" customFormat="1" ht="12" customHeight="1">
      <c r="A11" s="154" t="s">
        <v>60</v>
      </c>
      <c r="B11" s="140" t="s">
        <v>140</v>
      </c>
      <c r="C11" s="459">
        <v>135618232</v>
      </c>
      <c r="D11" s="194">
        <v>887307</v>
      </c>
      <c r="E11" s="194"/>
      <c r="F11" s="194"/>
      <c r="G11" s="194"/>
      <c r="H11" s="194"/>
      <c r="I11" s="127"/>
      <c r="J11" s="167">
        <f t="shared" si="2"/>
        <v>887307</v>
      </c>
      <c r="K11" s="253">
        <f t="shared" si="1"/>
        <v>136505539</v>
      </c>
    </row>
    <row r="12" spans="1:11" s="43" customFormat="1" ht="12" customHeight="1">
      <c r="A12" s="154" t="s">
        <v>61</v>
      </c>
      <c r="B12" s="140" t="s">
        <v>141</v>
      </c>
      <c r="C12" s="459">
        <v>5876970</v>
      </c>
      <c r="D12" s="194">
        <v>150571</v>
      </c>
      <c r="E12" s="194"/>
      <c r="F12" s="194"/>
      <c r="G12" s="194"/>
      <c r="H12" s="194"/>
      <c r="I12" s="127"/>
      <c r="J12" s="167">
        <f t="shared" si="2"/>
        <v>150571</v>
      </c>
      <c r="K12" s="253">
        <f t="shared" si="1"/>
        <v>6027541</v>
      </c>
    </row>
    <row r="13" spans="1:11" s="43" customFormat="1" ht="12" customHeight="1">
      <c r="A13" s="154" t="s">
        <v>78</v>
      </c>
      <c r="B13" s="140" t="s">
        <v>354</v>
      </c>
      <c r="C13" s="459"/>
      <c r="D13" s="194">
        <v>370219</v>
      </c>
      <c r="E13" s="194"/>
      <c r="F13" s="194"/>
      <c r="G13" s="194"/>
      <c r="H13" s="194"/>
      <c r="I13" s="127"/>
      <c r="J13" s="167">
        <f t="shared" si="2"/>
        <v>370219</v>
      </c>
      <c r="K13" s="253">
        <f t="shared" si="1"/>
        <v>370219</v>
      </c>
    </row>
    <row r="14" spans="1:11" s="42" customFormat="1" ht="12" customHeight="1" thickBot="1">
      <c r="A14" s="155" t="s">
        <v>62</v>
      </c>
      <c r="B14" s="141" t="s">
        <v>292</v>
      </c>
      <c r="C14" s="459"/>
      <c r="D14" s="194"/>
      <c r="E14" s="194"/>
      <c r="F14" s="194"/>
      <c r="G14" s="194"/>
      <c r="H14" s="194"/>
      <c r="I14" s="127"/>
      <c r="J14" s="167">
        <f t="shared" si="2"/>
        <v>0</v>
      </c>
      <c r="K14" s="253">
        <f t="shared" si="1"/>
        <v>0</v>
      </c>
    </row>
    <row r="15" spans="1:11" s="42" customFormat="1" ht="12" customHeight="1" thickBot="1">
      <c r="A15" s="24" t="s">
        <v>4</v>
      </c>
      <c r="B15" s="69" t="s">
        <v>142</v>
      </c>
      <c r="C15" s="457">
        <f>+C16+C17+C18+C19+C20</f>
        <v>22781887</v>
      </c>
      <c r="D15" s="192">
        <f aca="true" t="shared" si="3" ref="D15:K15">+D16+D17+D18+D19+D20</f>
        <v>159604947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159604947</v>
      </c>
      <c r="K15" s="252">
        <f t="shared" si="3"/>
        <v>182386834</v>
      </c>
    </row>
    <row r="16" spans="1:11" s="42" customFormat="1" ht="12" customHeight="1">
      <c r="A16" s="153" t="s">
        <v>64</v>
      </c>
      <c r="B16" s="139" t="s">
        <v>143</v>
      </c>
      <c r="C16" s="458"/>
      <c r="D16" s="193"/>
      <c r="E16" s="193"/>
      <c r="F16" s="193"/>
      <c r="G16" s="193"/>
      <c r="H16" s="193"/>
      <c r="I16" s="128"/>
      <c r="J16" s="167">
        <f t="shared" si="2"/>
        <v>0</v>
      </c>
      <c r="K16" s="253">
        <f aca="true" t="shared" si="4" ref="K16:K21">C16+J16</f>
        <v>0</v>
      </c>
    </row>
    <row r="17" spans="1:11" s="42" customFormat="1" ht="12" customHeight="1">
      <c r="A17" s="154" t="s">
        <v>65</v>
      </c>
      <c r="B17" s="140" t="s">
        <v>144</v>
      </c>
      <c r="C17" s="459"/>
      <c r="D17" s="194"/>
      <c r="E17" s="194"/>
      <c r="F17" s="194"/>
      <c r="G17" s="194"/>
      <c r="H17" s="194"/>
      <c r="I17" s="127"/>
      <c r="J17" s="277">
        <f t="shared" si="2"/>
        <v>0</v>
      </c>
      <c r="K17" s="254">
        <f t="shared" si="4"/>
        <v>0</v>
      </c>
    </row>
    <row r="18" spans="1:11" s="42" customFormat="1" ht="12" customHeight="1">
      <c r="A18" s="154" t="s">
        <v>66</v>
      </c>
      <c r="B18" s="140" t="s">
        <v>283</v>
      </c>
      <c r="C18" s="459"/>
      <c r="D18" s="194"/>
      <c r="E18" s="194"/>
      <c r="F18" s="194"/>
      <c r="G18" s="194"/>
      <c r="H18" s="194"/>
      <c r="I18" s="127"/>
      <c r="J18" s="277">
        <f t="shared" si="2"/>
        <v>0</v>
      </c>
      <c r="K18" s="254">
        <f t="shared" si="4"/>
        <v>0</v>
      </c>
    </row>
    <row r="19" spans="1:11" s="42" customFormat="1" ht="12" customHeight="1">
      <c r="A19" s="154" t="s">
        <v>67</v>
      </c>
      <c r="B19" s="140" t="s">
        <v>284</v>
      </c>
      <c r="C19" s="459"/>
      <c r="D19" s="194"/>
      <c r="E19" s="194"/>
      <c r="F19" s="194"/>
      <c r="G19" s="194"/>
      <c r="H19" s="194"/>
      <c r="I19" s="127"/>
      <c r="J19" s="277">
        <f t="shared" si="2"/>
        <v>0</v>
      </c>
      <c r="K19" s="254">
        <f t="shared" si="4"/>
        <v>0</v>
      </c>
    </row>
    <row r="20" spans="1:11" s="42" customFormat="1" ht="12" customHeight="1">
      <c r="A20" s="154" t="s">
        <v>68</v>
      </c>
      <c r="B20" s="140" t="s">
        <v>145</v>
      </c>
      <c r="C20" s="459">
        <v>22781887</v>
      </c>
      <c r="D20" s="194">
        <v>159604947</v>
      </c>
      <c r="E20" s="194"/>
      <c r="F20" s="194"/>
      <c r="G20" s="194"/>
      <c r="H20" s="194"/>
      <c r="I20" s="127"/>
      <c r="J20" s="277">
        <f t="shared" si="2"/>
        <v>159604947</v>
      </c>
      <c r="K20" s="254">
        <f t="shared" si="4"/>
        <v>182386834</v>
      </c>
    </row>
    <row r="21" spans="1:11" s="43" customFormat="1" ht="12" customHeight="1" thickBot="1">
      <c r="A21" s="155" t="s">
        <v>74</v>
      </c>
      <c r="B21" s="141" t="s">
        <v>146</v>
      </c>
      <c r="C21" s="460">
        <v>3139296</v>
      </c>
      <c r="D21" s="195"/>
      <c r="E21" s="195"/>
      <c r="F21" s="195"/>
      <c r="G21" s="195"/>
      <c r="H21" s="195"/>
      <c r="I21" s="129"/>
      <c r="J21" s="278">
        <f t="shared" si="2"/>
        <v>0</v>
      </c>
      <c r="K21" s="255">
        <f t="shared" si="4"/>
        <v>3139296</v>
      </c>
    </row>
    <row r="22" spans="1:11" s="43" customFormat="1" ht="12" customHeight="1" thickBot="1">
      <c r="A22" s="24" t="s">
        <v>5</v>
      </c>
      <c r="B22" s="18" t="s">
        <v>147</v>
      </c>
      <c r="C22" s="457">
        <f>+C23+C24+C25+C26+C27</f>
        <v>8856290</v>
      </c>
      <c r="D22" s="192">
        <f aca="true" t="shared" si="5" ref="D22:K22">+D23+D24+D25+D26+D27</f>
        <v>51937034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51937034</v>
      </c>
      <c r="K22" s="252">
        <f t="shared" si="5"/>
        <v>60793324</v>
      </c>
    </row>
    <row r="23" spans="1:11" s="43" customFormat="1" ht="12" customHeight="1">
      <c r="A23" s="153" t="s">
        <v>47</v>
      </c>
      <c r="B23" s="139" t="s">
        <v>148</v>
      </c>
      <c r="C23" s="458"/>
      <c r="D23" s="193"/>
      <c r="E23" s="193"/>
      <c r="F23" s="193"/>
      <c r="G23" s="193"/>
      <c r="H23" s="193"/>
      <c r="I23" s="128"/>
      <c r="J23" s="167">
        <f t="shared" si="2"/>
        <v>0</v>
      </c>
      <c r="K23" s="253">
        <f aca="true" t="shared" si="6" ref="K23:K28">C23+J23</f>
        <v>0</v>
      </c>
    </row>
    <row r="24" spans="1:11" s="42" customFormat="1" ht="12" customHeight="1">
      <c r="A24" s="154" t="s">
        <v>48</v>
      </c>
      <c r="B24" s="140" t="s">
        <v>149</v>
      </c>
      <c r="C24" s="459"/>
      <c r="D24" s="194"/>
      <c r="E24" s="194"/>
      <c r="F24" s="194"/>
      <c r="G24" s="194"/>
      <c r="H24" s="194"/>
      <c r="I24" s="127"/>
      <c r="J24" s="277">
        <f t="shared" si="2"/>
        <v>0</v>
      </c>
      <c r="K24" s="254">
        <f t="shared" si="6"/>
        <v>0</v>
      </c>
    </row>
    <row r="25" spans="1:11" s="43" customFormat="1" ht="12" customHeight="1">
      <c r="A25" s="154" t="s">
        <v>49</v>
      </c>
      <c r="B25" s="140" t="s">
        <v>285</v>
      </c>
      <c r="C25" s="459"/>
      <c r="D25" s="194"/>
      <c r="E25" s="194"/>
      <c r="F25" s="194"/>
      <c r="G25" s="194"/>
      <c r="H25" s="194"/>
      <c r="I25" s="127"/>
      <c r="J25" s="277">
        <f t="shared" si="2"/>
        <v>0</v>
      </c>
      <c r="K25" s="254">
        <f t="shared" si="6"/>
        <v>0</v>
      </c>
    </row>
    <row r="26" spans="1:11" s="43" customFormat="1" ht="12" customHeight="1">
      <c r="A26" s="154" t="s">
        <v>50</v>
      </c>
      <c r="B26" s="140" t="s">
        <v>286</v>
      </c>
      <c r="C26" s="459"/>
      <c r="D26" s="194"/>
      <c r="E26" s="194"/>
      <c r="F26" s="194"/>
      <c r="G26" s="194"/>
      <c r="H26" s="194"/>
      <c r="I26" s="127"/>
      <c r="J26" s="277">
        <f t="shared" si="2"/>
        <v>0</v>
      </c>
      <c r="K26" s="254">
        <f t="shared" si="6"/>
        <v>0</v>
      </c>
    </row>
    <row r="27" spans="1:11" s="43" customFormat="1" ht="12" customHeight="1">
      <c r="A27" s="154" t="s">
        <v>89</v>
      </c>
      <c r="B27" s="140" t="s">
        <v>150</v>
      </c>
      <c r="C27" s="459">
        <v>8856290</v>
      </c>
      <c r="D27" s="194">
        <v>51937034</v>
      </c>
      <c r="E27" s="194"/>
      <c r="F27" s="194"/>
      <c r="G27" s="194"/>
      <c r="H27" s="194"/>
      <c r="I27" s="127"/>
      <c r="J27" s="277">
        <f t="shared" si="2"/>
        <v>51937034</v>
      </c>
      <c r="K27" s="254">
        <f t="shared" si="6"/>
        <v>60793324</v>
      </c>
    </row>
    <row r="28" spans="1:11" s="43" customFormat="1" ht="12" customHeight="1" thickBot="1">
      <c r="A28" s="155" t="s">
        <v>90</v>
      </c>
      <c r="B28" s="141" t="s">
        <v>151</v>
      </c>
      <c r="C28" s="500"/>
      <c r="D28" s="195"/>
      <c r="E28" s="195"/>
      <c r="F28" s="195"/>
      <c r="G28" s="195"/>
      <c r="H28" s="195"/>
      <c r="I28" s="129"/>
      <c r="J28" s="278">
        <f t="shared" si="2"/>
        <v>0</v>
      </c>
      <c r="K28" s="255">
        <f t="shared" si="6"/>
        <v>0</v>
      </c>
    </row>
    <row r="29" spans="1:11" s="43" customFormat="1" ht="12" customHeight="1" thickBot="1">
      <c r="A29" s="24" t="s">
        <v>91</v>
      </c>
      <c r="B29" s="18" t="s">
        <v>421</v>
      </c>
      <c r="C29" s="457">
        <f>SUM(C30:C36)</f>
        <v>60000000</v>
      </c>
      <c r="D29" s="132">
        <f aca="true" t="shared" si="7" ref="D29:K29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6">
        <f t="shared" si="7"/>
        <v>60000000</v>
      </c>
    </row>
    <row r="30" spans="1:11" s="43" customFormat="1" ht="12" customHeight="1">
      <c r="A30" s="153" t="s">
        <v>152</v>
      </c>
      <c r="B30" s="139" t="s">
        <v>414</v>
      </c>
      <c r="C30" s="501">
        <v>4500000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3">
        <f aca="true" t="shared" si="8" ref="K30:K36">C30+J30</f>
        <v>4500000</v>
      </c>
    </row>
    <row r="31" spans="1:11" s="43" customFormat="1" ht="12" customHeight="1">
      <c r="A31" s="154" t="s">
        <v>153</v>
      </c>
      <c r="B31" s="140" t="s">
        <v>415</v>
      </c>
      <c r="C31" s="459"/>
      <c r="D31" s="127"/>
      <c r="E31" s="127"/>
      <c r="F31" s="127"/>
      <c r="G31" s="127"/>
      <c r="H31" s="127"/>
      <c r="I31" s="127"/>
      <c r="J31" s="277">
        <f t="shared" si="2"/>
        <v>0</v>
      </c>
      <c r="K31" s="254">
        <f t="shared" si="8"/>
        <v>0</v>
      </c>
    </row>
    <row r="32" spans="1:11" s="43" customFormat="1" ht="12" customHeight="1">
      <c r="A32" s="154" t="s">
        <v>154</v>
      </c>
      <c r="B32" s="140" t="s">
        <v>416</v>
      </c>
      <c r="C32" s="459">
        <v>48000000</v>
      </c>
      <c r="D32" s="127"/>
      <c r="E32" s="127"/>
      <c r="F32" s="127"/>
      <c r="G32" s="127"/>
      <c r="H32" s="127"/>
      <c r="I32" s="127"/>
      <c r="J32" s="277">
        <f t="shared" si="2"/>
        <v>0</v>
      </c>
      <c r="K32" s="254">
        <f t="shared" si="8"/>
        <v>48000000</v>
      </c>
    </row>
    <row r="33" spans="1:11" s="43" customFormat="1" ht="12" customHeight="1">
      <c r="A33" s="154" t="s">
        <v>155</v>
      </c>
      <c r="B33" s="140" t="s">
        <v>417</v>
      </c>
      <c r="C33" s="459"/>
      <c r="D33" s="127"/>
      <c r="E33" s="127"/>
      <c r="F33" s="127"/>
      <c r="G33" s="127"/>
      <c r="H33" s="127"/>
      <c r="I33" s="127"/>
      <c r="J33" s="277">
        <f t="shared" si="2"/>
        <v>0</v>
      </c>
      <c r="K33" s="254">
        <f t="shared" si="8"/>
        <v>0</v>
      </c>
    </row>
    <row r="34" spans="1:11" s="43" customFormat="1" ht="12" customHeight="1">
      <c r="A34" s="154" t="s">
        <v>418</v>
      </c>
      <c r="B34" s="140" t="s">
        <v>156</v>
      </c>
      <c r="C34" s="459">
        <v>7500000</v>
      </c>
      <c r="D34" s="127"/>
      <c r="E34" s="127"/>
      <c r="F34" s="127"/>
      <c r="G34" s="127"/>
      <c r="H34" s="127"/>
      <c r="I34" s="127"/>
      <c r="J34" s="277">
        <f t="shared" si="2"/>
        <v>0</v>
      </c>
      <c r="K34" s="254">
        <f t="shared" si="8"/>
        <v>7500000</v>
      </c>
    </row>
    <row r="35" spans="1:11" s="43" customFormat="1" ht="12" customHeight="1">
      <c r="A35" s="154" t="s">
        <v>419</v>
      </c>
      <c r="B35" s="140" t="s">
        <v>157</v>
      </c>
      <c r="C35" s="459"/>
      <c r="D35" s="127"/>
      <c r="E35" s="127"/>
      <c r="F35" s="127"/>
      <c r="G35" s="127"/>
      <c r="H35" s="127"/>
      <c r="I35" s="127"/>
      <c r="J35" s="277">
        <f t="shared" si="2"/>
        <v>0</v>
      </c>
      <c r="K35" s="254">
        <f t="shared" si="8"/>
        <v>0</v>
      </c>
    </row>
    <row r="36" spans="1:11" s="43" customFormat="1" ht="12" customHeight="1" thickBot="1">
      <c r="A36" s="155" t="s">
        <v>420</v>
      </c>
      <c r="B36" s="141" t="s">
        <v>158</v>
      </c>
      <c r="C36" s="462"/>
      <c r="D36" s="129"/>
      <c r="E36" s="129"/>
      <c r="F36" s="129"/>
      <c r="G36" s="129"/>
      <c r="H36" s="129"/>
      <c r="I36" s="129"/>
      <c r="J36" s="278">
        <f t="shared" si="2"/>
        <v>0</v>
      </c>
      <c r="K36" s="255">
        <f t="shared" si="8"/>
        <v>0</v>
      </c>
    </row>
    <row r="37" spans="1:11" s="43" customFormat="1" ht="12" customHeight="1" thickBot="1">
      <c r="A37" s="24" t="s">
        <v>7</v>
      </c>
      <c r="B37" s="18" t="s">
        <v>293</v>
      </c>
      <c r="C37" s="457">
        <f>SUM(C38:C48)</f>
        <v>42009800</v>
      </c>
      <c r="D37" s="192">
        <f aca="true" t="shared" si="9" ref="D37:K37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2">
        <f t="shared" si="9"/>
        <v>42009800</v>
      </c>
    </row>
    <row r="38" spans="1:11" s="43" customFormat="1" ht="12" customHeight="1">
      <c r="A38" s="153" t="s">
        <v>51</v>
      </c>
      <c r="B38" s="139" t="s">
        <v>161</v>
      </c>
      <c r="C38" s="458">
        <v>5500000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3">
        <f aca="true" t="shared" si="10" ref="K38:K48">C38+J38</f>
        <v>5500000</v>
      </c>
    </row>
    <row r="39" spans="1:11" s="43" customFormat="1" ht="12" customHeight="1">
      <c r="A39" s="154" t="s">
        <v>52</v>
      </c>
      <c r="B39" s="140" t="s">
        <v>162</v>
      </c>
      <c r="C39" s="459">
        <v>5986000</v>
      </c>
      <c r="D39" s="194"/>
      <c r="E39" s="194"/>
      <c r="F39" s="194"/>
      <c r="G39" s="194"/>
      <c r="H39" s="194"/>
      <c r="I39" s="127"/>
      <c r="J39" s="277">
        <f t="shared" si="2"/>
        <v>0</v>
      </c>
      <c r="K39" s="254">
        <f t="shared" si="10"/>
        <v>5986000</v>
      </c>
    </row>
    <row r="40" spans="1:11" s="43" customFormat="1" ht="12" customHeight="1">
      <c r="A40" s="154" t="s">
        <v>53</v>
      </c>
      <c r="B40" s="140" t="s">
        <v>163</v>
      </c>
      <c r="C40" s="459">
        <v>8300000</v>
      </c>
      <c r="D40" s="194"/>
      <c r="E40" s="194"/>
      <c r="F40" s="194"/>
      <c r="G40" s="194"/>
      <c r="H40" s="194"/>
      <c r="I40" s="127"/>
      <c r="J40" s="277">
        <f t="shared" si="2"/>
        <v>0</v>
      </c>
      <c r="K40" s="254">
        <f t="shared" si="10"/>
        <v>8300000</v>
      </c>
    </row>
    <row r="41" spans="1:11" s="43" customFormat="1" ht="12" customHeight="1">
      <c r="A41" s="154" t="s">
        <v>93</v>
      </c>
      <c r="B41" s="140" t="s">
        <v>164</v>
      </c>
      <c r="C41" s="459">
        <v>14341000</v>
      </c>
      <c r="D41" s="194"/>
      <c r="E41" s="194"/>
      <c r="F41" s="194"/>
      <c r="G41" s="194"/>
      <c r="H41" s="194"/>
      <c r="I41" s="127"/>
      <c r="J41" s="277">
        <f t="shared" si="2"/>
        <v>0</v>
      </c>
      <c r="K41" s="254">
        <f t="shared" si="10"/>
        <v>14341000</v>
      </c>
    </row>
    <row r="42" spans="1:11" s="43" customFormat="1" ht="12" customHeight="1">
      <c r="A42" s="154" t="s">
        <v>94</v>
      </c>
      <c r="B42" s="140" t="s">
        <v>165</v>
      </c>
      <c r="C42" s="459"/>
      <c r="D42" s="194"/>
      <c r="E42" s="194"/>
      <c r="F42" s="194"/>
      <c r="G42" s="194"/>
      <c r="H42" s="194"/>
      <c r="I42" s="127"/>
      <c r="J42" s="277">
        <f t="shared" si="2"/>
        <v>0</v>
      </c>
      <c r="K42" s="254">
        <f t="shared" si="10"/>
        <v>0</v>
      </c>
    </row>
    <row r="43" spans="1:11" s="43" customFormat="1" ht="12" customHeight="1">
      <c r="A43" s="154" t="s">
        <v>95</v>
      </c>
      <c r="B43" s="140" t="s">
        <v>166</v>
      </c>
      <c r="C43" s="459">
        <v>6882800</v>
      </c>
      <c r="D43" s="194"/>
      <c r="E43" s="194"/>
      <c r="F43" s="194"/>
      <c r="G43" s="194"/>
      <c r="H43" s="194"/>
      <c r="I43" s="127"/>
      <c r="J43" s="277">
        <f t="shared" si="2"/>
        <v>0</v>
      </c>
      <c r="K43" s="254">
        <f t="shared" si="10"/>
        <v>6882800</v>
      </c>
    </row>
    <row r="44" spans="1:11" s="43" customFormat="1" ht="12" customHeight="1">
      <c r="A44" s="154" t="s">
        <v>96</v>
      </c>
      <c r="B44" s="140" t="s">
        <v>167</v>
      </c>
      <c r="C44" s="459"/>
      <c r="D44" s="194"/>
      <c r="E44" s="194"/>
      <c r="F44" s="194"/>
      <c r="G44" s="194"/>
      <c r="H44" s="194"/>
      <c r="I44" s="127"/>
      <c r="J44" s="277">
        <f t="shared" si="2"/>
        <v>0</v>
      </c>
      <c r="K44" s="254">
        <f t="shared" si="10"/>
        <v>0</v>
      </c>
    </row>
    <row r="45" spans="1:11" s="43" customFormat="1" ht="12" customHeight="1">
      <c r="A45" s="154" t="s">
        <v>97</v>
      </c>
      <c r="B45" s="140" t="s">
        <v>168</v>
      </c>
      <c r="C45" s="459"/>
      <c r="D45" s="194"/>
      <c r="E45" s="194"/>
      <c r="F45" s="194"/>
      <c r="G45" s="194"/>
      <c r="H45" s="194"/>
      <c r="I45" s="127"/>
      <c r="J45" s="277">
        <f t="shared" si="2"/>
        <v>0</v>
      </c>
      <c r="K45" s="254">
        <f t="shared" si="10"/>
        <v>0</v>
      </c>
    </row>
    <row r="46" spans="1:11" s="43" customFormat="1" ht="12" customHeight="1">
      <c r="A46" s="154" t="s">
        <v>159</v>
      </c>
      <c r="B46" s="140" t="s">
        <v>169</v>
      </c>
      <c r="C46" s="459"/>
      <c r="D46" s="218"/>
      <c r="E46" s="218"/>
      <c r="F46" s="218"/>
      <c r="G46" s="218"/>
      <c r="H46" s="218"/>
      <c r="I46" s="130"/>
      <c r="J46" s="275">
        <f t="shared" si="2"/>
        <v>0</v>
      </c>
      <c r="K46" s="257">
        <f t="shared" si="10"/>
        <v>0</v>
      </c>
    </row>
    <row r="47" spans="1:11" s="43" customFormat="1" ht="12" customHeight="1">
      <c r="A47" s="155" t="s">
        <v>160</v>
      </c>
      <c r="B47" s="141" t="s">
        <v>295</v>
      </c>
      <c r="C47" s="462"/>
      <c r="D47" s="219"/>
      <c r="E47" s="219"/>
      <c r="F47" s="219"/>
      <c r="G47" s="219"/>
      <c r="H47" s="219"/>
      <c r="I47" s="131"/>
      <c r="J47" s="281">
        <f t="shared" si="2"/>
        <v>0</v>
      </c>
      <c r="K47" s="258">
        <f t="shared" si="10"/>
        <v>0</v>
      </c>
    </row>
    <row r="48" spans="1:11" s="43" customFormat="1" ht="12" customHeight="1" thickBot="1">
      <c r="A48" s="155" t="s">
        <v>294</v>
      </c>
      <c r="B48" s="141" t="s">
        <v>170</v>
      </c>
      <c r="C48" s="461">
        <v>1000000</v>
      </c>
      <c r="D48" s="219"/>
      <c r="E48" s="219"/>
      <c r="F48" s="219"/>
      <c r="G48" s="219"/>
      <c r="H48" s="219"/>
      <c r="I48" s="131"/>
      <c r="J48" s="281">
        <f t="shared" si="2"/>
        <v>0</v>
      </c>
      <c r="K48" s="258">
        <f t="shared" si="10"/>
        <v>1000000</v>
      </c>
    </row>
    <row r="49" spans="1:11" s="43" customFormat="1" ht="12" customHeight="1" thickBot="1">
      <c r="A49" s="24" t="s">
        <v>8</v>
      </c>
      <c r="B49" s="18" t="s">
        <v>171</v>
      </c>
      <c r="C49" s="457">
        <f>SUM(C50:C54)</f>
        <v>0</v>
      </c>
      <c r="D49" s="192">
        <f aca="true" t="shared" si="11" ref="D49:K49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2">
        <f t="shared" si="11"/>
        <v>0</v>
      </c>
    </row>
    <row r="50" spans="1:11" s="43" customFormat="1" ht="12" customHeight="1">
      <c r="A50" s="153" t="s">
        <v>54</v>
      </c>
      <c r="B50" s="139" t="s">
        <v>175</v>
      </c>
      <c r="C50" s="458"/>
      <c r="D50" s="220"/>
      <c r="E50" s="220"/>
      <c r="F50" s="220"/>
      <c r="G50" s="220"/>
      <c r="H50" s="220"/>
      <c r="I50" s="168"/>
      <c r="J50" s="272">
        <f t="shared" si="2"/>
        <v>0</v>
      </c>
      <c r="K50" s="259">
        <f>C50+J50</f>
        <v>0</v>
      </c>
    </row>
    <row r="51" spans="1:11" s="43" customFormat="1" ht="12" customHeight="1">
      <c r="A51" s="154" t="s">
        <v>55</v>
      </c>
      <c r="B51" s="140" t="s">
        <v>176</v>
      </c>
      <c r="C51" s="459"/>
      <c r="D51" s="218"/>
      <c r="E51" s="218"/>
      <c r="F51" s="218"/>
      <c r="G51" s="218"/>
      <c r="H51" s="218"/>
      <c r="I51" s="130"/>
      <c r="J51" s="275">
        <f t="shared" si="2"/>
        <v>0</v>
      </c>
      <c r="K51" s="257">
        <f>C51+J51</f>
        <v>0</v>
      </c>
    </row>
    <row r="52" spans="1:11" s="43" customFormat="1" ht="12" customHeight="1">
      <c r="A52" s="154" t="s">
        <v>172</v>
      </c>
      <c r="B52" s="140" t="s">
        <v>177</v>
      </c>
      <c r="C52" s="459"/>
      <c r="D52" s="218"/>
      <c r="E52" s="218"/>
      <c r="F52" s="218"/>
      <c r="G52" s="218"/>
      <c r="H52" s="218"/>
      <c r="I52" s="130"/>
      <c r="J52" s="275">
        <f t="shared" si="2"/>
        <v>0</v>
      </c>
      <c r="K52" s="257">
        <f>C52+J52</f>
        <v>0</v>
      </c>
    </row>
    <row r="53" spans="1:11" s="43" customFormat="1" ht="12" customHeight="1">
      <c r="A53" s="154" t="s">
        <v>173</v>
      </c>
      <c r="B53" s="140" t="s">
        <v>178</v>
      </c>
      <c r="C53" s="459"/>
      <c r="D53" s="218"/>
      <c r="E53" s="218"/>
      <c r="F53" s="218"/>
      <c r="G53" s="218"/>
      <c r="H53" s="218"/>
      <c r="I53" s="130"/>
      <c r="J53" s="275">
        <f t="shared" si="2"/>
        <v>0</v>
      </c>
      <c r="K53" s="257">
        <f>C53+J53</f>
        <v>0</v>
      </c>
    </row>
    <row r="54" spans="1:11" s="43" customFormat="1" ht="12" customHeight="1" thickBot="1">
      <c r="A54" s="163" t="s">
        <v>174</v>
      </c>
      <c r="B54" s="315" t="s">
        <v>179</v>
      </c>
      <c r="C54" s="462"/>
      <c r="D54" s="221"/>
      <c r="E54" s="221"/>
      <c r="F54" s="221"/>
      <c r="G54" s="221"/>
      <c r="H54" s="221"/>
      <c r="I54" s="251"/>
      <c r="J54" s="274">
        <f t="shared" si="2"/>
        <v>0</v>
      </c>
      <c r="K54" s="270">
        <f>C54+J54</f>
        <v>0</v>
      </c>
    </row>
    <row r="55" spans="1:11" s="43" customFormat="1" ht="12" customHeight="1" thickBot="1">
      <c r="A55" s="24" t="s">
        <v>98</v>
      </c>
      <c r="B55" s="18" t="s">
        <v>180</v>
      </c>
      <c r="C55" s="457">
        <f>SUM(C56:C58)</f>
        <v>0</v>
      </c>
      <c r="D55" s="192">
        <f aca="true" t="shared" si="12" ref="D55:K55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2">
        <f t="shared" si="12"/>
        <v>0</v>
      </c>
    </row>
    <row r="56" spans="1:11" s="43" customFormat="1" ht="12" customHeight="1">
      <c r="A56" s="153" t="s">
        <v>56</v>
      </c>
      <c r="B56" s="139" t="s">
        <v>181</v>
      </c>
      <c r="C56" s="458"/>
      <c r="D56" s="193"/>
      <c r="E56" s="193"/>
      <c r="F56" s="193"/>
      <c r="G56" s="193"/>
      <c r="H56" s="193"/>
      <c r="I56" s="128"/>
      <c r="J56" s="167">
        <f t="shared" si="2"/>
        <v>0</v>
      </c>
      <c r="K56" s="253">
        <f>C56+J56</f>
        <v>0</v>
      </c>
    </row>
    <row r="57" spans="1:11" s="43" customFormat="1" ht="12" customHeight="1">
      <c r="A57" s="154" t="s">
        <v>57</v>
      </c>
      <c r="B57" s="140" t="s">
        <v>287</v>
      </c>
      <c r="C57" s="459"/>
      <c r="D57" s="194"/>
      <c r="E57" s="194"/>
      <c r="F57" s="194"/>
      <c r="G57" s="194"/>
      <c r="H57" s="194"/>
      <c r="I57" s="127"/>
      <c r="J57" s="277">
        <f t="shared" si="2"/>
        <v>0</v>
      </c>
      <c r="K57" s="254">
        <f>C57+J57</f>
        <v>0</v>
      </c>
    </row>
    <row r="58" spans="1:11" s="43" customFormat="1" ht="12" customHeight="1">
      <c r="A58" s="154" t="s">
        <v>184</v>
      </c>
      <c r="B58" s="140" t="s">
        <v>182</v>
      </c>
      <c r="C58" s="459"/>
      <c r="D58" s="194"/>
      <c r="E58" s="194"/>
      <c r="F58" s="194"/>
      <c r="G58" s="194"/>
      <c r="H58" s="194"/>
      <c r="I58" s="127"/>
      <c r="J58" s="277">
        <f t="shared" si="2"/>
        <v>0</v>
      </c>
      <c r="K58" s="254">
        <f>C58+J58</f>
        <v>0</v>
      </c>
    </row>
    <row r="59" spans="1:11" s="43" customFormat="1" ht="12" customHeight="1" thickBot="1">
      <c r="A59" s="155" t="s">
        <v>185</v>
      </c>
      <c r="B59" s="141" t="s">
        <v>183</v>
      </c>
      <c r="C59" s="462"/>
      <c r="D59" s="195"/>
      <c r="E59" s="195"/>
      <c r="F59" s="195"/>
      <c r="G59" s="195"/>
      <c r="H59" s="195"/>
      <c r="I59" s="129"/>
      <c r="J59" s="278">
        <f t="shared" si="2"/>
        <v>0</v>
      </c>
      <c r="K59" s="255">
        <f>C59+J59</f>
        <v>0</v>
      </c>
    </row>
    <row r="60" spans="1:11" s="43" customFormat="1" ht="12" customHeight="1" thickBot="1">
      <c r="A60" s="24" t="s">
        <v>10</v>
      </c>
      <c r="B60" s="69" t="s">
        <v>186</v>
      </c>
      <c r="C60" s="457">
        <f>SUM(C61:C63)</f>
        <v>13000000</v>
      </c>
      <c r="D60" s="192">
        <f aca="true" t="shared" si="13" ref="D60:K60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2">
        <f t="shared" si="13"/>
        <v>13000000</v>
      </c>
    </row>
    <row r="61" spans="1:11" s="43" customFormat="1" ht="12" customHeight="1">
      <c r="A61" s="153" t="s">
        <v>99</v>
      </c>
      <c r="B61" s="139" t="s">
        <v>188</v>
      </c>
      <c r="C61" s="459"/>
      <c r="D61" s="218"/>
      <c r="E61" s="218"/>
      <c r="F61" s="218"/>
      <c r="G61" s="218"/>
      <c r="H61" s="218"/>
      <c r="I61" s="130"/>
      <c r="J61" s="275">
        <f t="shared" si="2"/>
        <v>0</v>
      </c>
      <c r="K61" s="257">
        <f>C61+J61</f>
        <v>0</v>
      </c>
    </row>
    <row r="62" spans="1:11" s="43" customFormat="1" ht="12" customHeight="1">
      <c r="A62" s="154" t="s">
        <v>100</v>
      </c>
      <c r="B62" s="140" t="s">
        <v>288</v>
      </c>
      <c r="C62" s="459"/>
      <c r="D62" s="218"/>
      <c r="E62" s="218"/>
      <c r="F62" s="218"/>
      <c r="G62" s="218"/>
      <c r="H62" s="218"/>
      <c r="I62" s="130"/>
      <c r="J62" s="275">
        <f t="shared" si="2"/>
        <v>0</v>
      </c>
      <c r="K62" s="257">
        <f>C62+J62</f>
        <v>0</v>
      </c>
    </row>
    <row r="63" spans="1:11" s="43" customFormat="1" ht="12" customHeight="1">
      <c r="A63" s="154" t="s">
        <v>120</v>
      </c>
      <c r="B63" s="140" t="s">
        <v>189</v>
      </c>
      <c r="C63" s="459">
        <v>13000000</v>
      </c>
      <c r="D63" s="218"/>
      <c r="E63" s="218"/>
      <c r="F63" s="218"/>
      <c r="G63" s="218"/>
      <c r="H63" s="218"/>
      <c r="I63" s="130"/>
      <c r="J63" s="275">
        <f t="shared" si="2"/>
        <v>0</v>
      </c>
      <c r="K63" s="257">
        <f>C63+J63</f>
        <v>13000000</v>
      </c>
    </row>
    <row r="64" spans="1:11" s="43" customFormat="1" ht="12" customHeight="1" thickBot="1">
      <c r="A64" s="155" t="s">
        <v>187</v>
      </c>
      <c r="B64" s="141" t="s">
        <v>190</v>
      </c>
      <c r="C64" s="459"/>
      <c r="D64" s="218"/>
      <c r="E64" s="218"/>
      <c r="F64" s="218"/>
      <c r="G64" s="218"/>
      <c r="H64" s="218"/>
      <c r="I64" s="130"/>
      <c r="J64" s="275">
        <f t="shared" si="2"/>
        <v>0</v>
      </c>
      <c r="K64" s="257">
        <f>C64+J64</f>
        <v>0</v>
      </c>
    </row>
    <row r="65" spans="1:11" s="43" customFormat="1" ht="12" customHeight="1" thickBot="1">
      <c r="A65" s="24" t="s">
        <v>11</v>
      </c>
      <c r="B65" s="18" t="s">
        <v>191</v>
      </c>
      <c r="C65" s="457">
        <f>+C8+C15+C22+C29+C37+C49+C55+C60</f>
        <v>560595495</v>
      </c>
      <c r="D65" s="196">
        <f aca="true" t="shared" si="14" ref="D65:K65">+D8+D15+D22+D29+D37+D49+D55+D60</f>
        <v>213125147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213125147</v>
      </c>
      <c r="K65" s="256">
        <f t="shared" si="14"/>
        <v>773720642</v>
      </c>
    </row>
    <row r="66" spans="1:11" s="43" customFormat="1" ht="12" customHeight="1" thickBot="1">
      <c r="A66" s="156" t="s">
        <v>278</v>
      </c>
      <c r="B66" s="69" t="s">
        <v>193</v>
      </c>
      <c r="C66" s="457">
        <f>SUM(C67:C69)</f>
        <v>0</v>
      </c>
      <c r="D66" s="192">
        <f aca="true" t="shared" si="15" ref="D66:K66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2">
        <f t="shared" si="15"/>
        <v>0</v>
      </c>
    </row>
    <row r="67" spans="1:11" s="43" customFormat="1" ht="12" customHeight="1">
      <c r="A67" s="153" t="s">
        <v>221</v>
      </c>
      <c r="B67" s="139" t="s">
        <v>194</v>
      </c>
      <c r="C67" s="459"/>
      <c r="D67" s="218"/>
      <c r="E67" s="218"/>
      <c r="F67" s="218"/>
      <c r="G67" s="218"/>
      <c r="H67" s="218"/>
      <c r="I67" s="130"/>
      <c r="J67" s="275">
        <f>D67+E67+F67+G67+H67+I67</f>
        <v>0</v>
      </c>
      <c r="K67" s="257">
        <f>C67+J67</f>
        <v>0</v>
      </c>
    </row>
    <row r="68" spans="1:11" s="43" customFormat="1" ht="12" customHeight="1">
      <c r="A68" s="154" t="s">
        <v>230</v>
      </c>
      <c r="B68" s="140" t="s">
        <v>195</v>
      </c>
      <c r="C68" s="459"/>
      <c r="D68" s="218"/>
      <c r="E68" s="218"/>
      <c r="F68" s="218"/>
      <c r="G68" s="218"/>
      <c r="H68" s="218"/>
      <c r="I68" s="130"/>
      <c r="J68" s="275">
        <f>D68+E68+F68+G68+H68+I68</f>
        <v>0</v>
      </c>
      <c r="K68" s="257">
        <f>C68+J68</f>
        <v>0</v>
      </c>
    </row>
    <row r="69" spans="1:11" s="43" customFormat="1" ht="12" customHeight="1" thickBot="1">
      <c r="A69" s="163" t="s">
        <v>231</v>
      </c>
      <c r="B69" s="269" t="s">
        <v>196</v>
      </c>
      <c r="C69" s="459"/>
      <c r="D69" s="221"/>
      <c r="E69" s="221"/>
      <c r="F69" s="221"/>
      <c r="G69" s="221"/>
      <c r="H69" s="221"/>
      <c r="I69" s="251"/>
      <c r="J69" s="274">
        <f>D69+E69+F69+G69+H69+I69</f>
        <v>0</v>
      </c>
      <c r="K69" s="270">
        <f>C69+J69</f>
        <v>0</v>
      </c>
    </row>
    <row r="70" spans="1:11" s="43" customFormat="1" ht="12" customHeight="1" thickBot="1">
      <c r="A70" s="156" t="s">
        <v>197</v>
      </c>
      <c r="B70" s="69" t="s">
        <v>198</v>
      </c>
      <c r="C70" s="457">
        <f>SUM(C71:C74)</f>
        <v>0</v>
      </c>
      <c r="D70" s="126">
        <f aca="true" t="shared" si="16" ref="D70:K70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2">
        <f t="shared" si="16"/>
        <v>0</v>
      </c>
    </row>
    <row r="71" spans="1:11" s="43" customFormat="1" ht="12" customHeight="1">
      <c r="A71" s="153" t="s">
        <v>79</v>
      </c>
      <c r="B71" s="244" t="s">
        <v>199</v>
      </c>
      <c r="C71" s="459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57">
        <f>C71+J71</f>
        <v>0</v>
      </c>
    </row>
    <row r="72" spans="1:11" s="43" customFormat="1" ht="12" customHeight="1">
      <c r="A72" s="154" t="s">
        <v>80</v>
      </c>
      <c r="B72" s="244" t="s">
        <v>432</v>
      </c>
      <c r="C72" s="459"/>
      <c r="D72" s="130"/>
      <c r="E72" s="130"/>
      <c r="F72" s="130"/>
      <c r="G72" s="130"/>
      <c r="H72" s="130"/>
      <c r="I72" s="130"/>
      <c r="J72" s="275">
        <f>D72+E72+F72+G72+H72+I72</f>
        <v>0</v>
      </c>
      <c r="K72" s="257">
        <f>C72+J72</f>
        <v>0</v>
      </c>
    </row>
    <row r="73" spans="1:11" s="43" customFormat="1" ht="12" customHeight="1">
      <c r="A73" s="154" t="s">
        <v>222</v>
      </c>
      <c r="B73" s="244" t="s">
        <v>200</v>
      </c>
      <c r="C73" s="459"/>
      <c r="D73" s="130"/>
      <c r="E73" s="130"/>
      <c r="F73" s="130"/>
      <c r="G73" s="130"/>
      <c r="H73" s="130"/>
      <c r="I73" s="130"/>
      <c r="J73" s="275">
        <f>D73+E73+F73+G73+H73+I73</f>
        <v>0</v>
      </c>
      <c r="K73" s="257">
        <f>C73+J73</f>
        <v>0</v>
      </c>
    </row>
    <row r="74" spans="1:11" s="43" customFormat="1" ht="12" customHeight="1" thickBot="1">
      <c r="A74" s="155" t="s">
        <v>223</v>
      </c>
      <c r="B74" s="245" t="s">
        <v>433</v>
      </c>
      <c r="C74" s="459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57">
        <f>C74+J74</f>
        <v>0</v>
      </c>
    </row>
    <row r="75" spans="1:11" s="43" customFormat="1" ht="12" customHeight="1" thickBot="1">
      <c r="A75" s="156" t="s">
        <v>201</v>
      </c>
      <c r="B75" s="69" t="s">
        <v>202</v>
      </c>
      <c r="C75" s="457">
        <f>SUM(C76:C77)</f>
        <v>241504542</v>
      </c>
      <c r="D75" s="126">
        <f aca="true" t="shared" si="17" ref="D75:K75">SUM(D76:D77)</f>
        <v>175497709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175497709</v>
      </c>
      <c r="K75" s="252">
        <f t="shared" si="17"/>
        <v>417002251</v>
      </c>
    </row>
    <row r="76" spans="1:11" s="43" customFormat="1" ht="12" customHeight="1">
      <c r="A76" s="153" t="s">
        <v>224</v>
      </c>
      <c r="B76" s="139" t="s">
        <v>203</v>
      </c>
      <c r="C76" s="459">
        <v>241504542</v>
      </c>
      <c r="D76" s="130">
        <v>175497709</v>
      </c>
      <c r="E76" s="130"/>
      <c r="F76" s="130"/>
      <c r="G76" s="130"/>
      <c r="H76" s="130"/>
      <c r="I76" s="130"/>
      <c r="J76" s="275">
        <f>D76+E76+F76+G76+H76+I76</f>
        <v>175497709</v>
      </c>
      <c r="K76" s="257">
        <f>C76+J76</f>
        <v>417002251</v>
      </c>
    </row>
    <row r="77" spans="1:11" s="43" customFormat="1" ht="12" customHeight="1" thickBot="1">
      <c r="A77" s="155" t="s">
        <v>225</v>
      </c>
      <c r="B77" s="141" t="s">
        <v>204</v>
      </c>
      <c r="C77" s="459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57">
        <f>C77+J77</f>
        <v>0</v>
      </c>
    </row>
    <row r="78" spans="1:11" s="42" customFormat="1" ht="12" customHeight="1" thickBot="1">
      <c r="A78" s="156" t="s">
        <v>205</v>
      </c>
      <c r="B78" s="69" t="s">
        <v>206</v>
      </c>
      <c r="C78" s="457">
        <f>SUM(C79:C81)</f>
        <v>0</v>
      </c>
      <c r="D78" s="126">
        <f aca="true" t="shared" si="18" ref="D78:K7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2">
        <f t="shared" si="18"/>
        <v>0</v>
      </c>
    </row>
    <row r="79" spans="1:11" s="43" customFormat="1" ht="12" customHeight="1">
      <c r="A79" s="153" t="s">
        <v>226</v>
      </c>
      <c r="B79" s="139" t="s">
        <v>207</v>
      </c>
      <c r="C79" s="459"/>
      <c r="D79" s="130"/>
      <c r="E79" s="130"/>
      <c r="F79" s="130"/>
      <c r="G79" s="130"/>
      <c r="H79" s="130"/>
      <c r="I79" s="130"/>
      <c r="J79" s="275">
        <f>D79+E79+F79+G79+H79+I79</f>
        <v>0</v>
      </c>
      <c r="K79" s="257">
        <f>C79+J79</f>
        <v>0</v>
      </c>
    </row>
    <row r="80" spans="1:11" s="43" customFormat="1" ht="12" customHeight="1">
      <c r="A80" s="154" t="s">
        <v>227</v>
      </c>
      <c r="B80" s="140" t="s">
        <v>208</v>
      </c>
      <c r="C80" s="459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57">
        <f>C80+J80</f>
        <v>0</v>
      </c>
    </row>
    <row r="81" spans="1:11" s="43" customFormat="1" ht="12" customHeight="1" thickBot="1">
      <c r="A81" s="155" t="s">
        <v>228</v>
      </c>
      <c r="B81" s="246" t="s">
        <v>434</v>
      </c>
      <c r="C81" s="459"/>
      <c r="D81" s="130"/>
      <c r="E81" s="130"/>
      <c r="F81" s="130"/>
      <c r="G81" s="130"/>
      <c r="H81" s="130"/>
      <c r="I81" s="130"/>
      <c r="J81" s="275">
        <f>D81+E81+F81+G81+H81+I81</f>
        <v>0</v>
      </c>
      <c r="K81" s="257">
        <f>C81+J81</f>
        <v>0</v>
      </c>
    </row>
    <row r="82" spans="1:11" s="43" customFormat="1" ht="12" customHeight="1" thickBot="1">
      <c r="A82" s="156" t="s">
        <v>209</v>
      </c>
      <c r="B82" s="69" t="s">
        <v>229</v>
      </c>
      <c r="C82" s="457">
        <f>SUM(C83:C86)</f>
        <v>0</v>
      </c>
      <c r="D82" s="126">
        <f aca="true" t="shared" si="19" ref="D82:K82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2">
        <f t="shared" si="19"/>
        <v>0</v>
      </c>
    </row>
    <row r="83" spans="1:11" s="43" customFormat="1" ht="12" customHeight="1">
      <c r="A83" s="157" t="s">
        <v>210</v>
      </c>
      <c r="B83" s="139" t="s">
        <v>211</v>
      </c>
      <c r="C83" s="459"/>
      <c r="D83" s="130"/>
      <c r="E83" s="130"/>
      <c r="F83" s="130"/>
      <c r="G83" s="130"/>
      <c r="H83" s="130"/>
      <c r="I83" s="130"/>
      <c r="J83" s="275">
        <f aca="true" t="shared" si="20" ref="J83:J88">D83+E83+F83+G83+H83+I83</f>
        <v>0</v>
      </c>
      <c r="K83" s="257">
        <f aca="true" t="shared" si="21" ref="K83:K88">C83+J83</f>
        <v>0</v>
      </c>
    </row>
    <row r="84" spans="1:11" s="43" customFormat="1" ht="12" customHeight="1">
      <c r="A84" s="158" t="s">
        <v>212</v>
      </c>
      <c r="B84" s="140" t="s">
        <v>213</v>
      </c>
      <c r="C84" s="459"/>
      <c r="D84" s="130"/>
      <c r="E84" s="130"/>
      <c r="F84" s="130"/>
      <c r="G84" s="130"/>
      <c r="H84" s="130"/>
      <c r="I84" s="130"/>
      <c r="J84" s="275">
        <f t="shared" si="20"/>
        <v>0</v>
      </c>
      <c r="K84" s="257">
        <f t="shared" si="21"/>
        <v>0</v>
      </c>
    </row>
    <row r="85" spans="1:11" s="43" customFormat="1" ht="12" customHeight="1">
      <c r="A85" s="158" t="s">
        <v>214</v>
      </c>
      <c r="B85" s="140" t="s">
        <v>215</v>
      </c>
      <c r="C85" s="459"/>
      <c r="D85" s="130"/>
      <c r="E85" s="130"/>
      <c r="F85" s="130"/>
      <c r="G85" s="130"/>
      <c r="H85" s="130"/>
      <c r="I85" s="130"/>
      <c r="J85" s="275">
        <f t="shared" si="20"/>
        <v>0</v>
      </c>
      <c r="K85" s="257">
        <f t="shared" si="21"/>
        <v>0</v>
      </c>
    </row>
    <row r="86" spans="1:11" s="42" customFormat="1" ht="12" customHeight="1" thickBot="1">
      <c r="A86" s="159" t="s">
        <v>216</v>
      </c>
      <c r="B86" s="141" t="s">
        <v>217</v>
      </c>
      <c r="C86" s="459"/>
      <c r="D86" s="130"/>
      <c r="E86" s="130"/>
      <c r="F86" s="130"/>
      <c r="G86" s="130"/>
      <c r="H86" s="130"/>
      <c r="I86" s="130"/>
      <c r="J86" s="275">
        <f t="shared" si="20"/>
        <v>0</v>
      </c>
      <c r="K86" s="257">
        <f t="shared" si="21"/>
        <v>0</v>
      </c>
    </row>
    <row r="87" spans="1:11" s="42" customFormat="1" ht="12" customHeight="1" thickBot="1">
      <c r="A87" s="156" t="s">
        <v>218</v>
      </c>
      <c r="B87" s="69" t="s">
        <v>334</v>
      </c>
      <c r="C87" s="465"/>
      <c r="D87" s="171"/>
      <c r="E87" s="171"/>
      <c r="F87" s="171"/>
      <c r="G87" s="171"/>
      <c r="H87" s="171"/>
      <c r="I87" s="171"/>
      <c r="J87" s="126">
        <f t="shared" si="20"/>
        <v>0</v>
      </c>
      <c r="K87" s="252">
        <f t="shared" si="21"/>
        <v>0</v>
      </c>
    </row>
    <row r="88" spans="1:11" s="42" customFormat="1" ht="12" customHeight="1" thickBot="1">
      <c r="A88" s="156" t="s">
        <v>355</v>
      </c>
      <c r="B88" s="69" t="s">
        <v>219</v>
      </c>
      <c r="C88" s="465"/>
      <c r="D88" s="171"/>
      <c r="E88" s="171"/>
      <c r="F88" s="171"/>
      <c r="G88" s="171"/>
      <c r="H88" s="171"/>
      <c r="I88" s="171"/>
      <c r="J88" s="126">
        <f t="shared" si="20"/>
        <v>0</v>
      </c>
      <c r="K88" s="252">
        <f t="shared" si="21"/>
        <v>0</v>
      </c>
    </row>
    <row r="89" spans="1:11" s="42" customFormat="1" ht="12" customHeight="1" thickBot="1">
      <c r="A89" s="156" t="s">
        <v>356</v>
      </c>
      <c r="B89" s="69" t="s">
        <v>337</v>
      </c>
      <c r="C89" s="457">
        <f>+C66+C70+C75+C78+C82+C88+C87</f>
        <v>241504542</v>
      </c>
      <c r="D89" s="132">
        <f aca="true" t="shared" si="22" ref="D89:K89">+D66+D70+D75+D78+D82+D88+D87</f>
        <v>175497709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175497709</v>
      </c>
      <c r="K89" s="256">
        <f t="shared" si="22"/>
        <v>417002251</v>
      </c>
    </row>
    <row r="90" spans="1:11" s="42" customFormat="1" ht="12" customHeight="1" thickBot="1">
      <c r="A90" s="160" t="s">
        <v>357</v>
      </c>
      <c r="B90" s="321" t="s">
        <v>358</v>
      </c>
      <c r="C90" s="457">
        <f>+C65+C89</f>
        <v>802100037</v>
      </c>
      <c r="D90" s="132">
        <f aca="true" t="shared" si="23" ref="D90:K90">+D65+D89</f>
        <v>388622856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388622856</v>
      </c>
      <c r="K90" s="256">
        <f t="shared" si="23"/>
        <v>1190722893</v>
      </c>
    </row>
    <row r="91" spans="1:7" s="43" customFormat="1" ht="15" customHeight="1" thickBot="1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>
      <c r="A92" s="588" t="s">
        <v>36</v>
      </c>
      <c r="B92" s="589"/>
      <c r="C92" s="589"/>
      <c r="D92" s="589"/>
      <c r="E92" s="589"/>
      <c r="F92" s="589"/>
      <c r="G92" s="589"/>
      <c r="H92" s="589"/>
      <c r="I92" s="589"/>
      <c r="J92" s="589"/>
      <c r="K92" s="590"/>
    </row>
    <row r="93" spans="1:11" s="44" customFormat="1" ht="12" customHeight="1" thickBot="1">
      <c r="A93" s="133" t="s">
        <v>3</v>
      </c>
      <c r="B93" s="23" t="s">
        <v>362</v>
      </c>
      <c r="C93" s="466">
        <f>+C94+C95+C96+C97+C98+C111</f>
        <v>247193877</v>
      </c>
      <c r="D93" s="260">
        <f aca="true" t="shared" si="24" ref="D93:K93">+D94+D95+D96+D97+D98+D111</f>
        <v>366647300</v>
      </c>
      <c r="E93" s="260">
        <f t="shared" si="24"/>
        <v>0</v>
      </c>
      <c r="F93" s="260">
        <f t="shared" si="24"/>
        <v>0</v>
      </c>
      <c r="G93" s="260">
        <f t="shared" si="24"/>
        <v>0</v>
      </c>
      <c r="H93" s="260">
        <f t="shared" si="24"/>
        <v>0</v>
      </c>
      <c r="I93" s="125">
        <f t="shared" si="24"/>
        <v>0</v>
      </c>
      <c r="J93" s="125">
        <f t="shared" si="24"/>
        <v>366647300</v>
      </c>
      <c r="K93" s="263">
        <f t="shared" si="24"/>
        <v>613841177</v>
      </c>
    </row>
    <row r="94" spans="1:11" ht="12" customHeight="1">
      <c r="A94" s="161" t="s">
        <v>58</v>
      </c>
      <c r="B94" s="7" t="s">
        <v>32</v>
      </c>
      <c r="C94" s="467">
        <v>76788134</v>
      </c>
      <c r="D94" s="261">
        <v>128124987</v>
      </c>
      <c r="E94" s="261"/>
      <c r="F94" s="261"/>
      <c r="G94" s="261"/>
      <c r="H94" s="261"/>
      <c r="I94" s="185"/>
      <c r="J94" s="276">
        <f aca="true" t="shared" si="25" ref="J94:J113">D94+E94+F94+G94+H94+I94</f>
        <v>128124987</v>
      </c>
      <c r="K94" s="264">
        <f aca="true" t="shared" si="26" ref="K94:K113">C94+J94</f>
        <v>204913121</v>
      </c>
    </row>
    <row r="95" spans="1:11" ht="12" customHeight="1">
      <c r="A95" s="154" t="s">
        <v>59</v>
      </c>
      <c r="B95" s="5" t="s">
        <v>101</v>
      </c>
      <c r="C95" s="459">
        <v>11501230</v>
      </c>
      <c r="D95" s="127">
        <v>12547856</v>
      </c>
      <c r="E95" s="127"/>
      <c r="F95" s="127"/>
      <c r="G95" s="127"/>
      <c r="H95" s="127"/>
      <c r="I95" s="127"/>
      <c r="J95" s="277">
        <f t="shared" si="25"/>
        <v>12547856</v>
      </c>
      <c r="K95" s="254">
        <f t="shared" si="26"/>
        <v>24049086</v>
      </c>
    </row>
    <row r="96" spans="1:11" ht="12" customHeight="1">
      <c r="A96" s="154" t="s">
        <v>60</v>
      </c>
      <c r="B96" s="5" t="s">
        <v>77</v>
      </c>
      <c r="C96" s="462">
        <v>101108015</v>
      </c>
      <c r="D96" s="129">
        <v>36330595</v>
      </c>
      <c r="E96" s="129"/>
      <c r="F96" s="129"/>
      <c r="G96" s="129"/>
      <c r="H96" s="127"/>
      <c r="I96" s="129"/>
      <c r="J96" s="278">
        <f t="shared" si="25"/>
        <v>36330595</v>
      </c>
      <c r="K96" s="255">
        <f t="shared" si="26"/>
        <v>137438610</v>
      </c>
    </row>
    <row r="97" spans="1:11" ht="12" customHeight="1">
      <c r="A97" s="154" t="s">
        <v>61</v>
      </c>
      <c r="B97" s="8" t="s">
        <v>102</v>
      </c>
      <c r="C97" s="462">
        <v>26630000</v>
      </c>
      <c r="D97" s="129"/>
      <c r="E97" s="129"/>
      <c r="F97" s="129"/>
      <c r="G97" s="129"/>
      <c r="H97" s="129"/>
      <c r="I97" s="129"/>
      <c r="J97" s="278">
        <f t="shared" si="25"/>
        <v>0</v>
      </c>
      <c r="K97" s="255">
        <f t="shared" si="26"/>
        <v>26630000</v>
      </c>
    </row>
    <row r="98" spans="1:11" ht="12" customHeight="1">
      <c r="A98" s="154" t="s">
        <v>69</v>
      </c>
      <c r="B98" s="16" t="s">
        <v>103</v>
      </c>
      <c r="C98" s="462">
        <v>11166498</v>
      </c>
      <c r="D98" s="129">
        <v>5252601</v>
      </c>
      <c r="E98" s="129"/>
      <c r="F98" s="129"/>
      <c r="G98" s="129"/>
      <c r="H98" s="129"/>
      <c r="I98" s="129"/>
      <c r="J98" s="278">
        <f t="shared" si="25"/>
        <v>5252601</v>
      </c>
      <c r="K98" s="255">
        <f t="shared" si="26"/>
        <v>16419099</v>
      </c>
    </row>
    <row r="99" spans="1:11" ht="12" customHeight="1">
      <c r="A99" s="154" t="s">
        <v>62</v>
      </c>
      <c r="B99" s="5" t="s">
        <v>359</v>
      </c>
      <c r="C99" s="462">
        <v>5000000</v>
      </c>
      <c r="D99" s="129">
        <v>5252601</v>
      </c>
      <c r="E99" s="129"/>
      <c r="F99" s="129"/>
      <c r="G99" s="129"/>
      <c r="H99" s="129"/>
      <c r="I99" s="129"/>
      <c r="J99" s="278">
        <f t="shared" si="25"/>
        <v>5252601</v>
      </c>
      <c r="K99" s="255">
        <f t="shared" si="26"/>
        <v>10252601</v>
      </c>
    </row>
    <row r="100" spans="1:11" ht="12" customHeight="1">
      <c r="A100" s="154" t="s">
        <v>63</v>
      </c>
      <c r="B100" s="50" t="s">
        <v>300</v>
      </c>
      <c r="C100" s="462"/>
      <c r="D100" s="129"/>
      <c r="E100" s="129"/>
      <c r="F100" s="129"/>
      <c r="G100" s="129"/>
      <c r="H100" s="129"/>
      <c r="I100" s="129"/>
      <c r="J100" s="278">
        <f t="shared" si="25"/>
        <v>0</v>
      </c>
      <c r="K100" s="255">
        <f t="shared" si="26"/>
        <v>0</v>
      </c>
    </row>
    <row r="101" spans="1:11" ht="12" customHeight="1">
      <c r="A101" s="154" t="s">
        <v>70</v>
      </c>
      <c r="B101" s="50" t="s">
        <v>299</v>
      </c>
      <c r="C101" s="462"/>
      <c r="D101" s="129"/>
      <c r="E101" s="129"/>
      <c r="F101" s="129"/>
      <c r="G101" s="129"/>
      <c r="H101" s="129"/>
      <c r="I101" s="129"/>
      <c r="J101" s="278">
        <f t="shared" si="25"/>
        <v>0</v>
      </c>
      <c r="K101" s="255">
        <f t="shared" si="26"/>
        <v>0</v>
      </c>
    </row>
    <row r="102" spans="1:11" ht="12" customHeight="1">
      <c r="A102" s="154" t="s">
        <v>71</v>
      </c>
      <c r="B102" s="50" t="s">
        <v>235</v>
      </c>
      <c r="C102" s="462"/>
      <c r="D102" s="129"/>
      <c r="E102" s="129"/>
      <c r="F102" s="129"/>
      <c r="G102" s="129"/>
      <c r="H102" s="129"/>
      <c r="I102" s="129"/>
      <c r="J102" s="278">
        <f t="shared" si="25"/>
        <v>0</v>
      </c>
      <c r="K102" s="255">
        <f t="shared" si="26"/>
        <v>0</v>
      </c>
    </row>
    <row r="103" spans="1:11" ht="12" customHeight="1">
      <c r="A103" s="154" t="s">
        <v>72</v>
      </c>
      <c r="B103" s="51" t="s">
        <v>236</v>
      </c>
      <c r="C103" s="462"/>
      <c r="D103" s="129"/>
      <c r="E103" s="129"/>
      <c r="F103" s="129"/>
      <c r="G103" s="129"/>
      <c r="H103" s="129"/>
      <c r="I103" s="129"/>
      <c r="J103" s="278">
        <f t="shared" si="25"/>
        <v>0</v>
      </c>
      <c r="K103" s="255">
        <f t="shared" si="26"/>
        <v>0</v>
      </c>
    </row>
    <row r="104" spans="1:11" ht="12" customHeight="1">
      <c r="A104" s="154" t="s">
        <v>73</v>
      </c>
      <c r="B104" s="51" t="s">
        <v>237</v>
      </c>
      <c r="C104" s="462"/>
      <c r="D104" s="129"/>
      <c r="E104" s="129"/>
      <c r="F104" s="129"/>
      <c r="G104" s="129"/>
      <c r="H104" s="129"/>
      <c r="I104" s="129"/>
      <c r="J104" s="278">
        <f t="shared" si="25"/>
        <v>0</v>
      </c>
      <c r="K104" s="255">
        <f t="shared" si="26"/>
        <v>0</v>
      </c>
    </row>
    <row r="105" spans="1:11" ht="12" customHeight="1">
      <c r="A105" s="154" t="s">
        <v>75</v>
      </c>
      <c r="B105" s="50" t="s">
        <v>238</v>
      </c>
      <c r="C105" s="462">
        <v>8170838</v>
      </c>
      <c r="D105" s="129"/>
      <c r="E105" s="129"/>
      <c r="F105" s="129"/>
      <c r="G105" s="129"/>
      <c r="H105" s="129"/>
      <c r="I105" s="129"/>
      <c r="J105" s="278">
        <f t="shared" si="25"/>
        <v>0</v>
      </c>
      <c r="K105" s="255">
        <f t="shared" si="26"/>
        <v>8170838</v>
      </c>
    </row>
    <row r="106" spans="1:11" ht="12" customHeight="1">
      <c r="A106" s="154" t="s">
        <v>104</v>
      </c>
      <c r="B106" s="50" t="s">
        <v>239</v>
      </c>
      <c r="C106" s="462"/>
      <c r="D106" s="129"/>
      <c r="E106" s="129"/>
      <c r="F106" s="129"/>
      <c r="G106" s="129"/>
      <c r="H106" s="129"/>
      <c r="I106" s="129"/>
      <c r="J106" s="278">
        <f t="shared" si="25"/>
        <v>0</v>
      </c>
      <c r="K106" s="255">
        <f t="shared" si="26"/>
        <v>0</v>
      </c>
    </row>
    <row r="107" spans="1:11" ht="12" customHeight="1">
      <c r="A107" s="154" t="s">
        <v>233</v>
      </c>
      <c r="B107" s="51" t="s">
        <v>240</v>
      </c>
      <c r="C107" s="462"/>
      <c r="D107" s="129"/>
      <c r="E107" s="129"/>
      <c r="F107" s="129"/>
      <c r="G107" s="129"/>
      <c r="H107" s="129"/>
      <c r="I107" s="129"/>
      <c r="J107" s="278">
        <f t="shared" si="25"/>
        <v>0</v>
      </c>
      <c r="K107" s="255">
        <f t="shared" si="26"/>
        <v>0</v>
      </c>
    </row>
    <row r="108" spans="1:11" ht="12" customHeight="1">
      <c r="A108" s="162" t="s">
        <v>234</v>
      </c>
      <c r="B108" s="52" t="s">
        <v>241</v>
      </c>
      <c r="C108" s="462"/>
      <c r="D108" s="129"/>
      <c r="E108" s="129"/>
      <c r="F108" s="129"/>
      <c r="G108" s="129"/>
      <c r="H108" s="129"/>
      <c r="I108" s="129"/>
      <c r="J108" s="278">
        <f t="shared" si="25"/>
        <v>0</v>
      </c>
      <c r="K108" s="255">
        <f t="shared" si="26"/>
        <v>0</v>
      </c>
    </row>
    <row r="109" spans="1:11" ht="12" customHeight="1">
      <c r="A109" s="154" t="s">
        <v>297</v>
      </c>
      <c r="B109" s="52" t="s">
        <v>242</v>
      </c>
      <c r="C109" s="462"/>
      <c r="D109" s="129"/>
      <c r="E109" s="129"/>
      <c r="F109" s="129"/>
      <c r="G109" s="129"/>
      <c r="H109" s="129"/>
      <c r="I109" s="129"/>
      <c r="J109" s="278">
        <f t="shared" si="25"/>
        <v>0</v>
      </c>
      <c r="K109" s="255">
        <f t="shared" si="26"/>
        <v>0</v>
      </c>
    </row>
    <row r="110" spans="1:11" ht="12" customHeight="1">
      <c r="A110" s="154" t="s">
        <v>298</v>
      </c>
      <c r="B110" s="51" t="s">
        <v>243</v>
      </c>
      <c r="C110" s="459">
        <v>2995660</v>
      </c>
      <c r="D110" s="127"/>
      <c r="E110" s="127"/>
      <c r="F110" s="127"/>
      <c r="G110" s="127"/>
      <c r="H110" s="127"/>
      <c r="I110" s="127"/>
      <c r="J110" s="277">
        <f t="shared" si="25"/>
        <v>0</v>
      </c>
      <c r="K110" s="254">
        <f t="shared" si="26"/>
        <v>2995660</v>
      </c>
    </row>
    <row r="111" spans="1:11" ht="12" customHeight="1">
      <c r="A111" s="154" t="s">
        <v>302</v>
      </c>
      <c r="B111" s="8" t="s">
        <v>33</v>
      </c>
      <c r="C111" s="459">
        <f>SUM(C112:C113)</f>
        <v>20000000</v>
      </c>
      <c r="D111" s="127">
        <f>SUM(D112:D113)</f>
        <v>184391261</v>
      </c>
      <c r="E111" s="127"/>
      <c r="F111" s="127"/>
      <c r="G111" s="127"/>
      <c r="H111" s="127"/>
      <c r="I111" s="127"/>
      <c r="J111" s="277">
        <f t="shared" si="25"/>
        <v>184391261</v>
      </c>
      <c r="K111" s="254">
        <f t="shared" si="26"/>
        <v>204391261</v>
      </c>
    </row>
    <row r="112" spans="1:11" ht="12" customHeight="1">
      <c r="A112" s="155" t="s">
        <v>303</v>
      </c>
      <c r="B112" s="5" t="s">
        <v>360</v>
      </c>
      <c r="C112" s="462">
        <v>17647000</v>
      </c>
      <c r="D112" s="129">
        <v>168881420</v>
      </c>
      <c r="E112" s="129"/>
      <c r="F112" s="129"/>
      <c r="G112" s="129"/>
      <c r="H112" s="129"/>
      <c r="I112" s="129"/>
      <c r="J112" s="278">
        <f t="shared" si="25"/>
        <v>168881420</v>
      </c>
      <c r="K112" s="255">
        <f t="shared" si="26"/>
        <v>186528420</v>
      </c>
    </row>
    <row r="113" spans="1:11" ht="12" customHeight="1" thickBot="1">
      <c r="A113" s="163" t="s">
        <v>304</v>
      </c>
      <c r="B113" s="53" t="s">
        <v>361</v>
      </c>
      <c r="C113" s="464">
        <v>2353000</v>
      </c>
      <c r="D113" s="186">
        <v>15509841</v>
      </c>
      <c r="E113" s="186"/>
      <c r="F113" s="186"/>
      <c r="G113" s="186"/>
      <c r="H113" s="186"/>
      <c r="I113" s="186"/>
      <c r="J113" s="279">
        <f t="shared" si="25"/>
        <v>15509841</v>
      </c>
      <c r="K113" s="265">
        <f t="shared" si="26"/>
        <v>17862841</v>
      </c>
    </row>
    <row r="114" spans="1:11" ht="12" customHeight="1" thickBot="1">
      <c r="A114" s="24" t="s">
        <v>4</v>
      </c>
      <c r="B114" s="22" t="s">
        <v>244</v>
      </c>
      <c r="C114" s="457">
        <f>+C115+C117+C119</f>
        <v>189775694</v>
      </c>
      <c r="D114" s="126">
        <f aca="true" t="shared" si="27" ref="D114:K114">+D115+D117+D119</f>
        <v>19418442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19418442</v>
      </c>
      <c r="K114" s="252">
        <f t="shared" si="27"/>
        <v>209194136</v>
      </c>
    </row>
    <row r="115" spans="1:11" ht="12" customHeight="1">
      <c r="A115" s="153" t="s">
        <v>64</v>
      </c>
      <c r="B115" s="5" t="s">
        <v>119</v>
      </c>
      <c r="C115" s="458">
        <v>27211862</v>
      </c>
      <c r="D115" s="128">
        <v>19418442</v>
      </c>
      <c r="E115" s="128"/>
      <c r="F115" s="128"/>
      <c r="G115" s="128"/>
      <c r="H115" s="128"/>
      <c r="I115" s="128"/>
      <c r="J115" s="167">
        <f aca="true" t="shared" si="28" ref="J115:J127">D115+E115+F115+G115+H115+I115</f>
        <v>19418442</v>
      </c>
      <c r="K115" s="253">
        <f aca="true" t="shared" si="29" ref="K115:K127">C115+J115</f>
        <v>46630304</v>
      </c>
    </row>
    <row r="116" spans="1:11" ht="12" customHeight="1">
      <c r="A116" s="153" t="s">
        <v>65</v>
      </c>
      <c r="B116" s="9" t="s">
        <v>248</v>
      </c>
      <c r="C116" s="469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3">
        <f t="shared" si="29"/>
        <v>0</v>
      </c>
    </row>
    <row r="117" spans="1:11" ht="12" customHeight="1">
      <c r="A117" s="153" t="s">
        <v>66</v>
      </c>
      <c r="B117" s="9" t="s">
        <v>105</v>
      </c>
      <c r="C117" s="459">
        <v>155763832</v>
      </c>
      <c r="D117" s="127"/>
      <c r="E117" s="127"/>
      <c r="F117" s="127"/>
      <c r="G117" s="127"/>
      <c r="H117" s="127"/>
      <c r="I117" s="127"/>
      <c r="J117" s="277">
        <f t="shared" si="28"/>
        <v>0</v>
      </c>
      <c r="K117" s="254">
        <f t="shared" si="29"/>
        <v>155763832</v>
      </c>
    </row>
    <row r="118" spans="1:11" ht="12" customHeight="1">
      <c r="A118" s="153" t="s">
        <v>67</v>
      </c>
      <c r="B118" s="9" t="s">
        <v>249</v>
      </c>
      <c r="C118" s="470">
        <v>120091212</v>
      </c>
      <c r="D118" s="127"/>
      <c r="E118" s="127"/>
      <c r="F118" s="127"/>
      <c r="G118" s="127"/>
      <c r="H118" s="127"/>
      <c r="I118" s="127"/>
      <c r="J118" s="277">
        <f t="shared" si="28"/>
        <v>0</v>
      </c>
      <c r="K118" s="254">
        <f t="shared" si="29"/>
        <v>120091212</v>
      </c>
    </row>
    <row r="119" spans="1:11" ht="12" customHeight="1">
      <c r="A119" s="153" t="s">
        <v>68</v>
      </c>
      <c r="B119" s="71" t="s">
        <v>121</v>
      </c>
      <c r="C119" s="471">
        <v>6800000</v>
      </c>
      <c r="D119" s="127"/>
      <c r="E119" s="127"/>
      <c r="F119" s="127"/>
      <c r="G119" s="127"/>
      <c r="H119" s="127"/>
      <c r="I119" s="127"/>
      <c r="J119" s="277">
        <f t="shared" si="28"/>
        <v>0</v>
      </c>
      <c r="K119" s="254">
        <f t="shared" si="29"/>
        <v>6800000</v>
      </c>
    </row>
    <row r="120" spans="1:11" ht="12" customHeight="1">
      <c r="A120" s="153" t="s">
        <v>74</v>
      </c>
      <c r="B120" s="70" t="s">
        <v>289</v>
      </c>
      <c r="C120" s="471"/>
      <c r="D120" s="127"/>
      <c r="E120" s="127"/>
      <c r="F120" s="127"/>
      <c r="G120" s="127"/>
      <c r="H120" s="127"/>
      <c r="I120" s="127"/>
      <c r="J120" s="277">
        <f t="shared" si="28"/>
        <v>0</v>
      </c>
      <c r="K120" s="254">
        <f t="shared" si="29"/>
        <v>0</v>
      </c>
    </row>
    <row r="121" spans="1:11" ht="12" customHeight="1">
      <c r="A121" s="153" t="s">
        <v>76</v>
      </c>
      <c r="B121" s="135" t="s">
        <v>254</v>
      </c>
      <c r="C121" s="471"/>
      <c r="D121" s="127"/>
      <c r="E121" s="127"/>
      <c r="F121" s="127"/>
      <c r="G121" s="127"/>
      <c r="H121" s="127"/>
      <c r="I121" s="127"/>
      <c r="J121" s="277">
        <f t="shared" si="28"/>
        <v>0</v>
      </c>
      <c r="K121" s="254">
        <f t="shared" si="29"/>
        <v>0</v>
      </c>
    </row>
    <row r="122" spans="1:11" ht="12" customHeight="1">
      <c r="A122" s="153" t="s">
        <v>106</v>
      </c>
      <c r="B122" s="51" t="s">
        <v>237</v>
      </c>
      <c r="C122" s="471"/>
      <c r="D122" s="127"/>
      <c r="E122" s="127"/>
      <c r="F122" s="127"/>
      <c r="G122" s="127"/>
      <c r="H122" s="127"/>
      <c r="I122" s="127"/>
      <c r="J122" s="277">
        <f t="shared" si="28"/>
        <v>0</v>
      </c>
      <c r="K122" s="254">
        <f t="shared" si="29"/>
        <v>0</v>
      </c>
    </row>
    <row r="123" spans="1:11" ht="12" customHeight="1">
      <c r="A123" s="153" t="s">
        <v>107</v>
      </c>
      <c r="B123" s="51" t="s">
        <v>253</v>
      </c>
      <c r="C123" s="471"/>
      <c r="D123" s="127"/>
      <c r="E123" s="127"/>
      <c r="F123" s="127"/>
      <c r="G123" s="127"/>
      <c r="H123" s="127"/>
      <c r="I123" s="127"/>
      <c r="J123" s="277">
        <f t="shared" si="28"/>
        <v>0</v>
      </c>
      <c r="K123" s="254">
        <f t="shared" si="29"/>
        <v>0</v>
      </c>
    </row>
    <row r="124" spans="1:11" ht="12" customHeight="1">
      <c r="A124" s="153" t="s">
        <v>108</v>
      </c>
      <c r="B124" s="51" t="s">
        <v>252</v>
      </c>
      <c r="C124" s="471"/>
      <c r="D124" s="127"/>
      <c r="E124" s="127"/>
      <c r="F124" s="127"/>
      <c r="G124" s="127"/>
      <c r="H124" s="127"/>
      <c r="I124" s="127"/>
      <c r="J124" s="277">
        <f t="shared" si="28"/>
        <v>0</v>
      </c>
      <c r="K124" s="254">
        <f t="shared" si="29"/>
        <v>0</v>
      </c>
    </row>
    <row r="125" spans="1:11" ht="12" customHeight="1">
      <c r="A125" s="153" t="s">
        <v>245</v>
      </c>
      <c r="B125" s="51" t="s">
        <v>240</v>
      </c>
      <c r="C125" s="471"/>
      <c r="D125" s="127"/>
      <c r="E125" s="127"/>
      <c r="F125" s="127"/>
      <c r="G125" s="127"/>
      <c r="H125" s="127"/>
      <c r="I125" s="127"/>
      <c r="J125" s="277">
        <f t="shared" si="28"/>
        <v>0</v>
      </c>
      <c r="K125" s="254">
        <f t="shared" si="29"/>
        <v>0</v>
      </c>
    </row>
    <row r="126" spans="1:11" ht="12" customHeight="1">
      <c r="A126" s="153" t="s">
        <v>246</v>
      </c>
      <c r="B126" s="51" t="s">
        <v>251</v>
      </c>
      <c r="C126" s="471">
        <v>3000000</v>
      </c>
      <c r="D126" s="127"/>
      <c r="E126" s="127"/>
      <c r="F126" s="127"/>
      <c r="G126" s="127"/>
      <c r="H126" s="127"/>
      <c r="I126" s="127"/>
      <c r="J126" s="277">
        <f t="shared" si="28"/>
        <v>0</v>
      </c>
      <c r="K126" s="254">
        <f t="shared" si="29"/>
        <v>3000000</v>
      </c>
    </row>
    <row r="127" spans="1:11" ht="12" customHeight="1" thickBot="1">
      <c r="A127" s="162" t="s">
        <v>247</v>
      </c>
      <c r="B127" s="51" t="s">
        <v>250</v>
      </c>
      <c r="C127" s="472">
        <v>3800000</v>
      </c>
      <c r="D127" s="129"/>
      <c r="E127" s="129"/>
      <c r="F127" s="129"/>
      <c r="G127" s="129"/>
      <c r="H127" s="129"/>
      <c r="I127" s="129"/>
      <c r="J127" s="278">
        <f t="shared" si="28"/>
        <v>0</v>
      </c>
      <c r="K127" s="255">
        <f t="shared" si="29"/>
        <v>3800000</v>
      </c>
    </row>
    <row r="128" spans="1:11" ht="12" customHeight="1" thickBot="1">
      <c r="A128" s="24" t="s">
        <v>5</v>
      </c>
      <c r="B128" s="47" t="s">
        <v>307</v>
      </c>
      <c r="C128" s="457">
        <f>+C93+C114</f>
        <v>436969571</v>
      </c>
      <c r="D128" s="126">
        <f aca="true" t="shared" si="30" ref="D128:K128">+D93+D114</f>
        <v>386065742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386065742</v>
      </c>
      <c r="K128" s="252">
        <f t="shared" si="30"/>
        <v>823035313</v>
      </c>
    </row>
    <row r="129" spans="1:11" ht="12" customHeight="1" thickBot="1">
      <c r="A129" s="24" t="s">
        <v>6</v>
      </c>
      <c r="B129" s="47" t="s">
        <v>308</v>
      </c>
      <c r="C129" s="457">
        <f>+C130+C131+C132</f>
        <v>0</v>
      </c>
      <c r="D129" s="126">
        <f aca="true" t="shared" si="31" ref="D129:K129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2">
        <f t="shared" si="31"/>
        <v>0</v>
      </c>
    </row>
    <row r="130" spans="1:11" s="44" customFormat="1" ht="12" customHeight="1">
      <c r="A130" s="153" t="s">
        <v>152</v>
      </c>
      <c r="B130" s="6" t="s">
        <v>365</v>
      </c>
      <c r="C130" s="471"/>
      <c r="D130" s="127"/>
      <c r="E130" s="127"/>
      <c r="F130" s="127"/>
      <c r="G130" s="127"/>
      <c r="H130" s="127"/>
      <c r="I130" s="127"/>
      <c r="J130" s="277">
        <f>D130+E130+F130+G130+H130+I130</f>
        <v>0</v>
      </c>
      <c r="K130" s="254">
        <f>C130+J130</f>
        <v>0</v>
      </c>
    </row>
    <row r="131" spans="1:11" ht="12" customHeight="1">
      <c r="A131" s="153" t="s">
        <v>153</v>
      </c>
      <c r="B131" s="6" t="s">
        <v>316</v>
      </c>
      <c r="C131" s="471"/>
      <c r="D131" s="127"/>
      <c r="E131" s="127"/>
      <c r="F131" s="127"/>
      <c r="G131" s="127"/>
      <c r="H131" s="127"/>
      <c r="I131" s="127"/>
      <c r="J131" s="277">
        <f>D131+E131+F131+G131+H131+I131</f>
        <v>0</v>
      </c>
      <c r="K131" s="254">
        <f>C131+J131</f>
        <v>0</v>
      </c>
    </row>
    <row r="132" spans="1:11" ht="12" customHeight="1" thickBot="1">
      <c r="A132" s="162" t="s">
        <v>154</v>
      </c>
      <c r="B132" s="4" t="s">
        <v>364</v>
      </c>
      <c r="C132" s="471"/>
      <c r="D132" s="127"/>
      <c r="E132" s="127"/>
      <c r="F132" s="127"/>
      <c r="G132" s="127"/>
      <c r="H132" s="127"/>
      <c r="I132" s="127"/>
      <c r="J132" s="277">
        <f>D132+E132+F132+G132+H132+I132</f>
        <v>0</v>
      </c>
      <c r="K132" s="254">
        <f>C132+J132</f>
        <v>0</v>
      </c>
    </row>
    <row r="133" spans="1:11" ht="12" customHeight="1" thickBot="1">
      <c r="A133" s="24" t="s">
        <v>7</v>
      </c>
      <c r="B133" s="47" t="s">
        <v>309</v>
      </c>
      <c r="C133" s="457">
        <f>+C134+C135+C136+C137+C138+C139</f>
        <v>0</v>
      </c>
      <c r="D133" s="126">
        <f aca="true" t="shared" si="32" ref="D133:K133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2">
        <f t="shared" si="32"/>
        <v>0</v>
      </c>
    </row>
    <row r="134" spans="1:11" ht="12" customHeight="1">
      <c r="A134" s="153" t="s">
        <v>51</v>
      </c>
      <c r="B134" s="6" t="s">
        <v>318</v>
      </c>
      <c r="C134" s="471"/>
      <c r="D134" s="127"/>
      <c r="E134" s="127"/>
      <c r="F134" s="127"/>
      <c r="G134" s="127"/>
      <c r="H134" s="127"/>
      <c r="I134" s="127"/>
      <c r="J134" s="277">
        <f aca="true" t="shared" si="33" ref="J134:J139">D134+E134+F134+G134+H134+I134</f>
        <v>0</v>
      </c>
      <c r="K134" s="254">
        <f aca="true" t="shared" si="34" ref="K134:K139">C134+J134</f>
        <v>0</v>
      </c>
    </row>
    <row r="135" spans="1:11" ht="12" customHeight="1">
      <c r="A135" s="153" t="s">
        <v>52</v>
      </c>
      <c r="B135" s="6" t="s">
        <v>310</v>
      </c>
      <c r="C135" s="471"/>
      <c r="D135" s="127"/>
      <c r="E135" s="127"/>
      <c r="F135" s="127"/>
      <c r="G135" s="127"/>
      <c r="H135" s="127"/>
      <c r="I135" s="127"/>
      <c r="J135" s="277">
        <f t="shared" si="33"/>
        <v>0</v>
      </c>
      <c r="K135" s="254">
        <f t="shared" si="34"/>
        <v>0</v>
      </c>
    </row>
    <row r="136" spans="1:11" ht="12" customHeight="1">
      <c r="A136" s="153" t="s">
        <v>53</v>
      </c>
      <c r="B136" s="6" t="s">
        <v>311</v>
      </c>
      <c r="C136" s="471"/>
      <c r="D136" s="127"/>
      <c r="E136" s="127"/>
      <c r="F136" s="127"/>
      <c r="G136" s="127"/>
      <c r="H136" s="127"/>
      <c r="I136" s="127"/>
      <c r="J136" s="277">
        <f t="shared" si="33"/>
        <v>0</v>
      </c>
      <c r="K136" s="254">
        <f t="shared" si="34"/>
        <v>0</v>
      </c>
    </row>
    <row r="137" spans="1:11" ht="12" customHeight="1">
      <c r="A137" s="153" t="s">
        <v>93</v>
      </c>
      <c r="B137" s="6" t="s">
        <v>363</v>
      </c>
      <c r="C137" s="471"/>
      <c r="D137" s="127"/>
      <c r="E137" s="127"/>
      <c r="F137" s="127"/>
      <c r="G137" s="127"/>
      <c r="H137" s="127"/>
      <c r="I137" s="127"/>
      <c r="J137" s="277">
        <f t="shared" si="33"/>
        <v>0</v>
      </c>
      <c r="K137" s="254">
        <f t="shared" si="34"/>
        <v>0</v>
      </c>
    </row>
    <row r="138" spans="1:11" ht="12" customHeight="1">
      <c r="A138" s="153" t="s">
        <v>94</v>
      </c>
      <c r="B138" s="6" t="s">
        <v>313</v>
      </c>
      <c r="C138" s="471"/>
      <c r="D138" s="127"/>
      <c r="E138" s="127"/>
      <c r="F138" s="127"/>
      <c r="G138" s="127"/>
      <c r="H138" s="127"/>
      <c r="I138" s="127"/>
      <c r="J138" s="277">
        <f t="shared" si="33"/>
        <v>0</v>
      </c>
      <c r="K138" s="254">
        <f t="shared" si="34"/>
        <v>0</v>
      </c>
    </row>
    <row r="139" spans="1:11" s="44" customFormat="1" ht="12" customHeight="1" thickBot="1">
      <c r="A139" s="162" t="s">
        <v>95</v>
      </c>
      <c r="B139" s="4" t="s">
        <v>314</v>
      </c>
      <c r="C139" s="471"/>
      <c r="D139" s="127"/>
      <c r="E139" s="127"/>
      <c r="F139" s="127"/>
      <c r="G139" s="127"/>
      <c r="H139" s="127"/>
      <c r="I139" s="127"/>
      <c r="J139" s="277">
        <f t="shared" si="33"/>
        <v>0</v>
      </c>
      <c r="K139" s="254">
        <f t="shared" si="34"/>
        <v>0</v>
      </c>
    </row>
    <row r="140" spans="1:17" ht="12" customHeight="1" thickBot="1">
      <c r="A140" s="24" t="s">
        <v>8</v>
      </c>
      <c r="B140" s="47" t="s">
        <v>369</v>
      </c>
      <c r="C140" s="457">
        <f>+C141+C142+C144+C145+C143</f>
        <v>365130466</v>
      </c>
      <c r="D140" s="132">
        <f aca="true" t="shared" si="35" ref="D140:K140">+D141+D142+D144+D145+D143</f>
        <v>2557114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2557114</v>
      </c>
      <c r="K140" s="256">
        <f t="shared" si="35"/>
        <v>367687580</v>
      </c>
      <c r="Q140" s="67"/>
    </row>
    <row r="141" spans="1:11" ht="12.75">
      <c r="A141" s="153" t="s">
        <v>54</v>
      </c>
      <c r="B141" s="6" t="s">
        <v>255</v>
      </c>
      <c r="C141" s="471"/>
      <c r="D141" s="127"/>
      <c r="E141" s="127"/>
      <c r="F141" s="127"/>
      <c r="G141" s="127"/>
      <c r="H141" s="127"/>
      <c r="I141" s="127"/>
      <c r="J141" s="277">
        <f>D141+E141+F141+G141+H141+I141</f>
        <v>0</v>
      </c>
      <c r="K141" s="254">
        <f>C141+J141</f>
        <v>0</v>
      </c>
    </row>
    <row r="142" spans="1:11" ht="12" customHeight="1">
      <c r="A142" s="153" t="s">
        <v>55</v>
      </c>
      <c r="B142" s="6" t="s">
        <v>256</v>
      </c>
      <c r="C142" s="471">
        <v>15390031</v>
      </c>
      <c r="D142" s="127"/>
      <c r="E142" s="127"/>
      <c r="F142" s="127"/>
      <c r="G142" s="127"/>
      <c r="H142" s="127"/>
      <c r="I142" s="127"/>
      <c r="J142" s="277">
        <f>D142+E142+F142+G142+H142+I142</f>
        <v>0</v>
      </c>
      <c r="K142" s="254">
        <f>C142+J142</f>
        <v>15390031</v>
      </c>
    </row>
    <row r="143" spans="1:11" ht="12" customHeight="1">
      <c r="A143" s="153" t="s">
        <v>172</v>
      </c>
      <c r="B143" s="6" t="s">
        <v>368</v>
      </c>
      <c r="C143" s="471">
        <v>349740435</v>
      </c>
      <c r="D143" s="127">
        <v>2557114</v>
      </c>
      <c r="E143" s="127"/>
      <c r="F143" s="127"/>
      <c r="G143" s="127"/>
      <c r="H143" s="127"/>
      <c r="I143" s="127"/>
      <c r="J143" s="277">
        <f>D143+E143+F143+G143+H143+I143</f>
        <v>2557114</v>
      </c>
      <c r="K143" s="254">
        <f>C143+J143</f>
        <v>352297549</v>
      </c>
    </row>
    <row r="144" spans="1:11" s="44" customFormat="1" ht="12" customHeight="1">
      <c r="A144" s="153" t="s">
        <v>173</v>
      </c>
      <c r="B144" s="6" t="s">
        <v>323</v>
      </c>
      <c r="C144" s="471"/>
      <c r="D144" s="127"/>
      <c r="E144" s="127"/>
      <c r="F144" s="127"/>
      <c r="G144" s="127"/>
      <c r="H144" s="127"/>
      <c r="I144" s="127"/>
      <c r="J144" s="277">
        <f>D144+E144+F144+G144+H144+I144</f>
        <v>0</v>
      </c>
      <c r="K144" s="254">
        <f>C144+J144</f>
        <v>0</v>
      </c>
    </row>
    <row r="145" spans="1:11" s="44" customFormat="1" ht="12" customHeight="1" thickBot="1">
      <c r="A145" s="162" t="s">
        <v>174</v>
      </c>
      <c r="B145" s="4" t="s">
        <v>274</v>
      </c>
      <c r="C145" s="471"/>
      <c r="D145" s="127"/>
      <c r="E145" s="127"/>
      <c r="F145" s="127"/>
      <c r="G145" s="127"/>
      <c r="H145" s="127"/>
      <c r="I145" s="127"/>
      <c r="J145" s="277">
        <f>D145+E145+F145+G145+H145+I145</f>
        <v>0</v>
      </c>
      <c r="K145" s="254">
        <f>C145+J145</f>
        <v>0</v>
      </c>
    </row>
    <row r="146" spans="1:11" s="44" customFormat="1" ht="12" customHeight="1" thickBot="1">
      <c r="A146" s="24" t="s">
        <v>9</v>
      </c>
      <c r="B146" s="47" t="s">
        <v>324</v>
      </c>
      <c r="C146" s="474">
        <f>+C147+C148+C149+C150+C151</f>
        <v>0</v>
      </c>
      <c r="D146" s="188">
        <f aca="true" t="shared" si="36" ref="D146:K14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6">
        <f t="shared" si="36"/>
        <v>0</v>
      </c>
    </row>
    <row r="147" spans="1:11" s="44" customFormat="1" ht="12" customHeight="1">
      <c r="A147" s="153" t="s">
        <v>56</v>
      </c>
      <c r="B147" s="6" t="s">
        <v>319</v>
      </c>
      <c r="C147" s="471"/>
      <c r="D147" s="127"/>
      <c r="E147" s="127"/>
      <c r="F147" s="127"/>
      <c r="G147" s="127"/>
      <c r="H147" s="127"/>
      <c r="I147" s="127"/>
      <c r="J147" s="277">
        <f aca="true" t="shared" si="37" ref="J147:J153">D147+E147+F147+G147+H147+I147</f>
        <v>0</v>
      </c>
      <c r="K147" s="254">
        <f aca="true" t="shared" si="38" ref="K147:K153">C147+J147</f>
        <v>0</v>
      </c>
    </row>
    <row r="148" spans="1:11" s="44" customFormat="1" ht="12" customHeight="1">
      <c r="A148" s="153" t="s">
        <v>57</v>
      </c>
      <c r="B148" s="6" t="s">
        <v>326</v>
      </c>
      <c r="C148" s="471"/>
      <c r="D148" s="127"/>
      <c r="E148" s="127"/>
      <c r="F148" s="127"/>
      <c r="G148" s="127"/>
      <c r="H148" s="127"/>
      <c r="I148" s="127"/>
      <c r="J148" s="277">
        <f t="shared" si="37"/>
        <v>0</v>
      </c>
      <c r="K148" s="254">
        <f t="shared" si="38"/>
        <v>0</v>
      </c>
    </row>
    <row r="149" spans="1:11" s="44" customFormat="1" ht="12" customHeight="1">
      <c r="A149" s="153" t="s">
        <v>184</v>
      </c>
      <c r="B149" s="6" t="s">
        <v>321</v>
      </c>
      <c r="C149" s="471"/>
      <c r="D149" s="127"/>
      <c r="E149" s="127"/>
      <c r="F149" s="127"/>
      <c r="G149" s="127"/>
      <c r="H149" s="127"/>
      <c r="I149" s="127"/>
      <c r="J149" s="277">
        <f t="shared" si="37"/>
        <v>0</v>
      </c>
      <c r="K149" s="254">
        <f t="shared" si="38"/>
        <v>0</v>
      </c>
    </row>
    <row r="150" spans="1:11" s="44" customFormat="1" ht="12" customHeight="1">
      <c r="A150" s="153" t="s">
        <v>185</v>
      </c>
      <c r="B150" s="6" t="s">
        <v>366</v>
      </c>
      <c r="C150" s="471"/>
      <c r="D150" s="127"/>
      <c r="E150" s="127"/>
      <c r="F150" s="127"/>
      <c r="G150" s="127"/>
      <c r="H150" s="127"/>
      <c r="I150" s="127"/>
      <c r="J150" s="277">
        <f t="shared" si="37"/>
        <v>0</v>
      </c>
      <c r="K150" s="254">
        <f t="shared" si="38"/>
        <v>0</v>
      </c>
    </row>
    <row r="151" spans="1:11" ht="12.75" customHeight="1" thickBot="1">
      <c r="A151" s="162" t="s">
        <v>325</v>
      </c>
      <c r="B151" s="4" t="s">
        <v>328</v>
      </c>
      <c r="C151" s="472"/>
      <c r="D151" s="129"/>
      <c r="E151" s="129"/>
      <c r="F151" s="129"/>
      <c r="G151" s="129"/>
      <c r="H151" s="129"/>
      <c r="I151" s="129"/>
      <c r="J151" s="278">
        <f t="shared" si="37"/>
        <v>0</v>
      </c>
      <c r="K151" s="255">
        <f t="shared" si="38"/>
        <v>0</v>
      </c>
    </row>
    <row r="152" spans="1:11" ht="12.75" customHeight="1" thickBot="1">
      <c r="A152" s="180" t="s">
        <v>10</v>
      </c>
      <c r="B152" s="47" t="s">
        <v>329</v>
      </c>
      <c r="C152" s="474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6">
        <f t="shared" si="38"/>
        <v>0</v>
      </c>
    </row>
    <row r="153" spans="1:11" ht="12.75" customHeight="1" thickBot="1">
      <c r="A153" s="180" t="s">
        <v>11</v>
      </c>
      <c r="B153" s="47" t="s">
        <v>330</v>
      </c>
      <c r="C153" s="474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6">
        <f t="shared" si="38"/>
        <v>0</v>
      </c>
    </row>
    <row r="154" spans="1:11" ht="12" customHeight="1" thickBot="1">
      <c r="A154" s="24" t="s">
        <v>12</v>
      </c>
      <c r="B154" s="47" t="s">
        <v>332</v>
      </c>
      <c r="C154" s="502">
        <f>+C129+C133+C140+C146+C152+C153</f>
        <v>365130466</v>
      </c>
      <c r="D154" s="190">
        <f aca="true" t="shared" si="39" ref="D154:K154">+D129+D133+D140+D146+D152+D153</f>
        <v>2557114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2557114</v>
      </c>
      <c r="K154" s="267">
        <f t="shared" si="39"/>
        <v>367687580</v>
      </c>
    </row>
    <row r="155" spans="1:11" ht="15" customHeight="1" thickBot="1">
      <c r="A155" s="164" t="s">
        <v>13</v>
      </c>
      <c r="B155" s="114" t="s">
        <v>331</v>
      </c>
      <c r="C155" s="502">
        <f>+C128+C154</f>
        <v>802100037</v>
      </c>
      <c r="D155" s="190">
        <f aca="true" t="shared" si="40" ref="D155:K155">+D128+D154</f>
        <v>388622856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388622856</v>
      </c>
      <c r="K155" s="267">
        <f t="shared" si="40"/>
        <v>1190722893</v>
      </c>
    </row>
    <row r="156" spans="1:11" ht="13.5" thickBot="1">
      <c r="A156" s="117"/>
      <c r="B156" s="118"/>
      <c r="C156" s="503">
        <f>C90-C155</f>
        <v>0</v>
      </c>
      <c r="D156" s="420"/>
      <c r="E156" s="420"/>
      <c r="F156" s="420"/>
      <c r="G156" s="420"/>
      <c r="H156" s="420"/>
      <c r="I156" s="421"/>
      <c r="J156" s="421"/>
      <c r="K156" s="422">
        <f>K90-K155</f>
        <v>0</v>
      </c>
    </row>
    <row r="157" spans="1:11" ht="15" customHeight="1" thickBot="1">
      <c r="A157" s="65" t="s">
        <v>367</v>
      </c>
      <c r="B157" s="66"/>
      <c r="C157" s="504">
        <v>8</v>
      </c>
      <c r="D157" s="262">
        <v>0</v>
      </c>
      <c r="E157" s="262"/>
      <c r="F157" s="262"/>
      <c r="G157" s="262"/>
      <c r="H157" s="262"/>
      <c r="I157" s="222"/>
      <c r="J157" s="314">
        <f>D157+E157+F157+G157+H157+I157</f>
        <v>0</v>
      </c>
      <c r="K157" s="266">
        <f>C157+J157</f>
        <v>8</v>
      </c>
    </row>
    <row r="158" spans="1:11" ht="14.25" customHeight="1" thickBot="1">
      <c r="A158" s="65" t="s">
        <v>116</v>
      </c>
      <c r="B158" s="66"/>
      <c r="C158" s="505">
        <v>51</v>
      </c>
      <c r="D158" s="552">
        <v>110</v>
      </c>
      <c r="E158" s="262"/>
      <c r="F158" s="262"/>
      <c r="G158" s="262"/>
      <c r="H158" s="262"/>
      <c r="I158" s="222"/>
      <c r="J158" s="314">
        <f>D158+E158+F158+G158+H158+I158</f>
        <v>110</v>
      </c>
      <c r="K158" s="266">
        <f>C158+J158</f>
        <v>161</v>
      </c>
    </row>
  </sheetData>
  <sheetProtection formatCells="0"/>
  <mergeCells count="5">
    <mergeCell ref="B1:K1"/>
    <mergeCell ref="A7:K7"/>
    <mergeCell ref="A92:K92"/>
    <mergeCell ref="B2:J2"/>
    <mergeCell ref="B3:J3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zoomScale="120" zoomScaleNormal="120" zoomScaleSheetLayoutView="100" workbookViewId="0" topLeftCell="C148">
      <selection activeCell="J167" sqref="J167"/>
    </sheetView>
  </sheetViews>
  <sheetFormatPr defaultColWidth="9.00390625" defaultRowHeight="12.75"/>
  <cols>
    <col min="1" max="1" width="12.50390625" style="119" customWidth="1"/>
    <col min="2" max="2" width="62.00390625" style="120" customWidth="1"/>
    <col min="3" max="3" width="15.875" style="121" customWidth="1"/>
    <col min="4" max="7" width="14.875" style="121" customWidth="1"/>
    <col min="8" max="9" width="14.875" style="1" customWidth="1"/>
    <col min="10" max="11" width="15.875" style="1" customWidth="1"/>
    <col min="12" max="16384" width="9.375" style="1" customWidth="1"/>
  </cols>
  <sheetData>
    <row r="1" spans="1:11" s="316" customFormat="1" ht="16.5" customHeight="1" thickBot="1">
      <c r="A1" s="400"/>
      <c r="B1" s="586" t="str">
        <f>CONCATENATE("5.1.1. melléklet ",RM_ALAPADATOK!A7," ",RM_ALAPADATOK!B7," ",RM_ALAPADATOK!C7," ",RM_ALAPADATOK!D7," ",RM_ALAPADATOK!E7," ",RM_ALAPADATOK!F7," ",RM_ALAPADATOK!G7," ",RM_ALAPADATOK!H7)</f>
        <v>5.1.1. melléklet a 2 / 2019 ( II.26. ) önkormányzati rendelethez</v>
      </c>
      <c r="C1" s="587"/>
      <c r="D1" s="587"/>
      <c r="E1" s="587"/>
      <c r="F1" s="587"/>
      <c r="G1" s="587"/>
      <c r="H1" s="587"/>
      <c r="I1" s="587"/>
      <c r="J1" s="587"/>
      <c r="K1" s="587"/>
    </row>
    <row r="2" spans="1:11" s="318" customFormat="1" ht="21" customHeight="1" thickBot="1">
      <c r="A2" s="401" t="s">
        <v>39</v>
      </c>
      <c r="B2" s="591" t="str">
        <f>CONCATENATE(RM_ALAPADATOK!A3)</f>
        <v>Elek Város Önkormányzata</v>
      </c>
      <c r="C2" s="592"/>
      <c r="D2" s="592"/>
      <c r="E2" s="592"/>
      <c r="F2" s="592"/>
      <c r="G2" s="592"/>
      <c r="H2" s="592"/>
      <c r="I2" s="593"/>
      <c r="J2" s="594"/>
      <c r="K2" s="317" t="s">
        <v>34</v>
      </c>
    </row>
    <row r="3" spans="1:11" s="318" customFormat="1" ht="36.75" thickBot="1">
      <c r="A3" s="401" t="s">
        <v>114</v>
      </c>
      <c r="B3" s="595" t="s">
        <v>470</v>
      </c>
      <c r="C3" s="596"/>
      <c r="D3" s="596"/>
      <c r="E3" s="596"/>
      <c r="F3" s="596"/>
      <c r="G3" s="596"/>
      <c r="H3" s="596"/>
      <c r="I3" s="597"/>
      <c r="J3" s="598"/>
      <c r="K3" s="319" t="s">
        <v>37</v>
      </c>
    </row>
    <row r="4" spans="1:11" s="320" customFormat="1" ht="15.75" customHeight="1" thickBot="1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CONCATENATE('RM_2.2.sz.mell.'!I2)</f>
        <v>Forintban!</v>
      </c>
    </row>
    <row r="5" spans="1:11" ht="40.5" customHeight="1" thickBot="1">
      <c r="A5" s="406" t="s">
        <v>115</v>
      </c>
      <c r="B5" s="393" t="s">
        <v>428</v>
      </c>
      <c r="C5" s="436" t="str">
        <f>CONCATENATE('RM_1.1.sz.mell.'!C9:K9)</f>
        <v>Eredeti
előirányzat</v>
      </c>
      <c r="D5" s="437" t="str">
        <f>CONCATENATE('RM_1.1.sz.mell.'!D9)</f>
        <v>1. sz. módosítás </v>
      </c>
      <c r="E5" s="437" t="str">
        <f>CONCATENATE('RM_1.1.sz.mell.'!E9)</f>
        <v>.2. sz. módosítás </v>
      </c>
      <c r="F5" s="437" t="str">
        <f>CONCATENATE('RM_1.1.sz.mell.'!F9)</f>
        <v>3. sz. módosítás </v>
      </c>
      <c r="G5" s="437" t="str">
        <f>CONCATENATE('RM_1.1.sz.mell.'!G9)</f>
        <v>4. sz. módosítás </v>
      </c>
      <c r="H5" s="437" t="str">
        <f>CONCATENATE('RM_1.1.sz.mell.'!H9)</f>
        <v>.5. sz. módosítás </v>
      </c>
      <c r="I5" s="437" t="str">
        <f>CONCATENATE('RM_1.1.sz.mell.'!I9)</f>
        <v>6. sz. módosítás </v>
      </c>
      <c r="J5" s="437" t="s">
        <v>435</v>
      </c>
      <c r="K5" s="438" t="str">
        <f>CONCATENATE('RM_5.1.sz.mell'!K5)</f>
        <v>….számú módosítás utáni előirányzat</v>
      </c>
    </row>
    <row r="6" spans="1:11" s="40" customFormat="1" ht="12.75" customHeight="1" thickBot="1">
      <c r="A6" s="394" t="s">
        <v>346</v>
      </c>
      <c r="B6" s="395" t="s">
        <v>347</v>
      </c>
      <c r="C6" s="407" t="s">
        <v>348</v>
      </c>
      <c r="D6" s="407" t="s">
        <v>350</v>
      </c>
      <c r="E6" s="408" t="s">
        <v>349</v>
      </c>
      <c r="F6" s="408" t="s">
        <v>351</v>
      </c>
      <c r="G6" s="408" t="s">
        <v>352</v>
      </c>
      <c r="H6" s="408" t="s">
        <v>353</v>
      </c>
      <c r="I6" s="408" t="s">
        <v>459</v>
      </c>
      <c r="J6" s="408" t="s">
        <v>460</v>
      </c>
      <c r="K6" s="397" t="s">
        <v>461</v>
      </c>
    </row>
    <row r="7" spans="1:11" s="40" customFormat="1" ht="15.75" customHeight="1" thickBot="1">
      <c r="A7" s="588" t="s">
        <v>35</v>
      </c>
      <c r="B7" s="589"/>
      <c r="C7" s="589"/>
      <c r="D7" s="589"/>
      <c r="E7" s="589"/>
      <c r="F7" s="589"/>
      <c r="G7" s="589"/>
      <c r="H7" s="589"/>
      <c r="I7" s="589"/>
      <c r="J7" s="589"/>
      <c r="K7" s="590"/>
    </row>
    <row r="8" spans="1:11" s="40" customFormat="1" ht="12" customHeight="1" thickBot="1">
      <c r="A8" s="24" t="s">
        <v>3</v>
      </c>
      <c r="B8" s="18" t="s">
        <v>137</v>
      </c>
      <c r="C8" s="457">
        <f aca="true" t="shared" si="0" ref="C8:K8">+C9+C10+C11+C12+C13+C14</f>
        <v>413947518</v>
      </c>
      <c r="D8" s="192">
        <f t="shared" si="0"/>
        <v>1583166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 t="shared" si="0"/>
        <v>1583166</v>
      </c>
      <c r="K8" s="252">
        <f t="shared" si="0"/>
        <v>415530684</v>
      </c>
    </row>
    <row r="9" spans="1:11" s="42" customFormat="1" ht="12" customHeight="1">
      <c r="A9" s="153" t="s">
        <v>58</v>
      </c>
      <c r="B9" s="139" t="s">
        <v>138</v>
      </c>
      <c r="C9" s="458">
        <v>180621648</v>
      </c>
      <c r="D9" s="193">
        <v>175069</v>
      </c>
      <c r="E9" s="193"/>
      <c r="F9" s="193"/>
      <c r="G9" s="193"/>
      <c r="H9" s="193"/>
      <c r="I9" s="128"/>
      <c r="J9" s="167">
        <f>D9+E9+F9+G9+H9+I9</f>
        <v>175069</v>
      </c>
      <c r="K9" s="253">
        <f aca="true" t="shared" si="1" ref="K9:K14">C9+J9</f>
        <v>180796717</v>
      </c>
    </row>
    <row r="10" spans="1:11" s="43" customFormat="1" ht="12" customHeight="1">
      <c r="A10" s="154" t="s">
        <v>59</v>
      </c>
      <c r="B10" s="140" t="s">
        <v>139</v>
      </c>
      <c r="C10" s="459">
        <v>91830668</v>
      </c>
      <c r="D10" s="194"/>
      <c r="E10" s="194"/>
      <c r="F10" s="194"/>
      <c r="G10" s="194"/>
      <c r="H10" s="194"/>
      <c r="I10" s="127"/>
      <c r="J10" s="167">
        <f aca="true" t="shared" si="2" ref="J10:J64">D10+E10+F10+G10+H10+I10</f>
        <v>0</v>
      </c>
      <c r="K10" s="253">
        <f t="shared" si="1"/>
        <v>91830668</v>
      </c>
    </row>
    <row r="11" spans="1:11" s="43" customFormat="1" ht="12" customHeight="1">
      <c r="A11" s="154" t="s">
        <v>60</v>
      </c>
      <c r="B11" s="140" t="s">
        <v>140</v>
      </c>
      <c r="C11" s="459">
        <v>135618232</v>
      </c>
      <c r="D11" s="194">
        <v>887307</v>
      </c>
      <c r="E11" s="194"/>
      <c r="F11" s="194"/>
      <c r="G11" s="194"/>
      <c r="H11" s="194"/>
      <c r="I11" s="127"/>
      <c r="J11" s="167">
        <f t="shared" si="2"/>
        <v>887307</v>
      </c>
      <c r="K11" s="253">
        <f t="shared" si="1"/>
        <v>136505539</v>
      </c>
    </row>
    <row r="12" spans="1:11" s="43" customFormat="1" ht="12" customHeight="1">
      <c r="A12" s="154" t="s">
        <v>61</v>
      </c>
      <c r="B12" s="140" t="s">
        <v>141</v>
      </c>
      <c r="C12" s="459">
        <v>5876970</v>
      </c>
      <c r="D12" s="194">
        <v>150571</v>
      </c>
      <c r="E12" s="194"/>
      <c r="F12" s="194"/>
      <c r="G12" s="194"/>
      <c r="H12" s="194"/>
      <c r="I12" s="127"/>
      <c r="J12" s="167">
        <f t="shared" si="2"/>
        <v>150571</v>
      </c>
      <c r="K12" s="253">
        <f t="shared" si="1"/>
        <v>6027541</v>
      </c>
    </row>
    <row r="13" spans="1:11" s="43" customFormat="1" ht="12" customHeight="1">
      <c r="A13" s="154" t="s">
        <v>78</v>
      </c>
      <c r="B13" s="140" t="s">
        <v>354</v>
      </c>
      <c r="C13" s="459"/>
      <c r="D13" s="194">
        <v>370219</v>
      </c>
      <c r="E13" s="194"/>
      <c r="F13" s="194"/>
      <c r="G13" s="194"/>
      <c r="H13" s="194"/>
      <c r="I13" s="127"/>
      <c r="J13" s="167">
        <f t="shared" si="2"/>
        <v>370219</v>
      </c>
      <c r="K13" s="253">
        <f t="shared" si="1"/>
        <v>370219</v>
      </c>
    </row>
    <row r="14" spans="1:11" s="42" customFormat="1" ht="12" customHeight="1" thickBot="1">
      <c r="A14" s="155" t="s">
        <v>62</v>
      </c>
      <c r="B14" s="141" t="s">
        <v>292</v>
      </c>
      <c r="C14" s="459"/>
      <c r="D14" s="194"/>
      <c r="E14" s="194"/>
      <c r="F14" s="194"/>
      <c r="G14" s="194"/>
      <c r="H14" s="194"/>
      <c r="I14" s="127"/>
      <c r="J14" s="167">
        <f t="shared" si="2"/>
        <v>0</v>
      </c>
      <c r="K14" s="253">
        <f t="shared" si="1"/>
        <v>0</v>
      </c>
    </row>
    <row r="15" spans="1:11" s="42" customFormat="1" ht="12" customHeight="1" thickBot="1">
      <c r="A15" s="24" t="s">
        <v>4</v>
      </c>
      <c r="B15" s="69" t="s">
        <v>142</v>
      </c>
      <c r="C15" s="457">
        <f>+C16+C17+C18+C19+C20</f>
        <v>19042591</v>
      </c>
      <c r="D15" s="192">
        <f>+D16+D17+D18+D19+D20</f>
        <v>155098410</v>
      </c>
      <c r="E15" s="192">
        <f aca="true" t="shared" si="3" ref="E15:K15">+E16+E17+E18+E19+E20</f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155098410</v>
      </c>
      <c r="K15" s="252">
        <f t="shared" si="3"/>
        <v>174141001</v>
      </c>
    </row>
    <row r="16" spans="1:11" s="42" customFormat="1" ht="12" customHeight="1">
      <c r="A16" s="153" t="s">
        <v>64</v>
      </c>
      <c r="B16" s="139" t="s">
        <v>143</v>
      </c>
      <c r="C16" s="458"/>
      <c r="D16" s="193"/>
      <c r="E16" s="193"/>
      <c r="F16" s="193"/>
      <c r="G16" s="193"/>
      <c r="H16" s="193"/>
      <c r="I16" s="128"/>
      <c r="J16" s="167">
        <f t="shared" si="2"/>
        <v>0</v>
      </c>
      <c r="K16" s="253">
        <f aca="true" t="shared" si="4" ref="K16:K21">C16+J16</f>
        <v>0</v>
      </c>
    </row>
    <row r="17" spans="1:11" s="42" customFormat="1" ht="12" customHeight="1">
      <c r="A17" s="154" t="s">
        <v>65</v>
      </c>
      <c r="B17" s="140" t="s">
        <v>144</v>
      </c>
      <c r="C17" s="459"/>
      <c r="D17" s="194"/>
      <c r="E17" s="194"/>
      <c r="F17" s="194"/>
      <c r="G17" s="194"/>
      <c r="H17" s="194"/>
      <c r="I17" s="127"/>
      <c r="J17" s="277">
        <f t="shared" si="2"/>
        <v>0</v>
      </c>
      <c r="K17" s="254">
        <f t="shared" si="4"/>
        <v>0</v>
      </c>
    </row>
    <row r="18" spans="1:11" s="42" customFormat="1" ht="12" customHeight="1">
      <c r="A18" s="154" t="s">
        <v>66</v>
      </c>
      <c r="B18" s="140" t="s">
        <v>283</v>
      </c>
      <c r="C18" s="459"/>
      <c r="D18" s="194"/>
      <c r="E18" s="194"/>
      <c r="F18" s="194"/>
      <c r="G18" s="194"/>
      <c r="H18" s="194"/>
      <c r="I18" s="127"/>
      <c r="J18" s="277">
        <f t="shared" si="2"/>
        <v>0</v>
      </c>
      <c r="K18" s="254">
        <f t="shared" si="4"/>
        <v>0</v>
      </c>
    </row>
    <row r="19" spans="1:11" s="42" customFormat="1" ht="12" customHeight="1">
      <c r="A19" s="154" t="s">
        <v>67</v>
      </c>
      <c r="B19" s="140" t="s">
        <v>284</v>
      </c>
      <c r="C19" s="459"/>
      <c r="D19" s="194"/>
      <c r="E19" s="194"/>
      <c r="F19" s="194"/>
      <c r="G19" s="194"/>
      <c r="H19" s="194"/>
      <c r="I19" s="127"/>
      <c r="J19" s="277">
        <f t="shared" si="2"/>
        <v>0</v>
      </c>
      <c r="K19" s="254">
        <f t="shared" si="4"/>
        <v>0</v>
      </c>
    </row>
    <row r="20" spans="1:11" s="42" customFormat="1" ht="12" customHeight="1">
      <c r="A20" s="154" t="s">
        <v>68</v>
      </c>
      <c r="B20" s="140" t="s">
        <v>145</v>
      </c>
      <c r="C20" s="459">
        <v>19042591</v>
      </c>
      <c r="D20" s="194">
        <v>155098410</v>
      </c>
      <c r="E20" s="194"/>
      <c r="F20" s="194"/>
      <c r="G20" s="194"/>
      <c r="H20" s="194"/>
      <c r="I20" s="127"/>
      <c r="J20" s="277">
        <f t="shared" si="2"/>
        <v>155098410</v>
      </c>
      <c r="K20" s="254">
        <f t="shared" si="4"/>
        <v>174141001</v>
      </c>
    </row>
    <row r="21" spans="1:11" s="43" customFormat="1" ht="12" customHeight="1" thickBot="1">
      <c r="A21" s="155" t="s">
        <v>74</v>
      </c>
      <c r="B21" s="141" t="s">
        <v>146</v>
      </c>
      <c r="C21" s="460"/>
      <c r="D21" s="195"/>
      <c r="E21" s="195"/>
      <c r="F21" s="195"/>
      <c r="G21" s="195"/>
      <c r="H21" s="195"/>
      <c r="I21" s="129"/>
      <c r="J21" s="278">
        <f t="shared" si="2"/>
        <v>0</v>
      </c>
      <c r="K21" s="255">
        <f t="shared" si="4"/>
        <v>0</v>
      </c>
    </row>
    <row r="22" spans="1:11" s="43" customFormat="1" ht="12" customHeight="1" thickBot="1">
      <c r="A22" s="24" t="s">
        <v>5</v>
      </c>
      <c r="B22" s="18" t="s">
        <v>147</v>
      </c>
      <c r="C22" s="457">
        <f>+C23+C24+C25+C26+C27</f>
        <v>8856290</v>
      </c>
      <c r="D22" s="192">
        <f>+D23+D24+D25+D26+D27</f>
        <v>33259040</v>
      </c>
      <c r="E22" s="192">
        <f aca="true" t="shared" si="5" ref="E22:K22">+E23+E24+E25+E26+E27</f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33259040</v>
      </c>
      <c r="K22" s="252">
        <f t="shared" si="5"/>
        <v>42115330</v>
      </c>
    </row>
    <row r="23" spans="1:11" s="43" customFormat="1" ht="12" customHeight="1">
      <c r="A23" s="153" t="s">
        <v>47</v>
      </c>
      <c r="B23" s="139" t="s">
        <v>148</v>
      </c>
      <c r="C23" s="458"/>
      <c r="D23" s="193"/>
      <c r="E23" s="193"/>
      <c r="F23" s="193"/>
      <c r="G23" s="193"/>
      <c r="H23" s="193"/>
      <c r="I23" s="128"/>
      <c r="J23" s="167">
        <f t="shared" si="2"/>
        <v>0</v>
      </c>
      <c r="K23" s="253">
        <f aca="true" t="shared" si="6" ref="K23:K28">C23+J23</f>
        <v>0</v>
      </c>
    </row>
    <row r="24" spans="1:11" s="42" customFormat="1" ht="12" customHeight="1">
      <c r="A24" s="154" t="s">
        <v>48</v>
      </c>
      <c r="B24" s="140" t="s">
        <v>149</v>
      </c>
      <c r="C24" s="459"/>
      <c r="D24" s="194"/>
      <c r="E24" s="194"/>
      <c r="F24" s="194"/>
      <c r="G24" s="194"/>
      <c r="H24" s="194"/>
      <c r="I24" s="127"/>
      <c r="J24" s="277">
        <f t="shared" si="2"/>
        <v>0</v>
      </c>
      <c r="K24" s="254">
        <f t="shared" si="6"/>
        <v>0</v>
      </c>
    </row>
    <row r="25" spans="1:11" s="43" customFormat="1" ht="12" customHeight="1">
      <c r="A25" s="154" t="s">
        <v>49</v>
      </c>
      <c r="B25" s="140" t="s">
        <v>285</v>
      </c>
      <c r="C25" s="459"/>
      <c r="D25" s="194"/>
      <c r="E25" s="194"/>
      <c r="F25" s="194"/>
      <c r="G25" s="194"/>
      <c r="H25" s="194"/>
      <c r="I25" s="127"/>
      <c r="J25" s="277">
        <f t="shared" si="2"/>
        <v>0</v>
      </c>
      <c r="K25" s="254">
        <f t="shared" si="6"/>
        <v>0</v>
      </c>
    </row>
    <row r="26" spans="1:11" s="43" customFormat="1" ht="12" customHeight="1">
      <c r="A26" s="154" t="s">
        <v>50</v>
      </c>
      <c r="B26" s="140" t="s">
        <v>286</v>
      </c>
      <c r="C26" s="459"/>
      <c r="D26" s="194"/>
      <c r="E26" s="194"/>
      <c r="F26" s="194"/>
      <c r="G26" s="194"/>
      <c r="H26" s="194"/>
      <c r="I26" s="127"/>
      <c r="J26" s="277">
        <f t="shared" si="2"/>
        <v>0</v>
      </c>
      <c r="K26" s="254">
        <f t="shared" si="6"/>
        <v>0</v>
      </c>
    </row>
    <row r="27" spans="1:11" s="43" customFormat="1" ht="12" customHeight="1">
      <c r="A27" s="154" t="s">
        <v>89</v>
      </c>
      <c r="B27" s="140" t="s">
        <v>150</v>
      </c>
      <c r="C27" s="459">
        <v>8856290</v>
      </c>
      <c r="D27" s="194">
        <v>33259040</v>
      </c>
      <c r="E27" s="194"/>
      <c r="F27" s="194"/>
      <c r="G27" s="194"/>
      <c r="H27" s="194"/>
      <c r="I27" s="127"/>
      <c r="J27" s="277">
        <f t="shared" si="2"/>
        <v>33259040</v>
      </c>
      <c r="K27" s="254">
        <f t="shared" si="6"/>
        <v>42115330</v>
      </c>
    </row>
    <row r="28" spans="1:11" s="43" customFormat="1" ht="12" customHeight="1" thickBot="1">
      <c r="A28" s="155" t="s">
        <v>90</v>
      </c>
      <c r="B28" s="141" t="s">
        <v>151</v>
      </c>
      <c r="C28" s="500"/>
      <c r="D28" s="195"/>
      <c r="E28" s="195"/>
      <c r="F28" s="195"/>
      <c r="G28" s="195"/>
      <c r="H28" s="195"/>
      <c r="I28" s="129"/>
      <c r="J28" s="278">
        <f t="shared" si="2"/>
        <v>0</v>
      </c>
      <c r="K28" s="255">
        <f t="shared" si="6"/>
        <v>0</v>
      </c>
    </row>
    <row r="29" spans="1:11" s="43" customFormat="1" ht="12" customHeight="1" thickBot="1">
      <c r="A29" s="24" t="s">
        <v>91</v>
      </c>
      <c r="B29" s="18" t="s">
        <v>421</v>
      </c>
      <c r="C29" s="457">
        <f>SUM(C30:C36)</f>
        <v>60000000</v>
      </c>
      <c r="D29" s="132">
        <f>+D30+D31+D32+D33+D34+D35+D36</f>
        <v>0</v>
      </c>
      <c r="E29" s="132">
        <f aca="true" t="shared" si="7" ref="E29:K29">+E30+E31+E32+E33+E34+E35+E36</f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6">
        <f t="shared" si="7"/>
        <v>60000000</v>
      </c>
    </row>
    <row r="30" spans="1:11" s="43" customFormat="1" ht="12" customHeight="1">
      <c r="A30" s="153" t="s">
        <v>152</v>
      </c>
      <c r="B30" s="139" t="s">
        <v>414</v>
      </c>
      <c r="C30" s="501">
        <v>4500000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3">
        <f aca="true" t="shared" si="8" ref="K30:K36">C30+J30</f>
        <v>4500000</v>
      </c>
    </row>
    <row r="31" spans="1:11" s="43" customFormat="1" ht="12" customHeight="1">
      <c r="A31" s="154" t="s">
        <v>153</v>
      </c>
      <c r="B31" s="140" t="s">
        <v>415</v>
      </c>
      <c r="C31" s="459"/>
      <c r="D31" s="127"/>
      <c r="E31" s="127"/>
      <c r="F31" s="127"/>
      <c r="G31" s="127"/>
      <c r="H31" s="127"/>
      <c r="I31" s="127"/>
      <c r="J31" s="277">
        <f t="shared" si="2"/>
        <v>0</v>
      </c>
      <c r="K31" s="254">
        <f t="shared" si="8"/>
        <v>0</v>
      </c>
    </row>
    <row r="32" spans="1:11" s="43" customFormat="1" ht="12" customHeight="1">
      <c r="A32" s="154" t="s">
        <v>154</v>
      </c>
      <c r="B32" s="140" t="s">
        <v>416</v>
      </c>
      <c r="C32" s="459">
        <v>48000000</v>
      </c>
      <c r="D32" s="127"/>
      <c r="E32" s="127"/>
      <c r="F32" s="127"/>
      <c r="G32" s="127"/>
      <c r="H32" s="127"/>
      <c r="I32" s="127"/>
      <c r="J32" s="277">
        <f t="shared" si="2"/>
        <v>0</v>
      </c>
      <c r="K32" s="254">
        <f t="shared" si="8"/>
        <v>48000000</v>
      </c>
    </row>
    <row r="33" spans="1:11" s="43" customFormat="1" ht="12" customHeight="1">
      <c r="A33" s="154" t="s">
        <v>155</v>
      </c>
      <c r="B33" s="140" t="s">
        <v>417</v>
      </c>
      <c r="C33" s="459"/>
      <c r="D33" s="127"/>
      <c r="E33" s="127"/>
      <c r="F33" s="127"/>
      <c r="G33" s="127"/>
      <c r="H33" s="127"/>
      <c r="I33" s="127"/>
      <c r="J33" s="277">
        <f t="shared" si="2"/>
        <v>0</v>
      </c>
      <c r="K33" s="254">
        <f t="shared" si="8"/>
        <v>0</v>
      </c>
    </row>
    <row r="34" spans="1:11" s="43" customFormat="1" ht="12" customHeight="1">
      <c r="A34" s="154" t="s">
        <v>418</v>
      </c>
      <c r="B34" s="140" t="s">
        <v>156</v>
      </c>
      <c r="C34" s="459">
        <v>7500000</v>
      </c>
      <c r="D34" s="127"/>
      <c r="E34" s="127"/>
      <c r="F34" s="127"/>
      <c r="G34" s="127"/>
      <c r="H34" s="127"/>
      <c r="I34" s="127"/>
      <c r="J34" s="277">
        <f t="shared" si="2"/>
        <v>0</v>
      </c>
      <c r="K34" s="254">
        <f t="shared" si="8"/>
        <v>7500000</v>
      </c>
    </row>
    <row r="35" spans="1:11" s="43" customFormat="1" ht="12" customHeight="1">
      <c r="A35" s="154" t="s">
        <v>419</v>
      </c>
      <c r="B35" s="140" t="s">
        <v>157</v>
      </c>
      <c r="C35" s="459"/>
      <c r="D35" s="127"/>
      <c r="E35" s="127"/>
      <c r="F35" s="127"/>
      <c r="G35" s="127"/>
      <c r="H35" s="127"/>
      <c r="I35" s="127"/>
      <c r="J35" s="277">
        <f t="shared" si="2"/>
        <v>0</v>
      </c>
      <c r="K35" s="254">
        <f t="shared" si="8"/>
        <v>0</v>
      </c>
    </row>
    <row r="36" spans="1:11" s="43" customFormat="1" ht="12" customHeight="1" thickBot="1">
      <c r="A36" s="155" t="s">
        <v>420</v>
      </c>
      <c r="B36" s="141" t="s">
        <v>158</v>
      </c>
      <c r="C36" s="462"/>
      <c r="D36" s="129"/>
      <c r="E36" s="129"/>
      <c r="F36" s="129"/>
      <c r="G36" s="129"/>
      <c r="H36" s="129"/>
      <c r="I36" s="129"/>
      <c r="J36" s="278">
        <f t="shared" si="2"/>
        <v>0</v>
      </c>
      <c r="K36" s="255">
        <f t="shared" si="8"/>
        <v>0</v>
      </c>
    </row>
    <row r="37" spans="1:11" s="43" customFormat="1" ht="12" customHeight="1" thickBot="1">
      <c r="A37" s="24" t="s">
        <v>7</v>
      </c>
      <c r="B37" s="18" t="s">
        <v>293</v>
      </c>
      <c r="C37" s="457">
        <f>SUM(C38:C48)</f>
        <v>37493800</v>
      </c>
      <c r="D37" s="192">
        <f>SUM(D38:D48)</f>
        <v>0</v>
      </c>
      <c r="E37" s="192">
        <f aca="true" t="shared" si="9" ref="E37:K37">SUM(E38:E48)</f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2">
        <f t="shared" si="9"/>
        <v>37493800</v>
      </c>
    </row>
    <row r="38" spans="1:11" s="43" customFormat="1" ht="12" customHeight="1">
      <c r="A38" s="153" t="s">
        <v>51</v>
      </c>
      <c r="B38" s="139" t="s">
        <v>161</v>
      </c>
      <c r="C38" s="45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3">
        <f aca="true" t="shared" si="10" ref="K38:K48">C38+J38</f>
        <v>2000000</v>
      </c>
    </row>
    <row r="39" spans="1:11" s="43" customFormat="1" ht="12" customHeight="1">
      <c r="A39" s="154" t="s">
        <v>52</v>
      </c>
      <c r="B39" s="140" t="s">
        <v>162</v>
      </c>
      <c r="C39" s="459">
        <v>5986000</v>
      </c>
      <c r="D39" s="194"/>
      <c r="E39" s="194"/>
      <c r="F39" s="194"/>
      <c r="G39" s="194"/>
      <c r="H39" s="194"/>
      <c r="I39" s="127"/>
      <c r="J39" s="277">
        <f t="shared" si="2"/>
        <v>0</v>
      </c>
      <c r="K39" s="254">
        <f t="shared" si="10"/>
        <v>5986000</v>
      </c>
    </row>
    <row r="40" spans="1:11" s="43" customFormat="1" ht="12" customHeight="1">
      <c r="A40" s="154" t="s">
        <v>53</v>
      </c>
      <c r="B40" s="140" t="s">
        <v>163</v>
      </c>
      <c r="C40" s="459">
        <v>8300000</v>
      </c>
      <c r="D40" s="194"/>
      <c r="E40" s="194"/>
      <c r="F40" s="194"/>
      <c r="G40" s="194"/>
      <c r="H40" s="194"/>
      <c r="I40" s="127"/>
      <c r="J40" s="277">
        <f t="shared" si="2"/>
        <v>0</v>
      </c>
      <c r="K40" s="254">
        <f t="shared" si="10"/>
        <v>8300000</v>
      </c>
    </row>
    <row r="41" spans="1:11" s="43" customFormat="1" ht="12" customHeight="1">
      <c r="A41" s="154" t="s">
        <v>93</v>
      </c>
      <c r="B41" s="140" t="s">
        <v>164</v>
      </c>
      <c r="C41" s="459">
        <v>13541000</v>
      </c>
      <c r="D41" s="194"/>
      <c r="E41" s="194"/>
      <c r="F41" s="194"/>
      <c r="G41" s="194"/>
      <c r="H41" s="194"/>
      <c r="I41" s="127"/>
      <c r="J41" s="277">
        <f t="shared" si="2"/>
        <v>0</v>
      </c>
      <c r="K41" s="254">
        <f t="shared" si="10"/>
        <v>13541000</v>
      </c>
    </row>
    <row r="42" spans="1:11" s="43" customFormat="1" ht="12" customHeight="1">
      <c r="A42" s="154" t="s">
        <v>94</v>
      </c>
      <c r="B42" s="140" t="s">
        <v>165</v>
      </c>
      <c r="C42" s="459"/>
      <c r="D42" s="194"/>
      <c r="E42" s="194"/>
      <c r="F42" s="194"/>
      <c r="G42" s="194"/>
      <c r="H42" s="194"/>
      <c r="I42" s="127"/>
      <c r="J42" s="277">
        <f t="shared" si="2"/>
        <v>0</v>
      </c>
      <c r="K42" s="254">
        <f t="shared" si="10"/>
        <v>0</v>
      </c>
    </row>
    <row r="43" spans="1:11" s="43" customFormat="1" ht="12" customHeight="1">
      <c r="A43" s="154" t="s">
        <v>95</v>
      </c>
      <c r="B43" s="140" t="s">
        <v>166</v>
      </c>
      <c r="C43" s="459">
        <v>6666800</v>
      </c>
      <c r="D43" s="194"/>
      <c r="E43" s="194"/>
      <c r="F43" s="194"/>
      <c r="G43" s="194"/>
      <c r="H43" s="194"/>
      <c r="I43" s="127"/>
      <c r="J43" s="277">
        <f t="shared" si="2"/>
        <v>0</v>
      </c>
      <c r="K43" s="254">
        <f t="shared" si="10"/>
        <v>6666800</v>
      </c>
    </row>
    <row r="44" spans="1:11" s="43" customFormat="1" ht="12" customHeight="1">
      <c r="A44" s="154" t="s">
        <v>96</v>
      </c>
      <c r="B44" s="140" t="s">
        <v>167</v>
      </c>
      <c r="C44" s="459"/>
      <c r="D44" s="194"/>
      <c r="E44" s="194"/>
      <c r="F44" s="194"/>
      <c r="G44" s="194"/>
      <c r="H44" s="194"/>
      <c r="I44" s="127"/>
      <c r="J44" s="277">
        <f t="shared" si="2"/>
        <v>0</v>
      </c>
      <c r="K44" s="254">
        <f t="shared" si="10"/>
        <v>0</v>
      </c>
    </row>
    <row r="45" spans="1:11" s="43" customFormat="1" ht="12" customHeight="1">
      <c r="A45" s="154" t="s">
        <v>97</v>
      </c>
      <c r="B45" s="140" t="s">
        <v>168</v>
      </c>
      <c r="C45" s="459"/>
      <c r="D45" s="194"/>
      <c r="E45" s="194"/>
      <c r="F45" s="194"/>
      <c r="G45" s="194"/>
      <c r="H45" s="194"/>
      <c r="I45" s="127"/>
      <c r="J45" s="277">
        <f t="shared" si="2"/>
        <v>0</v>
      </c>
      <c r="K45" s="254">
        <f t="shared" si="10"/>
        <v>0</v>
      </c>
    </row>
    <row r="46" spans="1:11" s="43" customFormat="1" ht="12" customHeight="1">
      <c r="A46" s="154" t="s">
        <v>159</v>
      </c>
      <c r="B46" s="140" t="s">
        <v>169</v>
      </c>
      <c r="C46" s="459"/>
      <c r="D46" s="218"/>
      <c r="E46" s="218"/>
      <c r="F46" s="218"/>
      <c r="G46" s="218"/>
      <c r="H46" s="218"/>
      <c r="I46" s="130"/>
      <c r="J46" s="275">
        <f t="shared" si="2"/>
        <v>0</v>
      </c>
      <c r="K46" s="257">
        <f t="shared" si="10"/>
        <v>0</v>
      </c>
    </row>
    <row r="47" spans="1:11" s="43" customFormat="1" ht="12" customHeight="1">
      <c r="A47" s="155" t="s">
        <v>160</v>
      </c>
      <c r="B47" s="141" t="s">
        <v>295</v>
      </c>
      <c r="C47" s="462"/>
      <c r="D47" s="219"/>
      <c r="E47" s="219"/>
      <c r="F47" s="219"/>
      <c r="G47" s="219"/>
      <c r="H47" s="219"/>
      <c r="I47" s="131"/>
      <c r="J47" s="281">
        <f t="shared" si="2"/>
        <v>0</v>
      </c>
      <c r="K47" s="258">
        <f t="shared" si="10"/>
        <v>0</v>
      </c>
    </row>
    <row r="48" spans="1:11" s="43" customFormat="1" ht="12" customHeight="1" thickBot="1">
      <c r="A48" s="155" t="s">
        <v>294</v>
      </c>
      <c r="B48" s="141" t="s">
        <v>170</v>
      </c>
      <c r="C48" s="461">
        <v>1000000</v>
      </c>
      <c r="D48" s="219"/>
      <c r="E48" s="219"/>
      <c r="F48" s="219"/>
      <c r="G48" s="219"/>
      <c r="H48" s="219"/>
      <c r="I48" s="131"/>
      <c r="J48" s="281">
        <f t="shared" si="2"/>
        <v>0</v>
      </c>
      <c r="K48" s="258">
        <f t="shared" si="10"/>
        <v>1000000</v>
      </c>
    </row>
    <row r="49" spans="1:11" s="43" customFormat="1" ht="12" customHeight="1" thickBot="1">
      <c r="A49" s="24" t="s">
        <v>8</v>
      </c>
      <c r="B49" s="18" t="s">
        <v>171</v>
      </c>
      <c r="C49" s="457">
        <f>SUM(C50:C54)</f>
        <v>0</v>
      </c>
      <c r="D49" s="192">
        <f>SUM(D50:D54)</f>
        <v>0</v>
      </c>
      <c r="E49" s="192">
        <f aca="true" t="shared" si="11" ref="E49:K49">SUM(E50:E54)</f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2">
        <f t="shared" si="11"/>
        <v>0</v>
      </c>
    </row>
    <row r="50" spans="1:11" s="43" customFormat="1" ht="12" customHeight="1">
      <c r="A50" s="153" t="s">
        <v>54</v>
      </c>
      <c r="B50" s="139" t="s">
        <v>175</v>
      </c>
      <c r="C50" s="458"/>
      <c r="D50" s="220"/>
      <c r="E50" s="220"/>
      <c r="F50" s="220"/>
      <c r="G50" s="220"/>
      <c r="H50" s="220"/>
      <c r="I50" s="168"/>
      <c r="J50" s="272">
        <f t="shared" si="2"/>
        <v>0</v>
      </c>
      <c r="K50" s="259">
        <f>C50+J50</f>
        <v>0</v>
      </c>
    </row>
    <row r="51" spans="1:11" s="43" customFormat="1" ht="12" customHeight="1">
      <c r="A51" s="154" t="s">
        <v>55</v>
      </c>
      <c r="B51" s="140" t="s">
        <v>176</v>
      </c>
      <c r="C51" s="459"/>
      <c r="D51" s="218"/>
      <c r="E51" s="218"/>
      <c r="F51" s="218"/>
      <c r="G51" s="218"/>
      <c r="H51" s="218"/>
      <c r="I51" s="130"/>
      <c r="J51" s="275">
        <f t="shared" si="2"/>
        <v>0</v>
      </c>
      <c r="K51" s="257">
        <f>C51+J51</f>
        <v>0</v>
      </c>
    </row>
    <row r="52" spans="1:11" s="43" customFormat="1" ht="12" customHeight="1">
      <c r="A52" s="154" t="s">
        <v>172</v>
      </c>
      <c r="B52" s="140" t="s">
        <v>177</v>
      </c>
      <c r="C52" s="459"/>
      <c r="D52" s="218"/>
      <c r="E52" s="218"/>
      <c r="F52" s="218"/>
      <c r="G52" s="218"/>
      <c r="H52" s="218"/>
      <c r="I52" s="130"/>
      <c r="J52" s="275">
        <f t="shared" si="2"/>
        <v>0</v>
      </c>
      <c r="K52" s="257">
        <f>C52+J52</f>
        <v>0</v>
      </c>
    </row>
    <row r="53" spans="1:11" s="43" customFormat="1" ht="12" customHeight="1">
      <c r="A53" s="154" t="s">
        <v>173</v>
      </c>
      <c r="B53" s="140" t="s">
        <v>178</v>
      </c>
      <c r="C53" s="459"/>
      <c r="D53" s="218"/>
      <c r="E53" s="218"/>
      <c r="F53" s="218"/>
      <c r="G53" s="218"/>
      <c r="H53" s="218"/>
      <c r="I53" s="130"/>
      <c r="J53" s="275">
        <f t="shared" si="2"/>
        <v>0</v>
      </c>
      <c r="K53" s="257">
        <f>C53+J53</f>
        <v>0</v>
      </c>
    </row>
    <row r="54" spans="1:11" s="43" customFormat="1" ht="12" customHeight="1" thickBot="1">
      <c r="A54" s="163" t="s">
        <v>174</v>
      </c>
      <c r="B54" s="315" t="s">
        <v>179</v>
      </c>
      <c r="C54" s="462"/>
      <c r="D54" s="221"/>
      <c r="E54" s="221"/>
      <c r="F54" s="221"/>
      <c r="G54" s="221"/>
      <c r="H54" s="221"/>
      <c r="I54" s="251"/>
      <c r="J54" s="274">
        <f t="shared" si="2"/>
        <v>0</v>
      </c>
      <c r="K54" s="270">
        <f>C54+J54</f>
        <v>0</v>
      </c>
    </row>
    <row r="55" spans="1:11" s="43" customFormat="1" ht="12" customHeight="1" thickBot="1">
      <c r="A55" s="24" t="s">
        <v>98</v>
      </c>
      <c r="B55" s="18" t="s">
        <v>180</v>
      </c>
      <c r="C55" s="457">
        <f>SUM(C56:C58)</f>
        <v>0</v>
      </c>
      <c r="D55" s="192">
        <f>SUM(D56:D58)</f>
        <v>0</v>
      </c>
      <c r="E55" s="192">
        <f aca="true" t="shared" si="12" ref="E55:K55">SUM(E56:E58)</f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2">
        <f t="shared" si="12"/>
        <v>0</v>
      </c>
    </row>
    <row r="56" spans="1:11" s="43" customFormat="1" ht="12" customHeight="1">
      <c r="A56" s="153" t="s">
        <v>56</v>
      </c>
      <c r="B56" s="139" t="s">
        <v>181</v>
      </c>
      <c r="C56" s="458"/>
      <c r="D56" s="193"/>
      <c r="E56" s="193"/>
      <c r="F56" s="193"/>
      <c r="G56" s="193"/>
      <c r="H56" s="193"/>
      <c r="I56" s="128"/>
      <c r="J56" s="167">
        <f t="shared" si="2"/>
        <v>0</v>
      </c>
      <c r="K56" s="253">
        <f>C56+J56</f>
        <v>0</v>
      </c>
    </row>
    <row r="57" spans="1:11" s="43" customFormat="1" ht="12" customHeight="1">
      <c r="A57" s="154" t="s">
        <v>57</v>
      </c>
      <c r="B57" s="140" t="s">
        <v>287</v>
      </c>
      <c r="C57" s="459"/>
      <c r="D57" s="194"/>
      <c r="E57" s="194"/>
      <c r="F57" s="194"/>
      <c r="G57" s="194"/>
      <c r="H57" s="194"/>
      <c r="I57" s="127"/>
      <c r="J57" s="277">
        <f t="shared" si="2"/>
        <v>0</v>
      </c>
      <c r="K57" s="254">
        <f>C57+J57</f>
        <v>0</v>
      </c>
    </row>
    <row r="58" spans="1:11" s="43" customFormat="1" ht="12" customHeight="1">
      <c r="A58" s="154" t="s">
        <v>184</v>
      </c>
      <c r="B58" s="140" t="s">
        <v>182</v>
      </c>
      <c r="C58" s="459"/>
      <c r="D58" s="194"/>
      <c r="E58" s="194"/>
      <c r="F58" s="194"/>
      <c r="G58" s="194"/>
      <c r="H58" s="194"/>
      <c r="I58" s="127"/>
      <c r="J58" s="277">
        <f t="shared" si="2"/>
        <v>0</v>
      </c>
      <c r="K58" s="254">
        <f>C58+J58</f>
        <v>0</v>
      </c>
    </row>
    <row r="59" spans="1:11" s="43" customFormat="1" ht="12" customHeight="1" thickBot="1">
      <c r="A59" s="155" t="s">
        <v>185</v>
      </c>
      <c r="B59" s="141" t="s">
        <v>183</v>
      </c>
      <c r="C59" s="462"/>
      <c r="D59" s="195"/>
      <c r="E59" s="195"/>
      <c r="F59" s="195"/>
      <c r="G59" s="195"/>
      <c r="H59" s="195"/>
      <c r="I59" s="129"/>
      <c r="J59" s="278">
        <f t="shared" si="2"/>
        <v>0</v>
      </c>
      <c r="K59" s="255">
        <f>C59+J59</f>
        <v>0</v>
      </c>
    </row>
    <row r="60" spans="1:11" s="43" customFormat="1" ht="12" customHeight="1" thickBot="1">
      <c r="A60" s="24" t="s">
        <v>10</v>
      </c>
      <c r="B60" s="69" t="s">
        <v>186</v>
      </c>
      <c r="C60" s="457">
        <f>SUM(C61:C63)</f>
        <v>13000000</v>
      </c>
      <c r="D60" s="192">
        <f>SUM(D61:D63)</f>
        <v>0</v>
      </c>
      <c r="E60" s="192">
        <f aca="true" t="shared" si="13" ref="E60:K60">SUM(E61:E63)</f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2">
        <f t="shared" si="13"/>
        <v>13000000</v>
      </c>
    </row>
    <row r="61" spans="1:11" s="43" customFormat="1" ht="12" customHeight="1">
      <c r="A61" s="153" t="s">
        <v>99</v>
      </c>
      <c r="B61" s="139" t="s">
        <v>188</v>
      </c>
      <c r="C61" s="459"/>
      <c r="D61" s="218"/>
      <c r="E61" s="218"/>
      <c r="F61" s="218"/>
      <c r="G61" s="218"/>
      <c r="H61" s="218"/>
      <c r="I61" s="130"/>
      <c r="J61" s="275">
        <f t="shared" si="2"/>
        <v>0</v>
      </c>
      <c r="K61" s="257">
        <f>C61+J61</f>
        <v>0</v>
      </c>
    </row>
    <row r="62" spans="1:11" s="43" customFormat="1" ht="12" customHeight="1">
      <c r="A62" s="154" t="s">
        <v>100</v>
      </c>
      <c r="B62" s="140" t="s">
        <v>288</v>
      </c>
      <c r="C62" s="459"/>
      <c r="D62" s="218"/>
      <c r="E62" s="218"/>
      <c r="F62" s="218"/>
      <c r="G62" s="218"/>
      <c r="H62" s="218"/>
      <c r="I62" s="130"/>
      <c r="J62" s="275">
        <f t="shared" si="2"/>
        <v>0</v>
      </c>
      <c r="K62" s="257">
        <f>C62+J62</f>
        <v>0</v>
      </c>
    </row>
    <row r="63" spans="1:11" s="43" customFormat="1" ht="12" customHeight="1">
      <c r="A63" s="154" t="s">
        <v>120</v>
      </c>
      <c r="B63" s="140" t="s">
        <v>189</v>
      </c>
      <c r="C63" s="459">
        <v>13000000</v>
      </c>
      <c r="D63" s="218"/>
      <c r="E63" s="218"/>
      <c r="F63" s="218"/>
      <c r="G63" s="218"/>
      <c r="H63" s="218"/>
      <c r="I63" s="130"/>
      <c r="J63" s="275">
        <f t="shared" si="2"/>
        <v>0</v>
      </c>
      <c r="K63" s="257">
        <f>C63+J63</f>
        <v>13000000</v>
      </c>
    </row>
    <row r="64" spans="1:11" s="43" customFormat="1" ht="12" customHeight="1" thickBot="1">
      <c r="A64" s="155" t="s">
        <v>187</v>
      </c>
      <c r="B64" s="141" t="s">
        <v>190</v>
      </c>
      <c r="C64" s="459"/>
      <c r="D64" s="218"/>
      <c r="E64" s="218"/>
      <c r="F64" s="218"/>
      <c r="G64" s="218"/>
      <c r="H64" s="218"/>
      <c r="I64" s="130"/>
      <c r="J64" s="275">
        <f t="shared" si="2"/>
        <v>0</v>
      </c>
      <c r="K64" s="257">
        <f>C64+J64</f>
        <v>0</v>
      </c>
    </row>
    <row r="65" spans="1:11" s="43" customFormat="1" ht="12" customHeight="1" thickBot="1">
      <c r="A65" s="24" t="s">
        <v>11</v>
      </c>
      <c r="B65" s="18" t="s">
        <v>191</v>
      </c>
      <c r="C65" s="457">
        <f>+C8+C15+C22+C29+C37+C49+C55+C60</f>
        <v>552340199</v>
      </c>
      <c r="D65" s="196">
        <f>+D8+D15+D22+D29+D37+D49+D55+D60</f>
        <v>189940616</v>
      </c>
      <c r="E65" s="196">
        <f aca="true" t="shared" si="14" ref="E65:K65">+E8+E15+E22+E29+E37+E49+E55+E60</f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189940616</v>
      </c>
      <c r="K65" s="256">
        <f t="shared" si="14"/>
        <v>742280815</v>
      </c>
    </row>
    <row r="66" spans="1:11" s="43" customFormat="1" ht="12" customHeight="1" thickBot="1">
      <c r="A66" s="156" t="s">
        <v>278</v>
      </c>
      <c r="B66" s="69" t="s">
        <v>193</v>
      </c>
      <c r="C66" s="457">
        <f>SUM(C67:C69)</f>
        <v>0</v>
      </c>
      <c r="D66" s="192">
        <f>SUM(D67:D69)</f>
        <v>0</v>
      </c>
      <c r="E66" s="192">
        <f aca="true" t="shared" si="15" ref="E66:K66">SUM(E67:E69)</f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2">
        <f t="shared" si="15"/>
        <v>0</v>
      </c>
    </row>
    <row r="67" spans="1:11" s="43" customFormat="1" ht="12" customHeight="1">
      <c r="A67" s="153" t="s">
        <v>221</v>
      </c>
      <c r="B67" s="139" t="s">
        <v>194</v>
      </c>
      <c r="C67" s="459"/>
      <c r="D67" s="218"/>
      <c r="E67" s="218"/>
      <c r="F67" s="218"/>
      <c r="G67" s="218"/>
      <c r="H67" s="218"/>
      <c r="I67" s="130"/>
      <c r="J67" s="275">
        <f>D67+E67+F67+G67+H67+I67</f>
        <v>0</v>
      </c>
      <c r="K67" s="257">
        <f>C67+J67</f>
        <v>0</v>
      </c>
    </row>
    <row r="68" spans="1:11" s="43" customFormat="1" ht="12" customHeight="1">
      <c r="A68" s="154" t="s">
        <v>230</v>
      </c>
      <c r="B68" s="140" t="s">
        <v>195</v>
      </c>
      <c r="C68" s="459"/>
      <c r="D68" s="218"/>
      <c r="E68" s="218"/>
      <c r="F68" s="218"/>
      <c r="G68" s="218"/>
      <c r="H68" s="218"/>
      <c r="I68" s="130"/>
      <c r="J68" s="275">
        <f>D68+E68+F68+G68+H68+I68</f>
        <v>0</v>
      </c>
      <c r="K68" s="257">
        <f>C68+J68</f>
        <v>0</v>
      </c>
    </row>
    <row r="69" spans="1:11" s="43" customFormat="1" ht="12" customHeight="1" thickBot="1">
      <c r="A69" s="163" t="s">
        <v>231</v>
      </c>
      <c r="B69" s="269" t="s">
        <v>196</v>
      </c>
      <c r="C69" s="459"/>
      <c r="D69" s="221"/>
      <c r="E69" s="221"/>
      <c r="F69" s="221"/>
      <c r="G69" s="221"/>
      <c r="H69" s="221"/>
      <c r="I69" s="251"/>
      <c r="J69" s="274">
        <f>D69+E69+F69+G69+H69+I69</f>
        <v>0</v>
      </c>
      <c r="K69" s="270">
        <f>C69+J69</f>
        <v>0</v>
      </c>
    </row>
    <row r="70" spans="1:11" s="43" customFormat="1" ht="12" customHeight="1" thickBot="1">
      <c r="A70" s="156" t="s">
        <v>197</v>
      </c>
      <c r="B70" s="69" t="s">
        <v>198</v>
      </c>
      <c r="C70" s="457">
        <f>SUM(C71:C74)</f>
        <v>0</v>
      </c>
      <c r="D70" s="126">
        <f>SUM(D71:D74)</f>
        <v>0</v>
      </c>
      <c r="E70" s="126">
        <f aca="true" t="shared" si="16" ref="E70:K70">SUM(E71:E74)</f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2">
        <f t="shared" si="16"/>
        <v>0</v>
      </c>
    </row>
    <row r="71" spans="1:11" s="43" customFormat="1" ht="12" customHeight="1">
      <c r="A71" s="153" t="s">
        <v>79</v>
      </c>
      <c r="B71" s="244" t="s">
        <v>199</v>
      </c>
      <c r="C71" s="459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57">
        <f>C71+J71</f>
        <v>0</v>
      </c>
    </row>
    <row r="72" spans="1:11" s="43" customFormat="1" ht="12" customHeight="1">
      <c r="A72" s="154" t="s">
        <v>80</v>
      </c>
      <c r="B72" s="244" t="s">
        <v>432</v>
      </c>
      <c r="C72" s="459"/>
      <c r="D72" s="130"/>
      <c r="E72" s="130"/>
      <c r="F72" s="130"/>
      <c r="G72" s="130"/>
      <c r="H72" s="130"/>
      <c r="I72" s="130"/>
      <c r="J72" s="275">
        <f>D72+E72+F72+G72+H72+I72</f>
        <v>0</v>
      </c>
      <c r="K72" s="257">
        <f>C72+J72</f>
        <v>0</v>
      </c>
    </row>
    <row r="73" spans="1:11" s="43" customFormat="1" ht="12" customHeight="1">
      <c r="A73" s="154" t="s">
        <v>222</v>
      </c>
      <c r="B73" s="244" t="s">
        <v>200</v>
      </c>
      <c r="C73" s="459"/>
      <c r="D73" s="130"/>
      <c r="E73" s="130"/>
      <c r="F73" s="130"/>
      <c r="G73" s="130"/>
      <c r="H73" s="130"/>
      <c r="I73" s="130"/>
      <c r="J73" s="275">
        <f>D73+E73+F73+G73+H73+I73</f>
        <v>0</v>
      </c>
      <c r="K73" s="257">
        <f>C73+J73</f>
        <v>0</v>
      </c>
    </row>
    <row r="74" spans="1:11" s="43" customFormat="1" ht="12" customHeight="1" thickBot="1">
      <c r="A74" s="155" t="s">
        <v>223</v>
      </c>
      <c r="B74" s="245" t="s">
        <v>433</v>
      </c>
      <c r="C74" s="459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57">
        <f>C74+J74</f>
        <v>0</v>
      </c>
    </row>
    <row r="75" spans="1:11" s="43" customFormat="1" ht="12" customHeight="1" thickBot="1">
      <c r="A75" s="156" t="s">
        <v>201</v>
      </c>
      <c r="B75" s="69" t="s">
        <v>202</v>
      </c>
      <c r="C75" s="457">
        <f>SUM(C76:C77)</f>
        <v>230456308</v>
      </c>
      <c r="D75" s="126">
        <f>SUM(D76:D77)</f>
        <v>175484021</v>
      </c>
      <c r="E75" s="126">
        <f aca="true" t="shared" si="17" ref="E75:K75">SUM(E76:E77)</f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175484021</v>
      </c>
      <c r="K75" s="252">
        <f t="shared" si="17"/>
        <v>405940329</v>
      </c>
    </row>
    <row r="76" spans="1:11" s="43" customFormat="1" ht="12" customHeight="1">
      <c r="A76" s="153" t="s">
        <v>224</v>
      </c>
      <c r="B76" s="139" t="s">
        <v>203</v>
      </c>
      <c r="C76" s="459">
        <v>230456308</v>
      </c>
      <c r="D76" s="130">
        <v>175484021</v>
      </c>
      <c r="E76" s="130"/>
      <c r="F76" s="130"/>
      <c r="G76" s="130"/>
      <c r="H76" s="130"/>
      <c r="I76" s="130"/>
      <c r="J76" s="275">
        <f>D76+E76+F76+G76+H76+I76</f>
        <v>175484021</v>
      </c>
      <c r="K76" s="257">
        <f>C76+J76</f>
        <v>405940329</v>
      </c>
    </row>
    <row r="77" spans="1:11" s="43" customFormat="1" ht="12" customHeight="1" thickBot="1">
      <c r="A77" s="155" t="s">
        <v>225</v>
      </c>
      <c r="B77" s="141" t="s">
        <v>204</v>
      </c>
      <c r="C77" s="459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57">
        <f>C77+J77</f>
        <v>0</v>
      </c>
    </row>
    <row r="78" spans="1:11" s="42" customFormat="1" ht="12" customHeight="1" thickBot="1">
      <c r="A78" s="156" t="s">
        <v>205</v>
      </c>
      <c r="B78" s="69" t="s">
        <v>206</v>
      </c>
      <c r="C78" s="457">
        <f>SUM(C79:C81)</f>
        <v>0</v>
      </c>
      <c r="D78" s="126">
        <f>SUM(D79:D81)</f>
        <v>0</v>
      </c>
      <c r="E78" s="126">
        <f aca="true" t="shared" si="18" ref="E78:K78">SUM(E79:E81)</f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2">
        <f t="shared" si="18"/>
        <v>0</v>
      </c>
    </row>
    <row r="79" spans="1:11" s="43" customFormat="1" ht="12" customHeight="1">
      <c r="A79" s="153" t="s">
        <v>226</v>
      </c>
      <c r="B79" s="139" t="s">
        <v>207</v>
      </c>
      <c r="C79" s="459"/>
      <c r="D79" s="130"/>
      <c r="E79" s="130"/>
      <c r="F79" s="130"/>
      <c r="G79" s="130"/>
      <c r="H79" s="130"/>
      <c r="I79" s="130"/>
      <c r="J79" s="275">
        <f>D79+E79+F79+G79+H79+I79</f>
        <v>0</v>
      </c>
      <c r="K79" s="257">
        <f>C79+J79</f>
        <v>0</v>
      </c>
    </row>
    <row r="80" spans="1:11" s="43" customFormat="1" ht="12" customHeight="1">
      <c r="A80" s="154" t="s">
        <v>227</v>
      </c>
      <c r="B80" s="140" t="s">
        <v>208</v>
      </c>
      <c r="C80" s="459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57">
        <f>C80+J80</f>
        <v>0</v>
      </c>
    </row>
    <row r="81" spans="1:11" s="43" customFormat="1" ht="12" customHeight="1" thickBot="1">
      <c r="A81" s="155" t="s">
        <v>228</v>
      </c>
      <c r="B81" s="246" t="s">
        <v>434</v>
      </c>
      <c r="C81" s="459"/>
      <c r="D81" s="130"/>
      <c r="E81" s="130"/>
      <c r="F81" s="130"/>
      <c r="G81" s="130"/>
      <c r="H81" s="130"/>
      <c r="I81" s="130"/>
      <c r="J81" s="275">
        <f>D81+E81+F81+G81+H81+I81</f>
        <v>0</v>
      </c>
      <c r="K81" s="257">
        <f>C81+J81</f>
        <v>0</v>
      </c>
    </row>
    <row r="82" spans="1:11" s="43" customFormat="1" ht="12" customHeight="1" thickBot="1">
      <c r="A82" s="156" t="s">
        <v>209</v>
      </c>
      <c r="B82" s="69" t="s">
        <v>229</v>
      </c>
      <c r="C82" s="457">
        <f>SUM(C83:C86)</f>
        <v>0</v>
      </c>
      <c r="D82" s="126">
        <f>SUM(D83:D86)</f>
        <v>0</v>
      </c>
      <c r="E82" s="126">
        <f aca="true" t="shared" si="19" ref="E82:K82">SUM(E83:E86)</f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2">
        <f t="shared" si="19"/>
        <v>0</v>
      </c>
    </row>
    <row r="83" spans="1:11" s="43" customFormat="1" ht="12" customHeight="1">
      <c r="A83" s="157" t="s">
        <v>210</v>
      </c>
      <c r="B83" s="139" t="s">
        <v>211</v>
      </c>
      <c r="C83" s="459"/>
      <c r="D83" s="130"/>
      <c r="E83" s="130"/>
      <c r="F83" s="130"/>
      <c r="G83" s="130"/>
      <c r="H83" s="130"/>
      <c r="I83" s="130"/>
      <c r="J83" s="275">
        <f aca="true" t="shared" si="20" ref="J83:J88">D83+E83+F83+G83+H83+I83</f>
        <v>0</v>
      </c>
      <c r="K83" s="257">
        <f aca="true" t="shared" si="21" ref="K83:K88">C83+J83</f>
        <v>0</v>
      </c>
    </row>
    <row r="84" spans="1:11" s="43" customFormat="1" ht="12" customHeight="1">
      <c r="A84" s="158" t="s">
        <v>212</v>
      </c>
      <c r="B84" s="140" t="s">
        <v>213</v>
      </c>
      <c r="C84" s="459"/>
      <c r="D84" s="130"/>
      <c r="E84" s="130"/>
      <c r="F84" s="130"/>
      <c r="G84" s="130"/>
      <c r="H84" s="130"/>
      <c r="I84" s="130"/>
      <c r="J84" s="275">
        <f t="shared" si="20"/>
        <v>0</v>
      </c>
      <c r="K84" s="257">
        <f t="shared" si="21"/>
        <v>0</v>
      </c>
    </row>
    <row r="85" spans="1:11" s="43" customFormat="1" ht="12" customHeight="1">
      <c r="A85" s="158" t="s">
        <v>214</v>
      </c>
      <c r="B85" s="140" t="s">
        <v>215</v>
      </c>
      <c r="C85" s="459"/>
      <c r="D85" s="130"/>
      <c r="E85" s="130"/>
      <c r="F85" s="130"/>
      <c r="G85" s="130"/>
      <c r="H85" s="130"/>
      <c r="I85" s="130"/>
      <c r="J85" s="275">
        <f t="shared" si="20"/>
        <v>0</v>
      </c>
      <c r="K85" s="257">
        <f t="shared" si="21"/>
        <v>0</v>
      </c>
    </row>
    <row r="86" spans="1:11" s="42" customFormat="1" ht="12" customHeight="1" thickBot="1">
      <c r="A86" s="159" t="s">
        <v>216</v>
      </c>
      <c r="B86" s="141" t="s">
        <v>217</v>
      </c>
      <c r="C86" s="459"/>
      <c r="D86" s="130"/>
      <c r="E86" s="130"/>
      <c r="F86" s="130"/>
      <c r="G86" s="130"/>
      <c r="H86" s="130"/>
      <c r="I86" s="130"/>
      <c r="J86" s="275">
        <f t="shared" si="20"/>
        <v>0</v>
      </c>
      <c r="K86" s="257">
        <f t="shared" si="21"/>
        <v>0</v>
      </c>
    </row>
    <row r="87" spans="1:11" s="42" customFormat="1" ht="12" customHeight="1" thickBot="1">
      <c r="A87" s="156" t="s">
        <v>218</v>
      </c>
      <c r="B87" s="69" t="s">
        <v>334</v>
      </c>
      <c r="C87" s="465"/>
      <c r="D87" s="171"/>
      <c r="E87" s="171"/>
      <c r="F87" s="171"/>
      <c r="G87" s="171"/>
      <c r="H87" s="171"/>
      <c r="I87" s="171"/>
      <c r="J87" s="126">
        <f t="shared" si="20"/>
        <v>0</v>
      </c>
      <c r="K87" s="252">
        <f t="shared" si="21"/>
        <v>0</v>
      </c>
    </row>
    <row r="88" spans="1:11" s="42" customFormat="1" ht="12" customHeight="1" thickBot="1">
      <c r="A88" s="156" t="s">
        <v>355</v>
      </c>
      <c r="B88" s="69" t="s">
        <v>219</v>
      </c>
      <c r="C88" s="465"/>
      <c r="D88" s="171"/>
      <c r="E88" s="171"/>
      <c r="F88" s="171"/>
      <c r="G88" s="171"/>
      <c r="H88" s="171"/>
      <c r="I88" s="171"/>
      <c r="J88" s="126">
        <f t="shared" si="20"/>
        <v>0</v>
      </c>
      <c r="K88" s="252">
        <f t="shared" si="21"/>
        <v>0</v>
      </c>
    </row>
    <row r="89" spans="1:11" s="42" customFormat="1" ht="12" customHeight="1" thickBot="1">
      <c r="A89" s="156" t="s">
        <v>356</v>
      </c>
      <c r="B89" s="69" t="s">
        <v>337</v>
      </c>
      <c r="C89" s="457">
        <f>+C66+C70+C75+C78+C82+C88+C87</f>
        <v>230456308</v>
      </c>
      <c r="D89" s="132">
        <f>+D66+D70+D75+D78+D82+D88+D87</f>
        <v>175484021</v>
      </c>
      <c r="E89" s="132">
        <f aca="true" t="shared" si="22" ref="E89:K89">+E66+E70+E75+E78+E82+E88+E87</f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175484021</v>
      </c>
      <c r="K89" s="256">
        <f t="shared" si="22"/>
        <v>405940329</v>
      </c>
    </row>
    <row r="90" spans="1:11" s="42" customFormat="1" ht="12" customHeight="1" thickBot="1">
      <c r="A90" s="160" t="s">
        <v>357</v>
      </c>
      <c r="B90" s="321" t="s">
        <v>358</v>
      </c>
      <c r="C90" s="457">
        <f>+C65+C89</f>
        <v>782796507</v>
      </c>
      <c r="D90" s="132">
        <f>+D65+D89</f>
        <v>365424637</v>
      </c>
      <c r="E90" s="132">
        <f aca="true" t="shared" si="23" ref="E90:K90">+E65+E89</f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365424637</v>
      </c>
      <c r="K90" s="256">
        <f t="shared" si="23"/>
        <v>1148221144</v>
      </c>
    </row>
    <row r="91" spans="1:7" s="43" customFormat="1" ht="15" customHeight="1" thickBot="1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>
      <c r="A92" s="588" t="s">
        <v>36</v>
      </c>
      <c r="B92" s="589"/>
      <c r="C92" s="589"/>
      <c r="D92" s="589"/>
      <c r="E92" s="589"/>
      <c r="F92" s="589"/>
      <c r="G92" s="589"/>
      <c r="H92" s="589"/>
      <c r="I92" s="589"/>
      <c r="J92" s="589"/>
      <c r="K92" s="590"/>
    </row>
    <row r="93" spans="1:11" s="44" customFormat="1" ht="12" customHeight="1" thickBot="1">
      <c r="A93" s="133" t="s">
        <v>3</v>
      </c>
      <c r="B93" s="23" t="s">
        <v>362</v>
      </c>
      <c r="C93" s="466">
        <f>+C94+C95+C96+C97+C98+C111</f>
        <v>230890347</v>
      </c>
      <c r="D93" s="260">
        <f>+D94+D95+D96+D97+D98+D111</f>
        <v>362867523</v>
      </c>
      <c r="E93" s="260">
        <f aca="true" t="shared" si="24" ref="E93:K93">+E94+E95+E96+E97+E98+E111</f>
        <v>0</v>
      </c>
      <c r="F93" s="260">
        <f t="shared" si="24"/>
        <v>0</v>
      </c>
      <c r="G93" s="260">
        <f t="shared" si="24"/>
        <v>0</v>
      </c>
      <c r="H93" s="260">
        <f t="shared" si="24"/>
        <v>0</v>
      </c>
      <c r="I93" s="125">
        <f t="shared" si="24"/>
        <v>0</v>
      </c>
      <c r="J93" s="125">
        <f t="shared" si="24"/>
        <v>362867523</v>
      </c>
      <c r="K93" s="263">
        <f t="shared" si="24"/>
        <v>593757870</v>
      </c>
    </row>
    <row r="94" spans="1:11" ht="12" customHeight="1">
      <c r="A94" s="161" t="s">
        <v>58</v>
      </c>
      <c r="B94" s="7" t="s">
        <v>32</v>
      </c>
      <c r="C94" s="467">
        <v>71188134</v>
      </c>
      <c r="D94" s="261">
        <v>127209562</v>
      </c>
      <c r="E94" s="261"/>
      <c r="F94" s="261"/>
      <c r="G94" s="261"/>
      <c r="H94" s="261"/>
      <c r="I94" s="185"/>
      <c r="J94" s="276">
        <f aca="true" t="shared" si="25" ref="J94:J113">D94+E94+F94+G94+H94+I94</f>
        <v>127209562</v>
      </c>
      <c r="K94" s="264">
        <f aca="true" t="shared" si="26" ref="K94:K113">C94+J94</f>
        <v>198397696</v>
      </c>
    </row>
    <row r="95" spans="1:11" ht="12" customHeight="1">
      <c r="A95" s="154" t="s">
        <v>59</v>
      </c>
      <c r="B95" s="5" t="s">
        <v>101</v>
      </c>
      <c r="C95" s="459">
        <v>10437700</v>
      </c>
      <c r="D95" s="127">
        <v>12405059</v>
      </c>
      <c r="E95" s="127"/>
      <c r="F95" s="127"/>
      <c r="G95" s="127"/>
      <c r="H95" s="127"/>
      <c r="I95" s="127"/>
      <c r="J95" s="277">
        <f t="shared" si="25"/>
        <v>12405059</v>
      </c>
      <c r="K95" s="254">
        <f t="shared" si="26"/>
        <v>22842759</v>
      </c>
    </row>
    <row r="96" spans="1:11" ht="12" customHeight="1">
      <c r="A96" s="154" t="s">
        <v>60</v>
      </c>
      <c r="B96" s="5" t="s">
        <v>77</v>
      </c>
      <c r="C96" s="462">
        <v>93468015</v>
      </c>
      <c r="D96" s="129">
        <v>33609040</v>
      </c>
      <c r="E96" s="129"/>
      <c r="F96" s="129"/>
      <c r="G96" s="129"/>
      <c r="H96" s="127"/>
      <c r="I96" s="129"/>
      <c r="J96" s="278">
        <f t="shared" si="25"/>
        <v>33609040</v>
      </c>
      <c r="K96" s="255">
        <f t="shared" si="26"/>
        <v>127077055</v>
      </c>
    </row>
    <row r="97" spans="1:11" ht="12" customHeight="1">
      <c r="A97" s="154" t="s">
        <v>61</v>
      </c>
      <c r="B97" s="8" t="s">
        <v>102</v>
      </c>
      <c r="C97" s="462">
        <v>26630000</v>
      </c>
      <c r="D97" s="129"/>
      <c r="E97" s="129"/>
      <c r="F97" s="129"/>
      <c r="G97" s="129"/>
      <c r="H97" s="129"/>
      <c r="I97" s="129"/>
      <c r="J97" s="278">
        <f t="shared" si="25"/>
        <v>0</v>
      </c>
      <c r="K97" s="255">
        <f t="shared" si="26"/>
        <v>26630000</v>
      </c>
    </row>
    <row r="98" spans="1:11" ht="12" customHeight="1">
      <c r="A98" s="154" t="s">
        <v>69</v>
      </c>
      <c r="B98" s="16" t="s">
        <v>103</v>
      </c>
      <c r="C98" s="462">
        <v>9166498</v>
      </c>
      <c r="D98" s="129">
        <v>5252601</v>
      </c>
      <c r="E98" s="129"/>
      <c r="F98" s="129"/>
      <c r="G98" s="129"/>
      <c r="H98" s="129"/>
      <c r="I98" s="129"/>
      <c r="J98" s="278">
        <f t="shared" si="25"/>
        <v>5252601</v>
      </c>
      <c r="K98" s="255">
        <f t="shared" si="26"/>
        <v>14419099</v>
      </c>
    </row>
    <row r="99" spans="1:11" ht="12" customHeight="1">
      <c r="A99" s="154" t="s">
        <v>62</v>
      </c>
      <c r="B99" s="5" t="s">
        <v>359</v>
      </c>
      <c r="C99" s="462">
        <v>5000000</v>
      </c>
      <c r="D99" s="129">
        <v>5252601</v>
      </c>
      <c r="E99" s="129"/>
      <c r="F99" s="129"/>
      <c r="G99" s="129"/>
      <c r="H99" s="129"/>
      <c r="I99" s="129"/>
      <c r="J99" s="278">
        <f t="shared" si="25"/>
        <v>5252601</v>
      </c>
      <c r="K99" s="255">
        <f t="shared" si="26"/>
        <v>10252601</v>
      </c>
    </row>
    <row r="100" spans="1:11" ht="12" customHeight="1">
      <c r="A100" s="154" t="s">
        <v>63</v>
      </c>
      <c r="B100" s="50" t="s">
        <v>300</v>
      </c>
      <c r="C100" s="462"/>
      <c r="D100" s="129"/>
      <c r="E100" s="129"/>
      <c r="F100" s="129"/>
      <c r="G100" s="129"/>
      <c r="H100" s="129"/>
      <c r="I100" s="129"/>
      <c r="J100" s="278">
        <f t="shared" si="25"/>
        <v>0</v>
      </c>
      <c r="K100" s="255">
        <f t="shared" si="26"/>
        <v>0</v>
      </c>
    </row>
    <row r="101" spans="1:11" ht="12" customHeight="1">
      <c r="A101" s="154" t="s">
        <v>70</v>
      </c>
      <c r="B101" s="50" t="s">
        <v>299</v>
      </c>
      <c r="C101" s="462"/>
      <c r="D101" s="129"/>
      <c r="E101" s="129"/>
      <c r="F101" s="129"/>
      <c r="G101" s="129"/>
      <c r="H101" s="129"/>
      <c r="I101" s="129"/>
      <c r="J101" s="278">
        <f t="shared" si="25"/>
        <v>0</v>
      </c>
      <c r="K101" s="255">
        <f t="shared" si="26"/>
        <v>0</v>
      </c>
    </row>
    <row r="102" spans="1:11" ht="12" customHeight="1">
      <c r="A102" s="154" t="s">
        <v>71</v>
      </c>
      <c r="B102" s="50" t="s">
        <v>235</v>
      </c>
      <c r="C102" s="462"/>
      <c r="D102" s="129"/>
      <c r="E102" s="129"/>
      <c r="F102" s="129"/>
      <c r="G102" s="129"/>
      <c r="H102" s="129"/>
      <c r="I102" s="129"/>
      <c r="J102" s="278">
        <f t="shared" si="25"/>
        <v>0</v>
      </c>
      <c r="K102" s="255">
        <f t="shared" si="26"/>
        <v>0</v>
      </c>
    </row>
    <row r="103" spans="1:11" ht="12" customHeight="1">
      <c r="A103" s="154" t="s">
        <v>72</v>
      </c>
      <c r="B103" s="51" t="s">
        <v>236</v>
      </c>
      <c r="C103" s="462"/>
      <c r="D103" s="129"/>
      <c r="E103" s="129"/>
      <c r="F103" s="129"/>
      <c r="G103" s="129"/>
      <c r="H103" s="129"/>
      <c r="I103" s="129"/>
      <c r="J103" s="278">
        <f t="shared" si="25"/>
        <v>0</v>
      </c>
      <c r="K103" s="255">
        <f t="shared" si="26"/>
        <v>0</v>
      </c>
    </row>
    <row r="104" spans="1:11" ht="12" customHeight="1">
      <c r="A104" s="154" t="s">
        <v>73</v>
      </c>
      <c r="B104" s="51" t="s">
        <v>237</v>
      </c>
      <c r="C104" s="462"/>
      <c r="D104" s="129"/>
      <c r="E104" s="129"/>
      <c r="F104" s="129"/>
      <c r="G104" s="129"/>
      <c r="H104" s="129"/>
      <c r="I104" s="129"/>
      <c r="J104" s="278">
        <f t="shared" si="25"/>
        <v>0</v>
      </c>
      <c r="K104" s="255">
        <f t="shared" si="26"/>
        <v>0</v>
      </c>
    </row>
    <row r="105" spans="1:11" ht="12" customHeight="1">
      <c r="A105" s="154" t="s">
        <v>75</v>
      </c>
      <c r="B105" s="50" t="s">
        <v>238</v>
      </c>
      <c r="C105" s="462">
        <v>8170838</v>
      </c>
      <c r="D105" s="129"/>
      <c r="E105" s="129"/>
      <c r="F105" s="129"/>
      <c r="G105" s="129"/>
      <c r="H105" s="129"/>
      <c r="I105" s="129"/>
      <c r="J105" s="278">
        <f t="shared" si="25"/>
        <v>0</v>
      </c>
      <c r="K105" s="255">
        <f t="shared" si="26"/>
        <v>8170838</v>
      </c>
    </row>
    <row r="106" spans="1:11" ht="12" customHeight="1">
      <c r="A106" s="154" t="s">
        <v>104</v>
      </c>
      <c r="B106" s="50" t="s">
        <v>239</v>
      </c>
      <c r="C106" s="462"/>
      <c r="D106" s="129"/>
      <c r="E106" s="129"/>
      <c r="F106" s="129"/>
      <c r="G106" s="129"/>
      <c r="H106" s="129"/>
      <c r="I106" s="129"/>
      <c r="J106" s="278">
        <f t="shared" si="25"/>
        <v>0</v>
      </c>
      <c r="K106" s="255">
        <f t="shared" si="26"/>
        <v>0</v>
      </c>
    </row>
    <row r="107" spans="1:11" ht="12" customHeight="1">
      <c r="A107" s="154" t="s">
        <v>233</v>
      </c>
      <c r="B107" s="51" t="s">
        <v>240</v>
      </c>
      <c r="C107" s="462"/>
      <c r="D107" s="129"/>
      <c r="E107" s="129"/>
      <c r="F107" s="129"/>
      <c r="G107" s="129"/>
      <c r="H107" s="129"/>
      <c r="I107" s="129"/>
      <c r="J107" s="278">
        <f t="shared" si="25"/>
        <v>0</v>
      </c>
      <c r="K107" s="255">
        <f t="shared" si="26"/>
        <v>0</v>
      </c>
    </row>
    <row r="108" spans="1:11" ht="12" customHeight="1">
      <c r="A108" s="162" t="s">
        <v>234</v>
      </c>
      <c r="B108" s="52" t="s">
        <v>241</v>
      </c>
      <c r="C108" s="462"/>
      <c r="D108" s="129"/>
      <c r="E108" s="129"/>
      <c r="F108" s="129"/>
      <c r="G108" s="129"/>
      <c r="H108" s="129"/>
      <c r="I108" s="129"/>
      <c r="J108" s="278">
        <f t="shared" si="25"/>
        <v>0</v>
      </c>
      <c r="K108" s="255">
        <f t="shared" si="26"/>
        <v>0</v>
      </c>
    </row>
    <row r="109" spans="1:11" ht="12" customHeight="1">
      <c r="A109" s="154" t="s">
        <v>297</v>
      </c>
      <c r="B109" s="52" t="s">
        <v>242</v>
      </c>
      <c r="C109" s="462"/>
      <c r="D109" s="129"/>
      <c r="E109" s="129"/>
      <c r="F109" s="129"/>
      <c r="G109" s="129"/>
      <c r="H109" s="129"/>
      <c r="I109" s="129"/>
      <c r="J109" s="278">
        <f t="shared" si="25"/>
        <v>0</v>
      </c>
      <c r="K109" s="255">
        <f t="shared" si="26"/>
        <v>0</v>
      </c>
    </row>
    <row r="110" spans="1:11" ht="12" customHeight="1">
      <c r="A110" s="154" t="s">
        <v>298</v>
      </c>
      <c r="B110" s="51" t="s">
        <v>243</v>
      </c>
      <c r="C110" s="459">
        <v>995660</v>
      </c>
      <c r="D110" s="127"/>
      <c r="E110" s="127"/>
      <c r="F110" s="127"/>
      <c r="G110" s="127"/>
      <c r="H110" s="127"/>
      <c r="I110" s="127"/>
      <c r="J110" s="277">
        <f t="shared" si="25"/>
        <v>0</v>
      </c>
      <c r="K110" s="254">
        <f t="shared" si="26"/>
        <v>995660</v>
      </c>
    </row>
    <row r="111" spans="1:11" ht="12" customHeight="1">
      <c r="A111" s="154" t="s">
        <v>302</v>
      </c>
      <c r="B111" s="8" t="s">
        <v>33</v>
      </c>
      <c r="C111" s="459">
        <f>SUM(C112:C113)</f>
        <v>20000000</v>
      </c>
      <c r="D111" s="127">
        <f>SUM(D112:D113)</f>
        <v>184391261</v>
      </c>
      <c r="E111" s="127"/>
      <c r="F111" s="127"/>
      <c r="G111" s="127"/>
      <c r="H111" s="127"/>
      <c r="I111" s="127"/>
      <c r="J111" s="277">
        <f t="shared" si="25"/>
        <v>184391261</v>
      </c>
      <c r="K111" s="254">
        <f t="shared" si="26"/>
        <v>204391261</v>
      </c>
    </row>
    <row r="112" spans="1:11" ht="12" customHeight="1">
      <c r="A112" s="155" t="s">
        <v>303</v>
      </c>
      <c r="B112" s="5" t="s">
        <v>360</v>
      </c>
      <c r="C112" s="462">
        <v>17647000</v>
      </c>
      <c r="D112" s="129">
        <v>168881420</v>
      </c>
      <c r="E112" s="129"/>
      <c r="F112" s="129"/>
      <c r="G112" s="129"/>
      <c r="H112" s="129"/>
      <c r="I112" s="129"/>
      <c r="J112" s="278">
        <f t="shared" si="25"/>
        <v>168881420</v>
      </c>
      <c r="K112" s="255">
        <f t="shared" si="26"/>
        <v>186528420</v>
      </c>
    </row>
    <row r="113" spans="1:11" ht="12" customHeight="1" thickBot="1">
      <c r="A113" s="163" t="s">
        <v>304</v>
      </c>
      <c r="B113" s="53" t="s">
        <v>361</v>
      </c>
      <c r="C113" s="464">
        <v>2353000</v>
      </c>
      <c r="D113" s="186">
        <v>15509841</v>
      </c>
      <c r="E113" s="186"/>
      <c r="F113" s="186"/>
      <c r="G113" s="186"/>
      <c r="H113" s="186"/>
      <c r="I113" s="186"/>
      <c r="J113" s="279">
        <f t="shared" si="25"/>
        <v>15509841</v>
      </c>
      <c r="K113" s="265">
        <f t="shared" si="26"/>
        <v>17862841</v>
      </c>
    </row>
    <row r="114" spans="1:11" ht="12" customHeight="1" thickBot="1">
      <c r="A114" s="24" t="s">
        <v>4</v>
      </c>
      <c r="B114" s="22" t="s">
        <v>244</v>
      </c>
      <c r="C114" s="457">
        <f>+C115+C117+C119</f>
        <v>186775694</v>
      </c>
      <c r="D114" s="126">
        <f>+D115+D117+D119</f>
        <v>0</v>
      </c>
      <c r="E114" s="126">
        <f aca="true" t="shared" si="27" ref="E114:K114">+E115+E117+E119</f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2">
        <f t="shared" si="27"/>
        <v>186775694</v>
      </c>
    </row>
    <row r="115" spans="1:11" ht="12" customHeight="1">
      <c r="A115" s="153" t="s">
        <v>64</v>
      </c>
      <c r="B115" s="5" t="s">
        <v>119</v>
      </c>
      <c r="C115" s="458">
        <v>27211862</v>
      </c>
      <c r="D115" s="128"/>
      <c r="E115" s="128"/>
      <c r="F115" s="128"/>
      <c r="G115" s="128"/>
      <c r="H115" s="128"/>
      <c r="I115" s="128"/>
      <c r="J115" s="167">
        <f aca="true" t="shared" si="28" ref="J115:J127">D115+E115+F115+G115+H115+I115</f>
        <v>0</v>
      </c>
      <c r="K115" s="253">
        <f aca="true" t="shared" si="29" ref="K115:K127">C115+J115</f>
        <v>27211862</v>
      </c>
    </row>
    <row r="116" spans="1:11" ht="12" customHeight="1">
      <c r="A116" s="153" t="s">
        <v>65</v>
      </c>
      <c r="B116" s="9" t="s">
        <v>248</v>
      </c>
      <c r="C116" s="469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3">
        <f t="shared" si="29"/>
        <v>0</v>
      </c>
    </row>
    <row r="117" spans="1:11" ht="12" customHeight="1">
      <c r="A117" s="153" t="s">
        <v>66</v>
      </c>
      <c r="B117" s="9" t="s">
        <v>105</v>
      </c>
      <c r="C117" s="459">
        <v>155763832</v>
      </c>
      <c r="D117" s="127"/>
      <c r="E117" s="127"/>
      <c r="F117" s="127"/>
      <c r="G117" s="127"/>
      <c r="H117" s="127"/>
      <c r="I117" s="127"/>
      <c r="J117" s="277">
        <f t="shared" si="28"/>
        <v>0</v>
      </c>
      <c r="K117" s="254">
        <f t="shared" si="29"/>
        <v>155763832</v>
      </c>
    </row>
    <row r="118" spans="1:11" ht="12" customHeight="1">
      <c r="A118" s="153" t="s">
        <v>67</v>
      </c>
      <c r="B118" s="9" t="s">
        <v>249</v>
      </c>
      <c r="C118" s="470">
        <v>120091212</v>
      </c>
      <c r="D118" s="127"/>
      <c r="E118" s="127"/>
      <c r="F118" s="127"/>
      <c r="G118" s="127"/>
      <c r="H118" s="127"/>
      <c r="I118" s="127"/>
      <c r="J118" s="277">
        <f t="shared" si="28"/>
        <v>0</v>
      </c>
      <c r="K118" s="254">
        <f t="shared" si="29"/>
        <v>120091212</v>
      </c>
    </row>
    <row r="119" spans="1:11" ht="12" customHeight="1">
      <c r="A119" s="153" t="s">
        <v>68</v>
      </c>
      <c r="B119" s="71" t="s">
        <v>121</v>
      </c>
      <c r="C119" s="471">
        <v>3800000</v>
      </c>
      <c r="D119" s="127"/>
      <c r="E119" s="127"/>
      <c r="F119" s="127"/>
      <c r="G119" s="127"/>
      <c r="H119" s="127"/>
      <c r="I119" s="127"/>
      <c r="J119" s="277">
        <f t="shared" si="28"/>
        <v>0</v>
      </c>
      <c r="K119" s="254">
        <f t="shared" si="29"/>
        <v>3800000</v>
      </c>
    </row>
    <row r="120" spans="1:11" ht="12" customHeight="1">
      <c r="A120" s="153" t="s">
        <v>74</v>
      </c>
      <c r="B120" s="70" t="s">
        <v>289</v>
      </c>
      <c r="C120" s="471"/>
      <c r="D120" s="127"/>
      <c r="E120" s="127"/>
      <c r="F120" s="127"/>
      <c r="G120" s="127"/>
      <c r="H120" s="127"/>
      <c r="I120" s="127"/>
      <c r="J120" s="277">
        <f t="shared" si="28"/>
        <v>0</v>
      </c>
      <c r="K120" s="254">
        <f t="shared" si="29"/>
        <v>0</v>
      </c>
    </row>
    <row r="121" spans="1:11" ht="12" customHeight="1">
      <c r="A121" s="153" t="s">
        <v>76</v>
      </c>
      <c r="B121" s="135" t="s">
        <v>254</v>
      </c>
      <c r="C121" s="471"/>
      <c r="D121" s="127"/>
      <c r="E121" s="127"/>
      <c r="F121" s="127"/>
      <c r="G121" s="127"/>
      <c r="H121" s="127"/>
      <c r="I121" s="127"/>
      <c r="J121" s="277">
        <f t="shared" si="28"/>
        <v>0</v>
      </c>
      <c r="K121" s="254">
        <f t="shared" si="29"/>
        <v>0</v>
      </c>
    </row>
    <row r="122" spans="1:11" ht="12" customHeight="1">
      <c r="A122" s="153" t="s">
        <v>106</v>
      </c>
      <c r="B122" s="51" t="s">
        <v>237</v>
      </c>
      <c r="C122" s="471"/>
      <c r="D122" s="127"/>
      <c r="E122" s="127"/>
      <c r="F122" s="127"/>
      <c r="G122" s="127"/>
      <c r="H122" s="127"/>
      <c r="I122" s="127"/>
      <c r="J122" s="277">
        <f t="shared" si="28"/>
        <v>0</v>
      </c>
      <c r="K122" s="254">
        <f t="shared" si="29"/>
        <v>0</v>
      </c>
    </row>
    <row r="123" spans="1:11" ht="12" customHeight="1">
      <c r="A123" s="153" t="s">
        <v>107</v>
      </c>
      <c r="B123" s="51" t="s">
        <v>253</v>
      </c>
      <c r="C123" s="471"/>
      <c r="D123" s="127"/>
      <c r="E123" s="127"/>
      <c r="F123" s="127"/>
      <c r="G123" s="127"/>
      <c r="H123" s="127"/>
      <c r="I123" s="127"/>
      <c r="J123" s="277">
        <f t="shared" si="28"/>
        <v>0</v>
      </c>
      <c r="K123" s="254">
        <f t="shared" si="29"/>
        <v>0</v>
      </c>
    </row>
    <row r="124" spans="1:11" ht="12" customHeight="1">
      <c r="A124" s="153" t="s">
        <v>108</v>
      </c>
      <c r="B124" s="51" t="s">
        <v>252</v>
      </c>
      <c r="C124" s="471"/>
      <c r="D124" s="127"/>
      <c r="E124" s="127"/>
      <c r="F124" s="127"/>
      <c r="G124" s="127"/>
      <c r="H124" s="127"/>
      <c r="I124" s="127"/>
      <c r="J124" s="277">
        <f t="shared" si="28"/>
        <v>0</v>
      </c>
      <c r="K124" s="254">
        <f t="shared" si="29"/>
        <v>0</v>
      </c>
    </row>
    <row r="125" spans="1:11" ht="12" customHeight="1">
      <c r="A125" s="153" t="s">
        <v>245</v>
      </c>
      <c r="B125" s="51" t="s">
        <v>240</v>
      </c>
      <c r="C125" s="471"/>
      <c r="D125" s="127"/>
      <c r="E125" s="127"/>
      <c r="F125" s="127"/>
      <c r="G125" s="127"/>
      <c r="H125" s="127"/>
      <c r="I125" s="127"/>
      <c r="J125" s="277">
        <f t="shared" si="28"/>
        <v>0</v>
      </c>
      <c r="K125" s="254">
        <f t="shared" si="29"/>
        <v>0</v>
      </c>
    </row>
    <row r="126" spans="1:11" ht="12" customHeight="1">
      <c r="A126" s="153" t="s">
        <v>246</v>
      </c>
      <c r="B126" s="51" t="s">
        <v>251</v>
      </c>
      <c r="C126" s="471"/>
      <c r="D126" s="127"/>
      <c r="E126" s="127"/>
      <c r="F126" s="127"/>
      <c r="G126" s="127"/>
      <c r="H126" s="127"/>
      <c r="I126" s="127"/>
      <c r="J126" s="277">
        <f t="shared" si="28"/>
        <v>0</v>
      </c>
      <c r="K126" s="254">
        <f t="shared" si="29"/>
        <v>0</v>
      </c>
    </row>
    <row r="127" spans="1:11" ht="12" customHeight="1" thickBot="1">
      <c r="A127" s="162" t="s">
        <v>247</v>
      </c>
      <c r="B127" s="51" t="s">
        <v>250</v>
      </c>
      <c r="C127" s="472">
        <v>3800000</v>
      </c>
      <c r="D127" s="129"/>
      <c r="E127" s="129"/>
      <c r="F127" s="129"/>
      <c r="G127" s="129"/>
      <c r="H127" s="129"/>
      <c r="I127" s="129"/>
      <c r="J127" s="278">
        <f t="shared" si="28"/>
        <v>0</v>
      </c>
      <c r="K127" s="255">
        <f t="shared" si="29"/>
        <v>3800000</v>
      </c>
    </row>
    <row r="128" spans="1:11" ht="12" customHeight="1" thickBot="1">
      <c r="A128" s="24" t="s">
        <v>5</v>
      </c>
      <c r="B128" s="47" t="s">
        <v>307</v>
      </c>
      <c r="C128" s="457">
        <f>+C93+C114</f>
        <v>417666041</v>
      </c>
      <c r="D128" s="126">
        <f>+D93+D114</f>
        <v>362867523</v>
      </c>
      <c r="E128" s="126">
        <f aca="true" t="shared" si="30" ref="E128:K128">+E93+E114</f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362867523</v>
      </c>
      <c r="K128" s="252">
        <f t="shared" si="30"/>
        <v>780533564</v>
      </c>
    </row>
    <row r="129" spans="1:11" ht="12" customHeight="1" thickBot="1">
      <c r="A129" s="24" t="s">
        <v>6</v>
      </c>
      <c r="B129" s="47" t="s">
        <v>308</v>
      </c>
      <c r="C129" s="457">
        <f>+C130+C131+C132</f>
        <v>0</v>
      </c>
      <c r="D129" s="126">
        <f>+D130+D131+D132</f>
        <v>0</v>
      </c>
      <c r="E129" s="126">
        <f aca="true" t="shared" si="31" ref="E129:K129">+E130+E131+E132</f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2">
        <f t="shared" si="31"/>
        <v>0</v>
      </c>
    </row>
    <row r="130" spans="1:11" s="44" customFormat="1" ht="12" customHeight="1">
      <c r="A130" s="153" t="s">
        <v>152</v>
      </c>
      <c r="B130" s="6" t="s">
        <v>365</v>
      </c>
      <c r="C130" s="471"/>
      <c r="D130" s="127"/>
      <c r="E130" s="127"/>
      <c r="F130" s="127"/>
      <c r="G130" s="127"/>
      <c r="H130" s="127"/>
      <c r="I130" s="127"/>
      <c r="J130" s="277">
        <f>D130+E130+F130+G130+H130+I130</f>
        <v>0</v>
      </c>
      <c r="K130" s="254">
        <f>C130+J130</f>
        <v>0</v>
      </c>
    </row>
    <row r="131" spans="1:11" ht="12" customHeight="1">
      <c r="A131" s="153" t="s">
        <v>153</v>
      </c>
      <c r="B131" s="6" t="s">
        <v>316</v>
      </c>
      <c r="C131" s="471"/>
      <c r="D131" s="127"/>
      <c r="E131" s="127"/>
      <c r="F131" s="127"/>
      <c r="G131" s="127"/>
      <c r="H131" s="127"/>
      <c r="I131" s="127"/>
      <c r="J131" s="277">
        <f>D131+E131+F131+G131+H131+I131</f>
        <v>0</v>
      </c>
      <c r="K131" s="254">
        <f>C131+J131</f>
        <v>0</v>
      </c>
    </row>
    <row r="132" spans="1:11" ht="12" customHeight="1" thickBot="1">
      <c r="A132" s="162" t="s">
        <v>154</v>
      </c>
      <c r="B132" s="4" t="s">
        <v>364</v>
      </c>
      <c r="C132" s="471"/>
      <c r="D132" s="127"/>
      <c r="E132" s="127"/>
      <c r="F132" s="127"/>
      <c r="G132" s="127"/>
      <c r="H132" s="127"/>
      <c r="I132" s="127"/>
      <c r="J132" s="277">
        <f>D132+E132+F132+G132+H132+I132</f>
        <v>0</v>
      </c>
      <c r="K132" s="254">
        <f>C132+J132</f>
        <v>0</v>
      </c>
    </row>
    <row r="133" spans="1:11" ht="12" customHeight="1" thickBot="1">
      <c r="A133" s="24" t="s">
        <v>7</v>
      </c>
      <c r="B133" s="47" t="s">
        <v>309</v>
      </c>
      <c r="C133" s="457">
        <f>+C134+C135+C136+C137+C138+C139</f>
        <v>0</v>
      </c>
      <c r="D133" s="126">
        <f>+D134+D135+D136+D137+D138+D139</f>
        <v>0</v>
      </c>
      <c r="E133" s="126">
        <f aca="true" t="shared" si="32" ref="E133:K133">+E134+E135+E136+E137+E138+E139</f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2">
        <f t="shared" si="32"/>
        <v>0</v>
      </c>
    </row>
    <row r="134" spans="1:11" ht="12" customHeight="1">
      <c r="A134" s="153" t="s">
        <v>51</v>
      </c>
      <c r="B134" s="6" t="s">
        <v>318</v>
      </c>
      <c r="C134" s="471"/>
      <c r="D134" s="127"/>
      <c r="E134" s="127"/>
      <c r="F134" s="127"/>
      <c r="G134" s="127"/>
      <c r="H134" s="127"/>
      <c r="I134" s="127"/>
      <c r="J134" s="277">
        <f aca="true" t="shared" si="33" ref="J134:J139">D134+E134+F134+G134+H134+I134</f>
        <v>0</v>
      </c>
      <c r="K134" s="254">
        <f aca="true" t="shared" si="34" ref="K134:K139">C134+J134</f>
        <v>0</v>
      </c>
    </row>
    <row r="135" spans="1:11" ht="12" customHeight="1">
      <c r="A135" s="153" t="s">
        <v>52</v>
      </c>
      <c r="B135" s="6" t="s">
        <v>310</v>
      </c>
      <c r="C135" s="471"/>
      <c r="D135" s="127"/>
      <c r="E135" s="127"/>
      <c r="F135" s="127"/>
      <c r="G135" s="127"/>
      <c r="H135" s="127"/>
      <c r="I135" s="127"/>
      <c r="J135" s="277">
        <f t="shared" si="33"/>
        <v>0</v>
      </c>
      <c r="K135" s="254">
        <f t="shared" si="34"/>
        <v>0</v>
      </c>
    </row>
    <row r="136" spans="1:11" ht="12" customHeight="1">
      <c r="A136" s="153" t="s">
        <v>53</v>
      </c>
      <c r="B136" s="6" t="s">
        <v>311</v>
      </c>
      <c r="C136" s="471"/>
      <c r="D136" s="127"/>
      <c r="E136" s="127"/>
      <c r="F136" s="127"/>
      <c r="G136" s="127"/>
      <c r="H136" s="127"/>
      <c r="I136" s="127"/>
      <c r="J136" s="277">
        <f t="shared" si="33"/>
        <v>0</v>
      </c>
      <c r="K136" s="254">
        <f t="shared" si="34"/>
        <v>0</v>
      </c>
    </row>
    <row r="137" spans="1:11" ht="12" customHeight="1">
      <c r="A137" s="153" t="s">
        <v>93</v>
      </c>
      <c r="B137" s="6" t="s">
        <v>363</v>
      </c>
      <c r="C137" s="471"/>
      <c r="D137" s="127"/>
      <c r="E137" s="127"/>
      <c r="F137" s="127"/>
      <c r="G137" s="127"/>
      <c r="H137" s="127"/>
      <c r="I137" s="127"/>
      <c r="J137" s="277">
        <f t="shared" si="33"/>
        <v>0</v>
      </c>
      <c r="K137" s="254">
        <f t="shared" si="34"/>
        <v>0</v>
      </c>
    </row>
    <row r="138" spans="1:11" ht="12" customHeight="1">
      <c r="A138" s="153" t="s">
        <v>94</v>
      </c>
      <c r="B138" s="6" t="s">
        <v>313</v>
      </c>
      <c r="C138" s="471"/>
      <c r="D138" s="127"/>
      <c r="E138" s="127"/>
      <c r="F138" s="127"/>
      <c r="G138" s="127"/>
      <c r="H138" s="127"/>
      <c r="I138" s="127"/>
      <c r="J138" s="277">
        <f t="shared" si="33"/>
        <v>0</v>
      </c>
      <c r="K138" s="254">
        <f t="shared" si="34"/>
        <v>0</v>
      </c>
    </row>
    <row r="139" spans="1:11" s="44" customFormat="1" ht="12" customHeight="1" thickBot="1">
      <c r="A139" s="162" t="s">
        <v>95</v>
      </c>
      <c r="B139" s="4" t="s">
        <v>314</v>
      </c>
      <c r="C139" s="471"/>
      <c r="D139" s="127"/>
      <c r="E139" s="127"/>
      <c r="F139" s="127"/>
      <c r="G139" s="127"/>
      <c r="H139" s="127"/>
      <c r="I139" s="127"/>
      <c r="J139" s="277">
        <f t="shared" si="33"/>
        <v>0</v>
      </c>
      <c r="K139" s="254">
        <f t="shared" si="34"/>
        <v>0</v>
      </c>
    </row>
    <row r="140" spans="1:17" ht="12" customHeight="1" thickBot="1">
      <c r="A140" s="24" t="s">
        <v>8</v>
      </c>
      <c r="B140" s="47" t="s">
        <v>369</v>
      </c>
      <c r="C140" s="457">
        <f>+C141+C142+C144+C145+C143</f>
        <v>365130466</v>
      </c>
      <c r="D140" s="132">
        <f>+D141+D142+D144+D145+D143</f>
        <v>2557114</v>
      </c>
      <c r="E140" s="132">
        <f aca="true" t="shared" si="35" ref="E140:K140">+E141+E142+E144+E145+E143</f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2557114</v>
      </c>
      <c r="K140" s="256">
        <f t="shared" si="35"/>
        <v>367687580</v>
      </c>
      <c r="Q140" s="67"/>
    </row>
    <row r="141" spans="1:11" ht="12.75">
      <c r="A141" s="153" t="s">
        <v>54</v>
      </c>
      <c r="B141" s="6" t="s">
        <v>255</v>
      </c>
      <c r="C141" s="471"/>
      <c r="D141" s="127"/>
      <c r="E141" s="127"/>
      <c r="F141" s="127"/>
      <c r="G141" s="127"/>
      <c r="H141" s="127"/>
      <c r="I141" s="127"/>
      <c r="J141" s="277">
        <f>D141+E141+F141+G141+H141+I141</f>
        <v>0</v>
      </c>
      <c r="K141" s="254">
        <f>C141+J141</f>
        <v>0</v>
      </c>
    </row>
    <row r="142" spans="1:11" ht="12" customHeight="1">
      <c r="A142" s="153" t="s">
        <v>55</v>
      </c>
      <c r="B142" s="6" t="s">
        <v>256</v>
      </c>
      <c r="C142" s="471">
        <v>15390031</v>
      </c>
      <c r="D142" s="127"/>
      <c r="E142" s="127"/>
      <c r="F142" s="127"/>
      <c r="G142" s="127"/>
      <c r="H142" s="127"/>
      <c r="I142" s="127"/>
      <c r="J142" s="277">
        <f>D142+E142+F142+G142+H142+I142</f>
        <v>0</v>
      </c>
      <c r="K142" s="254">
        <f>C142+J142</f>
        <v>15390031</v>
      </c>
    </row>
    <row r="143" spans="1:11" ht="12" customHeight="1">
      <c r="A143" s="153" t="s">
        <v>172</v>
      </c>
      <c r="B143" s="6" t="s">
        <v>368</v>
      </c>
      <c r="C143" s="471">
        <v>349740435</v>
      </c>
      <c r="D143" s="127">
        <v>2557114</v>
      </c>
      <c r="E143" s="127"/>
      <c r="F143" s="127"/>
      <c r="G143" s="127"/>
      <c r="H143" s="127"/>
      <c r="I143" s="127"/>
      <c r="J143" s="277">
        <f>D143+E143+F143+G143+H143+I143</f>
        <v>2557114</v>
      </c>
      <c r="K143" s="254">
        <f>C143+J143</f>
        <v>352297549</v>
      </c>
    </row>
    <row r="144" spans="1:11" s="44" customFormat="1" ht="12" customHeight="1">
      <c r="A144" s="153" t="s">
        <v>173</v>
      </c>
      <c r="B144" s="6" t="s">
        <v>323</v>
      </c>
      <c r="C144" s="471"/>
      <c r="D144" s="127"/>
      <c r="E144" s="127"/>
      <c r="F144" s="127"/>
      <c r="G144" s="127"/>
      <c r="H144" s="127"/>
      <c r="I144" s="127"/>
      <c r="J144" s="277">
        <f>D144+E144+F144+G144+H144+I144</f>
        <v>0</v>
      </c>
      <c r="K144" s="254">
        <f>C144+J144</f>
        <v>0</v>
      </c>
    </row>
    <row r="145" spans="1:11" s="44" customFormat="1" ht="12" customHeight="1" thickBot="1">
      <c r="A145" s="162" t="s">
        <v>174</v>
      </c>
      <c r="B145" s="4" t="s">
        <v>274</v>
      </c>
      <c r="C145" s="471"/>
      <c r="D145" s="127"/>
      <c r="E145" s="127"/>
      <c r="F145" s="127"/>
      <c r="G145" s="127"/>
      <c r="H145" s="127"/>
      <c r="I145" s="127"/>
      <c r="J145" s="277">
        <f>D145+E145+F145+G145+H145+I145</f>
        <v>0</v>
      </c>
      <c r="K145" s="254">
        <f>C145+J145</f>
        <v>0</v>
      </c>
    </row>
    <row r="146" spans="1:11" s="44" customFormat="1" ht="12" customHeight="1" thickBot="1">
      <c r="A146" s="24" t="s">
        <v>9</v>
      </c>
      <c r="B146" s="47" t="s">
        <v>324</v>
      </c>
      <c r="C146" s="474">
        <f>+C147+C148+C149+C150+C151</f>
        <v>0</v>
      </c>
      <c r="D146" s="188">
        <f>+D147+D148+D149+D150+D151</f>
        <v>0</v>
      </c>
      <c r="E146" s="188">
        <f aca="true" t="shared" si="36" ref="E146:K146">+E147+E148+E149+E150+E151</f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6">
        <f t="shared" si="36"/>
        <v>0</v>
      </c>
    </row>
    <row r="147" spans="1:11" s="44" customFormat="1" ht="12" customHeight="1">
      <c r="A147" s="153" t="s">
        <v>56</v>
      </c>
      <c r="B147" s="6" t="s">
        <v>319</v>
      </c>
      <c r="C147" s="471"/>
      <c r="D147" s="127"/>
      <c r="E147" s="127"/>
      <c r="F147" s="127"/>
      <c r="G147" s="127"/>
      <c r="H147" s="127"/>
      <c r="I147" s="127"/>
      <c r="J147" s="277">
        <f aca="true" t="shared" si="37" ref="J147:J153">D147+E147+F147+G147+H147+I147</f>
        <v>0</v>
      </c>
      <c r="K147" s="254">
        <f aca="true" t="shared" si="38" ref="K147:K153">C147+J147</f>
        <v>0</v>
      </c>
    </row>
    <row r="148" spans="1:11" s="44" customFormat="1" ht="12" customHeight="1">
      <c r="A148" s="153" t="s">
        <v>57</v>
      </c>
      <c r="B148" s="6" t="s">
        <v>326</v>
      </c>
      <c r="C148" s="471"/>
      <c r="D148" s="127"/>
      <c r="E148" s="127"/>
      <c r="F148" s="127"/>
      <c r="G148" s="127"/>
      <c r="H148" s="127"/>
      <c r="I148" s="127"/>
      <c r="J148" s="277">
        <f t="shared" si="37"/>
        <v>0</v>
      </c>
      <c r="K148" s="254">
        <f t="shared" si="38"/>
        <v>0</v>
      </c>
    </row>
    <row r="149" spans="1:11" s="44" customFormat="1" ht="12" customHeight="1">
      <c r="A149" s="153" t="s">
        <v>184</v>
      </c>
      <c r="B149" s="6" t="s">
        <v>321</v>
      </c>
      <c r="C149" s="471"/>
      <c r="D149" s="127"/>
      <c r="E149" s="127"/>
      <c r="F149" s="127"/>
      <c r="G149" s="127"/>
      <c r="H149" s="127"/>
      <c r="I149" s="127"/>
      <c r="J149" s="277">
        <f t="shared" si="37"/>
        <v>0</v>
      </c>
      <c r="K149" s="254">
        <f t="shared" si="38"/>
        <v>0</v>
      </c>
    </row>
    <row r="150" spans="1:11" s="44" customFormat="1" ht="12" customHeight="1">
      <c r="A150" s="153" t="s">
        <v>185</v>
      </c>
      <c r="B150" s="6" t="s">
        <v>366</v>
      </c>
      <c r="C150" s="471"/>
      <c r="D150" s="127"/>
      <c r="E150" s="127"/>
      <c r="F150" s="127"/>
      <c r="G150" s="127"/>
      <c r="H150" s="127"/>
      <c r="I150" s="127"/>
      <c r="J150" s="277">
        <f t="shared" si="37"/>
        <v>0</v>
      </c>
      <c r="K150" s="254">
        <f t="shared" si="38"/>
        <v>0</v>
      </c>
    </row>
    <row r="151" spans="1:11" ht="12.75" customHeight="1" thickBot="1">
      <c r="A151" s="162" t="s">
        <v>325</v>
      </c>
      <c r="B151" s="4" t="s">
        <v>328</v>
      </c>
      <c r="C151" s="472"/>
      <c r="D151" s="129"/>
      <c r="E151" s="129"/>
      <c r="F151" s="129"/>
      <c r="G151" s="129"/>
      <c r="H151" s="129"/>
      <c r="I151" s="129"/>
      <c r="J151" s="278">
        <f t="shared" si="37"/>
        <v>0</v>
      </c>
      <c r="K151" s="255">
        <f t="shared" si="38"/>
        <v>0</v>
      </c>
    </row>
    <row r="152" spans="1:11" ht="12.75" customHeight="1" thickBot="1">
      <c r="A152" s="180" t="s">
        <v>10</v>
      </c>
      <c r="B152" s="47" t="s">
        <v>329</v>
      </c>
      <c r="C152" s="474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6">
        <f t="shared" si="38"/>
        <v>0</v>
      </c>
    </row>
    <row r="153" spans="1:11" ht="12.75" customHeight="1" thickBot="1">
      <c r="A153" s="180" t="s">
        <v>11</v>
      </c>
      <c r="B153" s="47" t="s">
        <v>330</v>
      </c>
      <c r="C153" s="474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6">
        <f t="shared" si="38"/>
        <v>0</v>
      </c>
    </row>
    <row r="154" spans="1:11" ht="12" customHeight="1" thickBot="1">
      <c r="A154" s="24" t="s">
        <v>12</v>
      </c>
      <c r="B154" s="47" t="s">
        <v>332</v>
      </c>
      <c r="C154" s="502">
        <f>+C129+C133+C140+C146+C152+C153</f>
        <v>365130466</v>
      </c>
      <c r="D154" s="190">
        <f>+D129+D133+D140+D146+D152+D153</f>
        <v>2557114</v>
      </c>
      <c r="E154" s="190">
        <f aca="true" t="shared" si="39" ref="E154:K154">+E129+E133+E140+E146+E152+E153</f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2557114</v>
      </c>
      <c r="K154" s="267">
        <f t="shared" si="39"/>
        <v>367687580</v>
      </c>
    </row>
    <row r="155" spans="1:11" ht="15" customHeight="1" thickBot="1">
      <c r="A155" s="164" t="s">
        <v>13</v>
      </c>
      <c r="B155" s="114" t="s">
        <v>331</v>
      </c>
      <c r="C155" s="502">
        <f>+C128+C154</f>
        <v>782796507</v>
      </c>
      <c r="D155" s="190">
        <f>+D128+D154</f>
        <v>365424637</v>
      </c>
      <c r="E155" s="190">
        <f aca="true" t="shared" si="40" ref="E155:K155">+E128+E154</f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365424637</v>
      </c>
      <c r="K155" s="267">
        <f t="shared" si="40"/>
        <v>1148221144</v>
      </c>
    </row>
    <row r="156" spans="1:11" ht="13.5" thickBot="1">
      <c r="A156" s="117"/>
      <c r="B156" s="118"/>
      <c r="C156" s="503">
        <f>C90-C155</f>
        <v>0</v>
      </c>
      <c r="D156" s="420"/>
      <c r="E156" s="420"/>
      <c r="F156" s="420"/>
      <c r="G156" s="420"/>
      <c r="H156" s="420"/>
      <c r="I156" s="421"/>
      <c r="J156" s="421"/>
      <c r="K156" s="422">
        <f>K90-K155</f>
        <v>0</v>
      </c>
    </row>
    <row r="157" spans="1:11" ht="15" customHeight="1" thickBot="1">
      <c r="A157" s="65" t="s">
        <v>367</v>
      </c>
      <c r="B157" s="66"/>
      <c r="C157" s="504">
        <v>5.5</v>
      </c>
      <c r="D157" s="262">
        <v>0</v>
      </c>
      <c r="E157" s="262"/>
      <c r="F157" s="262"/>
      <c r="G157" s="262"/>
      <c r="H157" s="262"/>
      <c r="I157" s="222"/>
      <c r="J157" s="314">
        <f>D157+E157+F157+G157+H157+I157</f>
        <v>0</v>
      </c>
      <c r="K157" s="266">
        <f>C157+J157</f>
        <v>5.5</v>
      </c>
    </row>
    <row r="158" spans="1:11" ht="14.25" customHeight="1" thickBot="1">
      <c r="A158" s="65" t="s">
        <v>116</v>
      </c>
      <c r="B158" s="66"/>
      <c r="C158" s="505">
        <v>51</v>
      </c>
      <c r="D158" s="552">
        <v>110</v>
      </c>
      <c r="E158" s="262"/>
      <c r="F158" s="262"/>
      <c r="G158" s="262"/>
      <c r="H158" s="262"/>
      <c r="I158" s="222"/>
      <c r="J158" s="314">
        <f>D158+E158+F158+G158+H158+I158</f>
        <v>110</v>
      </c>
      <c r="K158" s="266">
        <f>C158+J158</f>
        <v>161</v>
      </c>
    </row>
  </sheetData>
  <sheetProtection formatCells="0"/>
  <mergeCells count="5">
    <mergeCell ref="A92:K92"/>
    <mergeCell ref="B1:K1"/>
    <mergeCell ref="B2:J2"/>
    <mergeCell ref="B3:J3"/>
    <mergeCell ref="A7:K7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zoomScale="120" zoomScaleNormal="120" zoomScaleSheetLayoutView="100" workbookViewId="0" topLeftCell="C137">
      <selection activeCell="H158" sqref="H158"/>
    </sheetView>
  </sheetViews>
  <sheetFormatPr defaultColWidth="9.00390625" defaultRowHeight="12.75"/>
  <cols>
    <col min="1" max="1" width="12.50390625" style="119" customWidth="1"/>
    <col min="2" max="2" width="62.00390625" style="120" customWidth="1"/>
    <col min="3" max="3" width="15.875" style="121" customWidth="1"/>
    <col min="4" max="7" width="14.875" style="121" customWidth="1"/>
    <col min="8" max="9" width="14.875" style="1" customWidth="1"/>
    <col min="10" max="11" width="15.875" style="1" customWidth="1"/>
    <col min="12" max="16384" width="9.375" style="1" customWidth="1"/>
  </cols>
  <sheetData>
    <row r="1" spans="1:11" s="316" customFormat="1" ht="16.5" customHeight="1" thickBot="1">
      <c r="A1" s="400"/>
      <c r="B1" s="586" t="str">
        <f>CONCATENATE("5.1.2. melléklet ",RM_ALAPADATOK!A7," ",RM_ALAPADATOK!B7," ",RM_ALAPADATOK!C7," ",RM_ALAPADATOK!D7," ",RM_ALAPADATOK!E7," ",RM_ALAPADATOK!F7," ",RM_ALAPADATOK!G7," ",RM_ALAPADATOK!H7)</f>
        <v>5.1.2. melléklet a 2 / 2019 ( II.26. ) önkormányzati rendelethez</v>
      </c>
      <c r="C1" s="587"/>
      <c r="D1" s="587"/>
      <c r="E1" s="587"/>
      <c r="F1" s="587"/>
      <c r="G1" s="587"/>
      <c r="H1" s="587"/>
      <c r="I1" s="587"/>
      <c r="J1" s="587"/>
      <c r="K1" s="587"/>
    </row>
    <row r="2" spans="1:11" s="318" customFormat="1" ht="21" customHeight="1" thickBot="1">
      <c r="A2" s="401" t="s">
        <v>39</v>
      </c>
      <c r="B2" s="591" t="str">
        <f>CONCATENATE(RM_ALAPADATOK!A3)</f>
        <v>Elek Város Önkormányzata</v>
      </c>
      <c r="C2" s="592"/>
      <c r="D2" s="592"/>
      <c r="E2" s="592"/>
      <c r="F2" s="592"/>
      <c r="G2" s="592"/>
      <c r="H2" s="592"/>
      <c r="I2" s="593"/>
      <c r="J2" s="594"/>
      <c r="K2" s="317" t="s">
        <v>34</v>
      </c>
    </row>
    <row r="3" spans="1:11" s="318" customFormat="1" ht="36.75" thickBot="1">
      <c r="A3" s="401" t="s">
        <v>114</v>
      </c>
      <c r="B3" s="595" t="s">
        <v>471</v>
      </c>
      <c r="C3" s="596"/>
      <c r="D3" s="596"/>
      <c r="E3" s="596"/>
      <c r="F3" s="596"/>
      <c r="G3" s="596"/>
      <c r="H3" s="596"/>
      <c r="I3" s="597"/>
      <c r="J3" s="598"/>
      <c r="K3" s="319" t="s">
        <v>38</v>
      </c>
    </row>
    <row r="4" spans="1:11" s="320" customFormat="1" ht="15.75" customHeight="1" thickBot="1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CONCATENATE('RM_2.2.sz.mell.'!I2)</f>
        <v>Forintban!</v>
      </c>
    </row>
    <row r="5" spans="1:11" ht="40.5" customHeight="1" thickBot="1">
      <c r="A5" s="406" t="s">
        <v>115</v>
      </c>
      <c r="B5" s="393" t="s">
        <v>428</v>
      </c>
      <c r="C5" s="288" t="str">
        <f>CONCATENATE('RM_1.1.sz.mell.'!C9:K9)</f>
        <v>Eredeti
előirányzat</v>
      </c>
      <c r="D5" s="398" t="str">
        <f>CONCATENATE('RM_1.1.sz.mell.'!D9)</f>
        <v>1. sz. módosítás </v>
      </c>
      <c r="E5" s="289" t="str">
        <f>CONCATENATE('RM_1.1.sz.mell.'!E9)</f>
        <v>.2. sz. módosítás </v>
      </c>
      <c r="F5" s="289" t="str">
        <f>CONCATENATE('RM_1.1.sz.mell.'!F9)</f>
        <v>3. sz. módosítás </v>
      </c>
      <c r="G5" s="289" t="str">
        <f>CONCATENATE('RM_1.1.sz.mell.'!G9)</f>
        <v>4. sz. módosítás </v>
      </c>
      <c r="H5" s="289" t="str">
        <f>CONCATENATE('RM_1.1.sz.mell.'!H9)</f>
        <v>.5. sz. módosítás </v>
      </c>
      <c r="I5" s="289" t="str">
        <f>CONCATENATE('RM_1.1.sz.mell.'!I9)</f>
        <v>6. sz. módosítás </v>
      </c>
      <c r="J5" s="289" t="s">
        <v>435</v>
      </c>
      <c r="K5" s="290" t="str">
        <f>CONCATENATE('RM_5.1.1.sz.mell'!K5)</f>
        <v>….számú módosítás utáni előirányzat</v>
      </c>
    </row>
    <row r="6" spans="1:11" s="40" customFormat="1" ht="12.75" customHeight="1" thickBot="1">
      <c r="A6" s="394" t="s">
        <v>346</v>
      </c>
      <c r="B6" s="395" t="s">
        <v>347</v>
      </c>
      <c r="C6" s="407" t="s">
        <v>348</v>
      </c>
      <c r="D6" s="407" t="s">
        <v>350</v>
      </c>
      <c r="E6" s="408" t="s">
        <v>349</v>
      </c>
      <c r="F6" s="408" t="s">
        <v>351</v>
      </c>
      <c r="G6" s="408" t="s">
        <v>352</v>
      </c>
      <c r="H6" s="408" t="s">
        <v>353</v>
      </c>
      <c r="I6" s="408" t="s">
        <v>459</v>
      </c>
      <c r="J6" s="408" t="s">
        <v>460</v>
      </c>
      <c r="K6" s="397" t="s">
        <v>461</v>
      </c>
    </row>
    <row r="7" spans="1:11" s="40" customFormat="1" ht="15.75" customHeight="1" thickBot="1">
      <c r="A7" s="588" t="s">
        <v>35</v>
      </c>
      <c r="B7" s="589"/>
      <c r="C7" s="589"/>
      <c r="D7" s="589"/>
      <c r="E7" s="589"/>
      <c r="F7" s="589"/>
      <c r="G7" s="589"/>
      <c r="H7" s="589"/>
      <c r="I7" s="589"/>
      <c r="J7" s="589"/>
      <c r="K7" s="590"/>
    </row>
    <row r="8" spans="1:11" s="40" customFormat="1" ht="12" customHeight="1" thickBot="1">
      <c r="A8" s="24" t="s">
        <v>3</v>
      </c>
      <c r="B8" s="18" t="s">
        <v>137</v>
      </c>
      <c r="C8" s="457">
        <f>+C9+C10+C11+C12+C13+C14</f>
        <v>0</v>
      </c>
      <c r="D8" s="192">
        <f aca="true" t="shared" si="0" ref="D8:I8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2">
        <f>+K9+K10+K11+K12+K13+K14</f>
        <v>0</v>
      </c>
    </row>
    <row r="9" spans="1:11" s="42" customFormat="1" ht="12" customHeight="1">
      <c r="A9" s="153" t="s">
        <v>58</v>
      </c>
      <c r="B9" s="139" t="s">
        <v>138</v>
      </c>
      <c r="C9" s="458"/>
      <c r="D9" s="193"/>
      <c r="E9" s="193"/>
      <c r="F9" s="193"/>
      <c r="G9" s="193"/>
      <c r="H9" s="193"/>
      <c r="I9" s="128"/>
      <c r="J9" s="167">
        <f>D9+E9+F9+G9+H9+I9</f>
        <v>0</v>
      </c>
      <c r="K9" s="253">
        <f aca="true" t="shared" si="1" ref="K9:K14">C9+J9</f>
        <v>0</v>
      </c>
    </row>
    <row r="10" spans="1:11" s="43" customFormat="1" ht="12" customHeight="1">
      <c r="A10" s="154" t="s">
        <v>59</v>
      </c>
      <c r="B10" s="140" t="s">
        <v>139</v>
      </c>
      <c r="C10" s="459"/>
      <c r="D10" s="194"/>
      <c r="E10" s="194"/>
      <c r="F10" s="194"/>
      <c r="G10" s="194"/>
      <c r="H10" s="194"/>
      <c r="I10" s="127"/>
      <c r="J10" s="167">
        <f aca="true" t="shared" si="2" ref="J10:J64">D10+E10+F10+G10+H10+I10</f>
        <v>0</v>
      </c>
      <c r="K10" s="253">
        <f t="shared" si="1"/>
        <v>0</v>
      </c>
    </row>
    <row r="11" spans="1:11" s="43" customFormat="1" ht="12" customHeight="1">
      <c r="A11" s="154" t="s">
        <v>60</v>
      </c>
      <c r="B11" s="140" t="s">
        <v>140</v>
      </c>
      <c r="C11" s="459"/>
      <c r="D11" s="194"/>
      <c r="E11" s="194"/>
      <c r="F11" s="194"/>
      <c r="G11" s="194"/>
      <c r="H11" s="194"/>
      <c r="I11" s="127"/>
      <c r="J11" s="167">
        <f t="shared" si="2"/>
        <v>0</v>
      </c>
      <c r="K11" s="253">
        <f t="shared" si="1"/>
        <v>0</v>
      </c>
    </row>
    <row r="12" spans="1:11" s="43" customFormat="1" ht="12" customHeight="1">
      <c r="A12" s="154" t="s">
        <v>61</v>
      </c>
      <c r="B12" s="140" t="s">
        <v>141</v>
      </c>
      <c r="C12" s="459"/>
      <c r="D12" s="194"/>
      <c r="E12" s="194"/>
      <c r="F12" s="194"/>
      <c r="G12" s="194"/>
      <c r="H12" s="194"/>
      <c r="I12" s="127"/>
      <c r="J12" s="167">
        <f t="shared" si="2"/>
        <v>0</v>
      </c>
      <c r="K12" s="253">
        <f t="shared" si="1"/>
        <v>0</v>
      </c>
    </row>
    <row r="13" spans="1:11" s="43" customFormat="1" ht="12" customHeight="1">
      <c r="A13" s="154" t="s">
        <v>78</v>
      </c>
      <c r="B13" s="140" t="s">
        <v>354</v>
      </c>
      <c r="C13" s="459"/>
      <c r="D13" s="194"/>
      <c r="E13" s="194"/>
      <c r="F13" s="194"/>
      <c r="G13" s="194"/>
      <c r="H13" s="194"/>
      <c r="I13" s="127"/>
      <c r="J13" s="167">
        <f t="shared" si="2"/>
        <v>0</v>
      </c>
      <c r="K13" s="253">
        <f t="shared" si="1"/>
        <v>0</v>
      </c>
    </row>
    <row r="14" spans="1:11" s="42" customFormat="1" ht="12" customHeight="1" thickBot="1">
      <c r="A14" s="155" t="s">
        <v>62</v>
      </c>
      <c r="B14" s="141" t="s">
        <v>292</v>
      </c>
      <c r="C14" s="459"/>
      <c r="D14" s="194"/>
      <c r="E14" s="194"/>
      <c r="F14" s="194"/>
      <c r="G14" s="194"/>
      <c r="H14" s="194"/>
      <c r="I14" s="127"/>
      <c r="J14" s="167">
        <f t="shared" si="2"/>
        <v>0</v>
      </c>
      <c r="K14" s="253">
        <f t="shared" si="1"/>
        <v>0</v>
      </c>
    </row>
    <row r="15" spans="1:11" s="42" customFormat="1" ht="12" customHeight="1" thickBot="1">
      <c r="A15" s="24" t="s">
        <v>4</v>
      </c>
      <c r="B15" s="69" t="s">
        <v>142</v>
      </c>
      <c r="C15" s="457">
        <f>+C16+C17+C18+C19+C20</f>
        <v>3739296</v>
      </c>
      <c r="D15" s="192">
        <f aca="true" t="shared" si="3" ref="D15:K15">+D16+D17+D18+D19+D20</f>
        <v>4506537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4506537</v>
      </c>
      <c r="K15" s="252">
        <f t="shared" si="3"/>
        <v>8245833</v>
      </c>
    </row>
    <row r="16" spans="1:11" s="42" customFormat="1" ht="12" customHeight="1">
      <c r="A16" s="153" t="s">
        <v>64</v>
      </c>
      <c r="B16" s="139" t="s">
        <v>143</v>
      </c>
      <c r="C16" s="458"/>
      <c r="D16" s="193"/>
      <c r="E16" s="193"/>
      <c r="F16" s="193"/>
      <c r="G16" s="193"/>
      <c r="H16" s="193"/>
      <c r="I16" s="128"/>
      <c r="J16" s="167">
        <f t="shared" si="2"/>
        <v>0</v>
      </c>
      <c r="K16" s="253">
        <f aca="true" t="shared" si="4" ref="K16:K21">C16+J16</f>
        <v>0</v>
      </c>
    </row>
    <row r="17" spans="1:11" s="42" customFormat="1" ht="12" customHeight="1">
      <c r="A17" s="154" t="s">
        <v>65</v>
      </c>
      <c r="B17" s="140" t="s">
        <v>144</v>
      </c>
      <c r="C17" s="459"/>
      <c r="D17" s="194"/>
      <c r="E17" s="194"/>
      <c r="F17" s="194"/>
      <c r="G17" s="194"/>
      <c r="H17" s="194"/>
      <c r="I17" s="127"/>
      <c r="J17" s="277">
        <f t="shared" si="2"/>
        <v>0</v>
      </c>
      <c r="K17" s="254">
        <f t="shared" si="4"/>
        <v>0</v>
      </c>
    </row>
    <row r="18" spans="1:11" s="42" customFormat="1" ht="12" customHeight="1">
      <c r="A18" s="154" t="s">
        <v>66</v>
      </c>
      <c r="B18" s="140" t="s">
        <v>283</v>
      </c>
      <c r="C18" s="459"/>
      <c r="D18" s="194"/>
      <c r="E18" s="194"/>
      <c r="F18" s="194"/>
      <c r="G18" s="194"/>
      <c r="H18" s="194"/>
      <c r="I18" s="127"/>
      <c r="J18" s="277">
        <f t="shared" si="2"/>
        <v>0</v>
      </c>
      <c r="K18" s="254">
        <f t="shared" si="4"/>
        <v>0</v>
      </c>
    </row>
    <row r="19" spans="1:11" s="42" customFormat="1" ht="12" customHeight="1">
      <c r="A19" s="154" t="s">
        <v>67</v>
      </c>
      <c r="B19" s="140" t="s">
        <v>284</v>
      </c>
      <c r="C19" s="459"/>
      <c r="D19" s="194"/>
      <c r="E19" s="194"/>
      <c r="F19" s="194"/>
      <c r="G19" s="194"/>
      <c r="H19" s="194"/>
      <c r="I19" s="127"/>
      <c r="J19" s="277">
        <f t="shared" si="2"/>
        <v>0</v>
      </c>
      <c r="K19" s="254">
        <f t="shared" si="4"/>
        <v>0</v>
      </c>
    </row>
    <row r="20" spans="1:11" s="42" customFormat="1" ht="12" customHeight="1">
      <c r="A20" s="154" t="s">
        <v>68</v>
      </c>
      <c r="B20" s="140" t="s">
        <v>145</v>
      </c>
      <c r="C20" s="459">
        <v>3739296</v>
      </c>
      <c r="D20" s="194">
        <v>4506537</v>
      </c>
      <c r="E20" s="194"/>
      <c r="F20" s="194"/>
      <c r="G20" s="194"/>
      <c r="H20" s="194"/>
      <c r="I20" s="127"/>
      <c r="J20" s="277">
        <f t="shared" si="2"/>
        <v>4506537</v>
      </c>
      <c r="K20" s="254">
        <f t="shared" si="4"/>
        <v>8245833</v>
      </c>
    </row>
    <row r="21" spans="1:11" s="43" customFormat="1" ht="12" customHeight="1" thickBot="1">
      <c r="A21" s="155" t="s">
        <v>74</v>
      </c>
      <c r="B21" s="141" t="s">
        <v>146</v>
      </c>
      <c r="C21" s="462">
        <v>3139296</v>
      </c>
      <c r="D21" s="195"/>
      <c r="E21" s="195"/>
      <c r="F21" s="195"/>
      <c r="G21" s="195"/>
      <c r="H21" s="195"/>
      <c r="I21" s="129"/>
      <c r="J21" s="278">
        <f t="shared" si="2"/>
        <v>0</v>
      </c>
      <c r="K21" s="255">
        <f t="shared" si="4"/>
        <v>3139296</v>
      </c>
    </row>
    <row r="22" spans="1:11" s="43" customFormat="1" ht="12" customHeight="1" thickBot="1">
      <c r="A22" s="24" t="s">
        <v>5</v>
      </c>
      <c r="B22" s="18" t="s">
        <v>147</v>
      </c>
      <c r="C22" s="457">
        <f>+C23+C24+C25+C26+C27</f>
        <v>0</v>
      </c>
      <c r="D22" s="192">
        <f aca="true" t="shared" si="5" ref="D22:K22">+D23+D24+D25+D26+D27</f>
        <v>18677994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18677994</v>
      </c>
      <c r="K22" s="252">
        <f t="shared" si="5"/>
        <v>18677994</v>
      </c>
    </row>
    <row r="23" spans="1:11" s="43" customFormat="1" ht="12" customHeight="1">
      <c r="A23" s="153" t="s">
        <v>47</v>
      </c>
      <c r="B23" s="139" t="s">
        <v>148</v>
      </c>
      <c r="C23" s="458"/>
      <c r="D23" s="193"/>
      <c r="E23" s="193"/>
      <c r="F23" s="193"/>
      <c r="G23" s="193"/>
      <c r="H23" s="193"/>
      <c r="I23" s="128"/>
      <c r="J23" s="167">
        <f t="shared" si="2"/>
        <v>0</v>
      </c>
      <c r="K23" s="253">
        <f aca="true" t="shared" si="6" ref="K23:K28">C23+J23</f>
        <v>0</v>
      </c>
    </row>
    <row r="24" spans="1:11" s="42" customFormat="1" ht="12" customHeight="1">
      <c r="A24" s="154" t="s">
        <v>48</v>
      </c>
      <c r="B24" s="140" t="s">
        <v>149</v>
      </c>
      <c r="C24" s="459"/>
      <c r="D24" s="194"/>
      <c r="E24" s="194"/>
      <c r="F24" s="194"/>
      <c r="G24" s="194"/>
      <c r="H24" s="194"/>
      <c r="I24" s="127"/>
      <c r="J24" s="277">
        <f t="shared" si="2"/>
        <v>0</v>
      </c>
      <c r="K24" s="254">
        <f t="shared" si="6"/>
        <v>0</v>
      </c>
    </row>
    <row r="25" spans="1:11" s="43" customFormat="1" ht="12" customHeight="1">
      <c r="A25" s="154" t="s">
        <v>49</v>
      </c>
      <c r="B25" s="140" t="s">
        <v>285</v>
      </c>
      <c r="C25" s="459"/>
      <c r="D25" s="194"/>
      <c r="E25" s="194"/>
      <c r="F25" s="194"/>
      <c r="G25" s="194"/>
      <c r="H25" s="194"/>
      <c r="I25" s="127"/>
      <c r="J25" s="277">
        <f t="shared" si="2"/>
        <v>0</v>
      </c>
      <c r="K25" s="254">
        <f t="shared" si="6"/>
        <v>0</v>
      </c>
    </row>
    <row r="26" spans="1:11" s="43" customFormat="1" ht="12" customHeight="1">
      <c r="A26" s="154" t="s">
        <v>50</v>
      </c>
      <c r="B26" s="140" t="s">
        <v>286</v>
      </c>
      <c r="C26" s="459"/>
      <c r="D26" s="194"/>
      <c r="E26" s="194"/>
      <c r="F26" s="194"/>
      <c r="G26" s="194"/>
      <c r="H26" s="194"/>
      <c r="I26" s="127"/>
      <c r="J26" s="277">
        <f t="shared" si="2"/>
        <v>0</v>
      </c>
      <c r="K26" s="254">
        <f t="shared" si="6"/>
        <v>0</v>
      </c>
    </row>
    <row r="27" spans="1:11" s="43" customFormat="1" ht="12" customHeight="1">
      <c r="A27" s="154" t="s">
        <v>89</v>
      </c>
      <c r="B27" s="140" t="s">
        <v>150</v>
      </c>
      <c r="C27" s="459"/>
      <c r="D27" s="194">
        <v>18677994</v>
      </c>
      <c r="E27" s="194"/>
      <c r="F27" s="194"/>
      <c r="G27" s="194"/>
      <c r="H27" s="194"/>
      <c r="I27" s="127"/>
      <c r="J27" s="277">
        <f t="shared" si="2"/>
        <v>18677994</v>
      </c>
      <c r="K27" s="254">
        <f t="shared" si="6"/>
        <v>18677994</v>
      </c>
    </row>
    <row r="28" spans="1:11" s="43" customFormat="1" ht="12" customHeight="1" thickBot="1">
      <c r="A28" s="155" t="s">
        <v>90</v>
      </c>
      <c r="B28" s="141" t="s">
        <v>151</v>
      </c>
      <c r="C28" s="462"/>
      <c r="D28" s="195"/>
      <c r="E28" s="195"/>
      <c r="F28" s="195"/>
      <c r="G28" s="195"/>
      <c r="H28" s="195"/>
      <c r="I28" s="129"/>
      <c r="J28" s="278">
        <f t="shared" si="2"/>
        <v>0</v>
      </c>
      <c r="K28" s="255">
        <f t="shared" si="6"/>
        <v>0</v>
      </c>
    </row>
    <row r="29" spans="1:11" s="43" customFormat="1" ht="12" customHeight="1" thickBot="1">
      <c r="A29" s="24" t="s">
        <v>91</v>
      </c>
      <c r="B29" s="18" t="s">
        <v>421</v>
      </c>
      <c r="C29" s="457">
        <f>SUM(C30:C36)</f>
        <v>0</v>
      </c>
      <c r="D29" s="132">
        <f aca="true" t="shared" si="7" ref="D29:K29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6">
        <f t="shared" si="7"/>
        <v>0</v>
      </c>
    </row>
    <row r="30" spans="1:11" s="43" customFormat="1" ht="12" customHeight="1">
      <c r="A30" s="153" t="s">
        <v>152</v>
      </c>
      <c r="B30" s="139" t="s">
        <v>414</v>
      </c>
      <c r="C30" s="458"/>
      <c r="D30" s="128"/>
      <c r="E30" s="128"/>
      <c r="F30" s="128"/>
      <c r="G30" s="128"/>
      <c r="H30" s="128"/>
      <c r="I30" s="128"/>
      <c r="J30" s="167">
        <f t="shared" si="2"/>
        <v>0</v>
      </c>
      <c r="K30" s="253">
        <f aca="true" t="shared" si="8" ref="K30:K36">C30+J30</f>
        <v>0</v>
      </c>
    </row>
    <row r="31" spans="1:11" s="43" customFormat="1" ht="12" customHeight="1">
      <c r="A31" s="154" t="s">
        <v>153</v>
      </c>
      <c r="B31" s="140" t="s">
        <v>415</v>
      </c>
      <c r="C31" s="459"/>
      <c r="D31" s="127"/>
      <c r="E31" s="127"/>
      <c r="F31" s="127"/>
      <c r="G31" s="127"/>
      <c r="H31" s="127"/>
      <c r="I31" s="127"/>
      <c r="J31" s="277">
        <f t="shared" si="2"/>
        <v>0</v>
      </c>
      <c r="K31" s="254">
        <f t="shared" si="8"/>
        <v>0</v>
      </c>
    </row>
    <row r="32" spans="1:11" s="43" customFormat="1" ht="12" customHeight="1">
      <c r="A32" s="154" t="s">
        <v>154</v>
      </c>
      <c r="B32" s="140" t="s">
        <v>416</v>
      </c>
      <c r="C32" s="459"/>
      <c r="D32" s="127"/>
      <c r="E32" s="127"/>
      <c r="F32" s="127"/>
      <c r="G32" s="127"/>
      <c r="H32" s="127"/>
      <c r="I32" s="127"/>
      <c r="J32" s="277">
        <f t="shared" si="2"/>
        <v>0</v>
      </c>
      <c r="K32" s="254">
        <f t="shared" si="8"/>
        <v>0</v>
      </c>
    </row>
    <row r="33" spans="1:11" s="43" customFormat="1" ht="12" customHeight="1">
      <c r="A33" s="154" t="s">
        <v>155</v>
      </c>
      <c r="B33" s="140" t="s">
        <v>417</v>
      </c>
      <c r="C33" s="459"/>
      <c r="D33" s="127"/>
      <c r="E33" s="127"/>
      <c r="F33" s="127"/>
      <c r="G33" s="127"/>
      <c r="H33" s="127"/>
      <c r="I33" s="127"/>
      <c r="J33" s="277">
        <f t="shared" si="2"/>
        <v>0</v>
      </c>
      <c r="K33" s="254">
        <f t="shared" si="8"/>
        <v>0</v>
      </c>
    </row>
    <row r="34" spans="1:11" s="43" customFormat="1" ht="12" customHeight="1">
      <c r="A34" s="154" t="s">
        <v>418</v>
      </c>
      <c r="B34" s="140" t="s">
        <v>156</v>
      </c>
      <c r="C34" s="459"/>
      <c r="D34" s="127"/>
      <c r="E34" s="127"/>
      <c r="F34" s="127"/>
      <c r="G34" s="127"/>
      <c r="H34" s="127"/>
      <c r="I34" s="127"/>
      <c r="J34" s="277">
        <f t="shared" si="2"/>
        <v>0</v>
      </c>
      <c r="K34" s="254">
        <f t="shared" si="8"/>
        <v>0</v>
      </c>
    </row>
    <row r="35" spans="1:11" s="43" customFormat="1" ht="12" customHeight="1">
      <c r="A35" s="154" t="s">
        <v>419</v>
      </c>
      <c r="B35" s="140" t="s">
        <v>157</v>
      </c>
      <c r="C35" s="459"/>
      <c r="D35" s="127"/>
      <c r="E35" s="127"/>
      <c r="F35" s="127"/>
      <c r="G35" s="127"/>
      <c r="H35" s="127"/>
      <c r="I35" s="127"/>
      <c r="J35" s="277">
        <f t="shared" si="2"/>
        <v>0</v>
      </c>
      <c r="K35" s="254">
        <f t="shared" si="8"/>
        <v>0</v>
      </c>
    </row>
    <row r="36" spans="1:11" s="43" customFormat="1" ht="12" customHeight="1" thickBot="1">
      <c r="A36" s="155" t="s">
        <v>420</v>
      </c>
      <c r="B36" s="141" t="s">
        <v>158</v>
      </c>
      <c r="C36" s="462"/>
      <c r="D36" s="129"/>
      <c r="E36" s="129"/>
      <c r="F36" s="129"/>
      <c r="G36" s="129"/>
      <c r="H36" s="129"/>
      <c r="I36" s="129"/>
      <c r="J36" s="278">
        <f t="shared" si="2"/>
        <v>0</v>
      </c>
      <c r="K36" s="255">
        <f t="shared" si="8"/>
        <v>0</v>
      </c>
    </row>
    <row r="37" spans="1:11" s="43" customFormat="1" ht="12" customHeight="1" thickBot="1">
      <c r="A37" s="24" t="s">
        <v>7</v>
      </c>
      <c r="B37" s="18" t="s">
        <v>293</v>
      </c>
      <c r="C37" s="457">
        <f>SUM(C38:C48)</f>
        <v>4516000</v>
      </c>
      <c r="D37" s="192">
        <f aca="true" t="shared" si="9" ref="D37:K37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2">
        <f t="shared" si="9"/>
        <v>4516000</v>
      </c>
    </row>
    <row r="38" spans="1:11" s="43" customFormat="1" ht="12" customHeight="1">
      <c r="A38" s="153" t="s">
        <v>51</v>
      </c>
      <c r="B38" s="139" t="s">
        <v>161</v>
      </c>
      <c r="C38" s="458">
        <v>3500000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3">
        <f aca="true" t="shared" si="10" ref="K38:K48">C38+J38</f>
        <v>3500000</v>
      </c>
    </row>
    <row r="39" spans="1:11" s="43" customFormat="1" ht="12" customHeight="1">
      <c r="A39" s="154" t="s">
        <v>52</v>
      </c>
      <c r="B39" s="140" t="s">
        <v>162</v>
      </c>
      <c r="C39" s="459"/>
      <c r="D39" s="194"/>
      <c r="E39" s="194"/>
      <c r="F39" s="194"/>
      <c r="G39" s="194"/>
      <c r="H39" s="194"/>
      <c r="I39" s="127"/>
      <c r="J39" s="277">
        <f t="shared" si="2"/>
        <v>0</v>
      </c>
      <c r="K39" s="254">
        <f t="shared" si="10"/>
        <v>0</v>
      </c>
    </row>
    <row r="40" spans="1:11" s="43" customFormat="1" ht="12" customHeight="1">
      <c r="A40" s="154" t="s">
        <v>53</v>
      </c>
      <c r="B40" s="140" t="s">
        <v>163</v>
      </c>
      <c r="C40" s="459"/>
      <c r="D40" s="194"/>
      <c r="E40" s="194"/>
      <c r="F40" s="194"/>
      <c r="G40" s="194"/>
      <c r="H40" s="194"/>
      <c r="I40" s="127"/>
      <c r="J40" s="277">
        <f t="shared" si="2"/>
        <v>0</v>
      </c>
      <c r="K40" s="254">
        <f t="shared" si="10"/>
        <v>0</v>
      </c>
    </row>
    <row r="41" spans="1:11" s="43" customFormat="1" ht="12" customHeight="1">
      <c r="A41" s="154" t="s">
        <v>93</v>
      </c>
      <c r="B41" s="140" t="s">
        <v>164</v>
      </c>
      <c r="C41" s="459">
        <v>800000</v>
      </c>
      <c r="D41" s="194"/>
      <c r="E41" s="194"/>
      <c r="F41" s="194"/>
      <c r="G41" s="194"/>
      <c r="H41" s="194"/>
      <c r="I41" s="127"/>
      <c r="J41" s="277">
        <f t="shared" si="2"/>
        <v>0</v>
      </c>
      <c r="K41" s="254">
        <f t="shared" si="10"/>
        <v>800000</v>
      </c>
    </row>
    <row r="42" spans="1:11" s="43" customFormat="1" ht="12" customHeight="1">
      <c r="A42" s="154" t="s">
        <v>94</v>
      </c>
      <c r="B42" s="140" t="s">
        <v>165</v>
      </c>
      <c r="C42" s="459"/>
      <c r="D42" s="194"/>
      <c r="E42" s="194"/>
      <c r="F42" s="194"/>
      <c r="G42" s="194"/>
      <c r="H42" s="194"/>
      <c r="I42" s="127"/>
      <c r="J42" s="277">
        <f t="shared" si="2"/>
        <v>0</v>
      </c>
      <c r="K42" s="254">
        <f t="shared" si="10"/>
        <v>0</v>
      </c>
    </row>
    <row r="43" spans="1:11" s="43" customFormat="1" ht="12" customHeight="1">
      <c r="A43" s="154" t="s">
        <v>95</v>
      </c>
      <c r="B43" s="140" t="s">
        <v>166</v>
      </c>
      <c r="C43" s="459">
        <v>216000</v>
      </c>
      <c r="D43" s="194"/>
      <c r="E43" s="194"/>
      <c r="F43" s="194"/>
      <c r="G43" s="194"/>
      <c r="H43" s="194"/>
      <c r="I43" s="127"/>
      <c r="J43" s="277">
        <f t="shared" si="2"/>
        <v>0</v>
      </c>
      <c r="K43" s="254">
        <f t="shared" si="10"/>
        <v>216000</v>
      </c>
    </row>
    <row r="44" spans="1:11" s="43" customFormat="1" ht="12" customHeight="1">
      <c r="A44" s="154" t="s">
        <v>96</v>
      </c>
      <c r="B44" s="140" t="s">
        <v>167</v>
      </c>
      <c r="C44" s="459"/>
      <c r="D44" s="194"/>
      <c r="E44" s="194"/>
      <c r="F44" s="194"/>
      <c r="G44" s="194"/>
      <c r="H44" s="194"/>
      <c r="I44" s="127"/>
      <c r="J44" s="277">
        <f t="shared" si="2"/>
        <v>0</v>
      </c>
      <c r="K44" s="254">
        <f t="shared" si="10"/>
        <v>0</v>
      </c>
    </row>
    <row r="45" spans="1:11" s="43" customFormat="1" ht="12" customHeight="1">
      <c r="A45" s="154" t="s">
        <v>97</v>
      </c>
      <c r="B45" s="140" t="s">
        <v>168</v>
      </c>
      <c r="C45" s="459"/>
      <c r="D45" s="194"/>
      <c r="E45" s="194"/>
      <c r="F45" s="194"/>
      <c r="G45" s="194"/>
      <c r="H45" s="194"/>
      <c r="I45" s="127"/>
      <c r="J45" s="277">
        <f t="shared" si="2"/>
        <v>0</v>
      </c>
      <c r="K45" s="254">
        <f t="shared" si="10"/>
        <v>0</v>
      </c>
    </row>
    <row r="46" spans="1:11" s="43" customFormat="1" ht="12" customHeight="1">
      <c r="A46" s="154" t="s">
        <v>159</v>
      </c>
      <c r="B46" s="140" t="s">
        <v>169</v>
      </c>
      <c r="C46" s="459"/>
      <c r="D46" s="218"/>
      <c r="E46" s="218"/>
      <c r="F46" s="218"/>
      <c r="G46" s="218"/>
      <c r="H46" s="218"/>
      <c r="I46" s="130"/>
      <c r="J46" s="275">
        <f t="shared" si="2"/>
        <v>0</v>
      </c>
      <c r="K46" s="257">
        <f t="shared" si="10"/>
        <v>0</v>
      </c>
    </row>
    <row r="47" spans="1:11" s="43" customFormat="1" ht="12" customHeight="1">
      <c r="A47" s="155" t="s">
        <v>160</v>
      </c>
      <c r="B47" s="141" t="s">
        <v>295</v>
      </c>
      <c r="C47" s="462"/>
      <c r="D47" s="219"/>
      <c r="E47" s="219"/>
      <c r="F47" s="219"/>
      <c r="G47" s="219"/>
      <c r="H47" s="219"/>
      <c r="I47" s="131"/>
      <c r="J47" s="281">
        <f t="shared" si="2"/>
        <v>0</v>
      </c>
      <c r="K47" s="258">
        <f t="shared" si="10"/>
        <v>0</v>
      </c>
    </row>
    <row r="48" spans="1:11" s="43" customFormat="1" ht="12" customHeight="1" thickBot="1">
      <c r="A48" s="155" t="s">
        <v>294</v>
      </c>
      <c r="B48" s="141" t="s">
        <v>170</v>
      </c>
      <c r="C48" s="462"/>
      <c r="D48" s="219"/>
      <c r="E48" s="219"/>
      <c r="F48" s="219"/>
      <c r="G48" s="219"/>
      <c r="H48" s="219"/>
      <c r="I48" s="131"/>
      <c r="J48" s="281">
        <f t="shared" si="2"/>
        <v>0</v>
      </c>
      <c r="K48" s="258">
        <f t="shared" si="10"/>
        <v>0</v>
      </c>
    </row>
    <row r="49" spans="1:11" s="43" customFormat="1" ht="12" customHeight="1" thickBot="1">
      <c r="A49" s="24" t="s">
        <v>8</v>
      </c>
      <c r="B49" s="18" t="s">
        <v>171</v>
      </c>
      <c r="C49" s="457">
        <f>SUM(C50:C54)</f>
        <v>0</v>
      </c>
      <c r="D49" s="192">
        <f aca="true" t="shared" si="11" ref="D49:K49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2">
        <f t="shared" si="11"/>
        <v>0</v>
      </c>
    </row>
    <row r="50" spans="1:11" s="43" customFormat="1" ht="12" customHeight="1">
      <c r="A50" s="153" t="s">
        <v>54</v>
      </c>
      <c r="B50" s="139" t="s">
        <v>175</v>
      </c>
      <c r="C50" s="458"/>
      <c r="D50" s="220"/>
      <c r="E50" s="220"/>
      <c r="F50" s="220"/>
      <c r="G50" s="220"/>
      <c r="H50" s="220"/>
      <c r="I50" s="168"/>
      <c r="J50" s="272">
        <f t="shared" si="2"/>
        <v>0</v>
      </c>
      <c r="K50" s="259">
        <f>C50+J50</f>
        <v>0</v>
      </c>
    </row>
    <row r="51" spans="1:11" s="43" customFormat="1" ht="12" customHeight="1">
      <c r="A51" s="154" t="s">
        <v>55</v>
      </c>
      <c r="B51" s="140" t="s">
        <v>176</v>
      </c>
      <c r="C51" s="459"/>
      <c r="D51" s="218"/>
      <c r="E51" s="218"/>
      <c r="F51" s="218"/>
      <c r="G51" s="218"/>
      <c r="H51" s="218"/>
      <c r="I51" s="130"/>
      <c r="J51" s="275">
        <f t="shared" si="2"/>
        <v>0</v>
      </c>
      <c r="K51" s="257">
        <f>C51+J51</f>
        <v>0</v>
      </c>
    </row>
    <row r="52" spans="1:11" s="43" customFormat="1" ht="12" customHeight="1">
      <c r="A52" s="154" t="s">
        <v>172</v>
      </c>
      <c r="B52" s="140" t="s">
        <v>177</v>
      </c>
      <c r="C52" s="459"/>
      <c r="D52" s="218"/>
      <c r="E52" s="218"/>
      <c r="F52" s="218"/>
      <c r="G52" s="218"/>
      <c r="H52" s="218"/>
      <c r="I52" s="130"/>
      <c r="J52" s="275">
        <f t="shared" si="2"/>
        <v>0</v>
      </c>
      <c r="K52" s="257">
        <f>C52+J52</f>
        <v>0</v>
      </c>
    </row>
    <row r="53" spans="1:11" s="43" customFormat="1" ht="12" customHeight="1">
      <c r="A53" s="154" t="s">
        <v>173</v>
      </c>
      <c r="B53" s="140" t="s">
        <v>178</v>
      </c>
      <c r="C53" s="459"/>
      <c r="D53" s="218"/>
      <c r="E53" s="218"/>
      <c r="F53" s="218"/>
      <c r="G53" s="218"/>
      <c r="H53" s="218"/>
      <c r="I53" s="130"/>
      <c r="J53" s="275">
        <f t="shared" si="2"/>
        <v>0</v>
      </c>
      <c r="K53" s="257">
        <f>C53+J53</f>
        <v>0</v>
      </c>
    </row>
    <row r="54" spans="1:11" s="43" customFormat="1" ht="12" customHeight="1" thickBot="1">
      <c r="A54" s="163" t="s">
        <v>174</v>
      </c>
      <c r="B54" s="315" t="s">
        <v>179</v>
      </c>
      <c r="C54" s="462"/>
      <c r="D54" s="221"/>
      <c r="E54" s="221"/>
      <c r="F54" s="221"/>
      <c r="G54" s="221"/>
      <c r="H54" s="221"/>
      <c r="I54" s="251"/>
      <c r="J54" s="274">
        <f t="shared" si="2"/>
        <v>0</v>
      </c>
      <c r="K54" s="270">
        <f>C54+J54</f>
        <v>0</v>
      </c>
    </row>
    <row r="55" spans="1:11" s="43" customFormat="1" ht="12" customHeight="1" thickBot="1">
      <c r="A55" s="24" t="s">
        <v>98</v>
      </c>
      <c r="B55" s="18" t="s">
        <v>180</v>
      </c>
      <c r="C55" s="457">
        <f>SUM(C56:C58)</f>
        <v>0</v>
      </c>
      <c r="D55" s="192">
        <f aca="true" t="shared" si="12" ref="D55:K55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2">
        <f t="shared" si="12"/>
        <v>0</v>
      </c>
    </row>
    <row r="56" spans="1:11" s="43" customFormat="1" ht="12" customHeight="1">
      <c r="A56" s="153" t="s">
        <v>56</v>
      </c>
      <c r="B56" s="139" t="s">
        <v>181</v>
      </c>
      <c r="C56" s="458"/>
      <c r="D56" s="193"/>
      <c r="E56" s="193"/>
      <c r="F56" s="193"/>
      <c r="G56" s="193"/>
      <c r="H56" s="193"/>
      <c r="I56" s="128"/>
      <c r="J56" s="167">
        <f t="shared" si="2"/>
        <v>0</v>
      </c>
      <c r="K56" s="253">
        <f>C56+J56</f>
        <v>0</v>
      </c>
    </row>
    <row r="57" spans="1:11" s="43" customFormat="1" ht="12" customHeight="1">
      <c r="A57" s="154" t="s">
        <v>57</v>
      </c>
      <c r="B57" s="140" t="s">
        <v>287</v>
      </c>
      <c r="C57" s="459"/>
      <c r="D57" s="194"/>
      <c r="E57" s="194"/>
      <c r="F57" s="194"/>
      <c r="G57" s="194"/>
      <c r="H57" s="194"/>
      <c r="I57" s="127"/>
      <c r="J57" s="277">
        <f t="shared" si="2"/>
        <v>0</v>
      </c>
      <c r="K57" s="254">
        <f>C57+J57</f>
        <v>0</v>
      </c>
    </row>
    <row r="58" spans="1:11" s="43" customFormat="1" ht="12" customHeight="1">
      <c r="A58" s="154" t="s">
        <v>184</v>
      </c>
      <c r="B58" s="140" t="s">
        <v>182</v>
      </c>
      <c r="C58" s="459"/>
      <c r="D58" s="194"/>
      <c r="E58" s="194"/>
      <c r="F58" s="194"/>
      <c r="G58" s="194"/>
      <c r="H58" s="194"/>
      <c r="I58" s="127"/>
      <c r="J58" s="277">
        <f t="shared" si="2"/>
        <v>0</v>
      </c>
      <c r="K58" s="254">
        <f>C58+J58</f>
        <v>0</v>
      </c>
    </row>
    <row r="59" spans="1:11" s="43" customFormat="1" ht="12" customHeight="1" thickBot="1">
      <c r="A59" s="155" t="s">
        <v>185</v>
      </c>
      <c r="B59" s="141" t="s">
        <v>183</v>
      </c>
      <c r="C59" s="462"/>
      <c r="D59" s="195"/>
      <c r="E59" s="195"/>
      <c r="F59" s="195"/>
      <c r="G59" s="195"/>
      <c r="H59" s="195"/>
      <c r="I59" s="129"/>
      <c r="J59" s="278">
        <f t="shared" si="2"/>
        <v>0</v>
      </c>
      <c r="K59" s="255">
        <f>C59+J59</f>
        <v>0</v>
      </c>
    </row>
    <row r="60" spans="1:11" s="43" customFormat="1" ht="12" customHeight="1" thickBot="1">
      <c r="A60" s="24" t="s">
        <v>10</v>
      </c>
      <c r="B60" s="69" t="s">
        <v>186</v>
      </c>
      <c r="C60" s="457">
        <f>SUM(C61:C63)</f>
        <v>0</v>
      </c>
      <c r="D60" s="192">
        <f aca="true" t="shared" si="13" ref="D60:K60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2">
        <f t="shared" si="13"/>
        <v>0</v>
      </c>
    </row>
    <row r="61" spans="1:11" s="43" customFormat="1" ht="12" customHeight="1">
      <c r="A61" s="153" t="s">
        <v>99</v>
      </c>
      <c r="B61" s="139" t="s">
        <v>188</v>
      </c>
      <c r="C61" s="459"/>
      <c r="D61" s="218"/>
      <c r="E61" s="218"/>
      <c r="F61" s="218"/>
      <c r="G61" s="218"/>
      <c r="H61" s="218"/>
      <c r="I61" s="130"/>
      <c r="J61" s="275">
        <f t="shared" si="2"/>
        <v>0</v>
      </c>
      <c r="K61" s="257">
        <f>C61+J61</f>
        <v>0</v>
      </c>
    </row>
    <row r="62" spans="1:11" s="43" customFormat="1" ht="12" customHeight="1">
      <c r="A62" s="154" t="s">
        <v>100</v>
      </c>
      <c r="B62" s="140" t="s">
        <v>288</v>
      </c>
      <c r="C62" s="459"/>
      <c r="D62" s="218"/>
      <c r="E62" s="218"/>
      <c r="F62" s="218"/>
      <c r="G62" s="218"/>
      <c r="H62" s="218"/>
      <c r="I62" s="130"/>
      <c r="J62" s="275">
        <f t="shared" si="2"/>
        <v>0</v>
      </c>
      <c r="K62" s="257">
        <f>C62+J62</f>
        <v>0</v>
      </c>
    </row>
    <row r="63" spans="1:11" s="43" customFormat="1" ht="12" customHeight="1">
      <c r="A63" s="154" t="s">
        <v>120</v>
      </c>
      <c r="B63" s="140" t="s">
        <v>189</v>
      </c>
      <c r="C63" s="459"/>
      <c r="D63" s="218"/>
      <c r="E63" s="218"/>
      <c r="F63" s="218"/>
      <c r="G63" s="218"/>
      <c r="H63" s="218"/>
      <c r="I63" s="130"/>
      <c r="J63" s="275">
        <f t="shared" si="2"/>
        <v>0</v>
      </c>
      <c r="K63" s="257">
        <f>C63+J63</f>
        <v>0</v>
      </c>
    </row>
    <row r="64" spans="1:11" s="43" customFormat="1" ht="12" customHeight="1" thickBot="1">
      <c r="A64" s="155" t="s">
        <v>187</v>
      </c>
      <c r="B64" s="141" t="s">
        <v>190</v>
      </c>
      <c r="C64" s="459"/>
      <c r="D64" s="218"/>
      <c r="E64" s="218"/>
      <c r="F64" s="218"/>
      <c r="G64" s="218"/>
      <c r="H64" s="218"/>
      <c r="I64" s="130"/>
      <c r="J64" s="275">
        <f t="shared" si="2"/>
        <v>0</v>
      </c>
      <c r="K64" s="257">
        <f>C64+J64</f>
        <v>0</v>
      </c>
    </row>
    <row r="65" spans="1:11" s="43" customFormat="1" ht="12" customHeight="1" thickBot="1">
      <c r="A65" s="24" t="s">
        <v>11</v>
      </c>
      <c r="B65" s="18" t="s">
        <v>191</v>
      </c>
      <c r="C65" s="457">
        <f>+C8+C15+C22+C29+C37+C49+C55+C60</f>
        <v>8255296</v>
      </c>
      <c r="D65" s="196">
        <f aca="true" t="shared" si="14" ref="D65:K65">+D8+D15+D22+D29+D37+D49+D55+D60</f>
        <v>23184531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23184531</v>
      </c>
      <c r="K65" s="256">
        <f t="shared" si="14"/>
        <v>31439827</v>
      </c>
    </row>
    <row r="66" spans="1:11" s="43" customFormat="1" ht="12" customHeight="1" thickBot="1">
      <c r="A66" s="156" t="s">
        <v>278</v>
      </c>
      <c r="B66" s="69" t="s">
        <v>193</v>
      </c>
      <c r="C66" s="457">
        <f>SUM(C67:C69)</f>
        <v>0</v>
      </c>
      <c r="D66" s="192">
        <f aca="true" t="shared" si="15" ref="D66:K66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2">
        <f t="shared" si="15"/>
        <v>0</v>
      </c>
    </row>
    <row r="67" spans="1:11" s="43" customFormat="1" ht="12" customHeight="1">
      <c r="A67" s="153" t="s">
        <v>221</v>
      </c>
      <c r="B67" s="139" t="s">
        <v>194</v>
      </c>
      <c r="C67" s="459"/>
      <c r="D67" s="218"/>
      <c r="E67" s="218"/>
      <c r="F67" s="218"/>
      <c r="G67" s="218"/>
      <c r="H67" s="218"/>
      <c r="I67" s="130"/>
      <c r="J67" s="275">
        <f>D67+E67+F67+G67+H67+I67</f>
        <v>0</v>
      </c>
      <c r="K67" s="257">
        <f>C67+J67</f>
        <v>0</v>
      </c>
    </row>
    <row r="68" spans="1:11" s="43" customFormat="1" ht="12" customHeight="1">
      <c r="A68" s="154" t="s">
        <v>230</v>
      </c>
      <c r="B68" s="140" t="s">
        <v>195</v>
      </c>
      <c r="C68" s="459"/>
      <c r="D68" s="218"/>
      <c r="E68" s="218"/>
      <c r="F68" s="218"/>
      <c r="G68" s="218"/>
      <c r="H68" s="218"/>
      <c r="I68" s="130"/>
      <c r="J68" s="275">
        <f>D68+E68+F68+G68+H68+I68</f>
        <v>0</v>
      </c>
      <c r="K68" s="257">
        <f>C68+J68</f>
        <v>0</v>
      </c>
    </row>
    <row r="69" spans="1:11" s="43" customFormat="1" ht="12" customHeight="1" thickBot="1">
      <c r="A69" s="163" t="s">
        <v>231</v>
      </c>
      <c r="B69" s="269" t="s">
        <v>196</v>
      </c>
      <c r="C69" s="459"/>
      <c r="D69" s="221"/>
      <c r="E69" s="221"/>
      <c r="F69" s="221"/>
      <c r="G69" s="221"/>
      <c r="H69" s="221"/>
      <c r="I69" s="251"/>
      <c r="J69" s="274">
        <f>D69+E69+F69+G69+H69+I69</f>
        <v>0</v>
      </c>
      <c r="K69" s="270">
        <f>C69+J69</f>
        <v>0</v>
      </c>
    </row>
    <row r="70" spans="1:11" s="43" customFormat="1" ht="12" customHeight="1" thickBot="1">
      <c r="A70" s="156" t="s">
        <v>197</v>
      </c>
      <c r="B70" s="69" t="s">
        <v>198</v>
      </c>
      <c r="C70" s="457">
        <f>SUM(C71:C74)</f>
        <v>0</v>
      </c>
      <c r="D70" s="126">
        <f aca="true" t="shared" si="16" ref="D70:K70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2">
        <f t="shared" si="16"/>
        <v>0</v>
      </c>
    </row>
    <row r="71" spans="1:11" s="43" customFormat="1" ht="12" customHeight="1">
      <c r="A71" s="153" t="s">
        <v>79</v>
      </c>
      <c r="B71" s="244" t="s">
        <v>199</v>
      </c>
      <c r="C71" s="459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57">
        <f>C71+J71</f>
        <v>0</v>
      </c>
    </row>
    <row r="72" spans="1:11" s="43" customFormat="1" ht="12" customHeight="1">
      <c r="A72" s="154" t="s">
        <v>80</v>
      </c>
      <c r="B72" s="244" t="s">
        <v>432</v>
      </c>
      <c r="C72" s="459"/>
      <c r="D72" s="130"/>
      <c r="E72" s="130"/>
      <c r="F72" s="130"/>
      <c r="G72" s="130"/>
      <c r="H72" s="130"/>
      <c r="I72" s="130"/>
      <c r="J72" s="275">
        <f>D72+E72+F72+G72+H72+I72</f>
        <v>0</v>
      </c>
      <c r="K72" s="257">
        <f>C72+J72</f>
        <v>0</v>
      </c>
    </row>
    <row r="73" spans="1:11" s="43" customFormat="1" ht="12" customHeight="1">
      <c r="A73" s="154" t="s">
        <v>222</v>
      </c>
      <c r="B73" s="244" t="s">
        <v>200</v>
      </c>
      <c r="C73" s="459"/>
      <c r="D73" s="130"/>
      <c r="E73" s="130"/>
      <c r="F73" s="130"/>
      <c r="G73" s="130"/>
      <c r="H73" s="130"/>
      <c r="I73" s="130"/>
      <c r="J73" s="275">
        <f>D73+E73+F73+G73+H73+I73</f>
        <v>0</v>
      </c>
      <c r="K73" s="257">
        <f>C73+J73</f>
        <v>0</v>
      </c>
    </row>
    <row r="74" spans="1:11" s="43" customFormat="1" ht="12" customHeight="1" thickBot="1">
      <c r="A74" s="155" t="s">
        <v>223</v>
      </c>
      <c r="B74" s="245" t="s">
        <v>433</v>
      </c>
      <c r="C74" s="459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57">
        <f>C74+J74</f>
        <v>0</v>
      </c>
    </row>
    <row r="75" spans="1:11" s="43" customFormat="1" ht="12" customHeight="1" thickBot="1">
      <c r="A75" s="156" t="s">
        <v>201</v>
      </c>
      <c r="B75" s="69" t="s">
        <v>202</v>
      </c>
      <c r="C75" s="457">
        <f>SUM(C76:C77)</f>
        <v>11048234</v>
      </c>
      <c r="D75" s="126">
        <f aca="true" t="shared" si="17" ref="D75:K75">SUM(D76:D77)</f>
        <v>13688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13688</v>
      </c>
      <c r="K75" s="252">
        <f t="shared" si="17"/>
        <v>11061922</v>
      </c>
    </row>
    <row r="76" spans="1:11" s="43" customFormat="1" ht="12" customHeight="1">
      <c r="A76" s="153" t="s">
        <v>224</v>
      </c>
      <c r="B76" s="139" t="s">
        <v>203</v>
      </c>
      <c r="C76" s="459">
        <v>11048234</v>
      </c>
      <c r="D76" s="130">
        <v>13688</v>
      </c>
      <c r="E76" s="130"/>
      <c r="F76" s="130"/>
      <c r="G76" s="130"/>
      <c r="H76" s="130"/>
      <c r="I76" s="130"/>
      <c r="J76" s="275">
        <f>D76+E76+F76+G76+H76+I76</f>
        <v>13688</v>
      </c>
      <c r="K76" s="257">
        <f>C76+J76</f>
        <v>11061922</v>
      </c>
    </row>
    <row r="77" spans="1:11" s="43" customFormat="1" ht="12" customHeight="1" thickBot="1">
      <c r="A77" s="155" t="s">
        <v>225</v>
      </c>
      <c r="B77" s="141" t="s">
        <v>204</v>
      </c>
      <c r="C77" s="459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57">
        <f>C77+J77</f>
        <v>0</v>
      </c>
    </row>
    <row r="78" spans="1:11" s="42" customFormat="1" ht="12" customHeight="1" thickBot="1">
      <c r="A78" s="156" t="s">
        <v>205</v>
      </c>
      <c r="B78" s="69" t="s">
        <v>206</v>
      </c>
      <c r="C78" s="457">
        <f>SUM(C79:C81)</f>
        <v>0</v>
      </c>
      <c r="D78" s="126">
        <f aca="true" t="shared" si="18" ref="D78:K7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2">
        <f t="shared" si="18"/>
        <v>0</v>
      </c>
    </row>
    <row r="79" spans="1:11" s="43" customFormat="1" ht="12" customHeight="1">
      <c r="A79" s="153" t="s">
        <v>226</v>
      </c>
      <c r="B79" s="139" t="s">
        <v>207</v>
      </c>
      <c r="C79" s="459"/>
      <c r="D79" s="130"/>
      <c r="E79" s="130"/>
      <c r="F79" s="130"/>
      <c r="G79" s="130"/>
      <c r="H79" s="130"/>
      <c r="I79" s="130"/>
      <c r="J79" s="275">
        <f>D79+E79+F79+G79+H79+I79</f>
        <v>0</v>
      </c>
      <c r="K79" s="257">
        <f>C79+J79</f>
        <v>0</v>
      </c>
    </row>
    <row r="80" spans="1:11" s="43" customFormat="1" ht="12" customHeight="1">
      <c r="A80" s="154" t="s">
        <v>227</v>
      </c>
      <c r="B80" s="140" t="s">
        <v>208</v>
      </c>
      <c r="C80" s="459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57">
        <f>C80+J80</f>
        <v>0</v>
      </c>
    </row>
    <row r="81" spans="1:11" s="43" customFormat="1" ht="12" customHeight="1" thickBot="1">
      <c r="A81" s="155" t="s">
        <v>228</v>
      </c>
      <c r="B81" s="246" t="s">
        <v>434</v>
      </c>
      <c r="C81" s="459"/>
      <c r="D81" s="130"/>
      <c r="E81" s="130"/>
      <c r="F81" s="130"/>
      <c r="G81" s="130"/>
      <c r="H81" s="130"/>
      <c r="I81" s="130"/>
      <c r="J81" s="275">
        <f>D81+E81+F81+G81+H81+I81</f>
        <v>0</v>
      </c>
      <c r="K81" s="257">
        <f>C81+J81</f>
        <v>0</v>
      </c>
    </row>
    <row r="82" spans="1:11" s="43" customFormat="1" ht="12" customHeight="1" thickBot="1">
      <c r="A82" s="156" t="s">
        <v>209</v>
      </c>
      <c r="B82" s="69" t="s">
        <v>229</v>
      </c>
      <c r="C82" s="457">
        <f>SUM(C83:C86)</f>
        <v>0</v>
      </c>
      <c r="D82" s="126">
        <f aca="true" t="shared" si="19" ref="D82:K82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2">
        <f t="shared" si="19"/>
        <v>0</v>
      </c>
    </row>
    <row r="83" spans="1:11" s="43" customFormat="1" ht="12" customHeight="1">
      <c r="A83" s="157" t="s">
        <v>210</v>
      </c>
      <c r="B83" s="139" t="s">
        <v>211</v>
      </c>
      <c r="C83" s="459"/>
      <c r="D83" s="130"/>
      <c r="E83" s="130"/>
      <c r="F83" s="130"/>
      <c r="G83" s="130"/>
      <c r="H83" s="130"/>
      <c r="I83" s="130"/>
      <c r="J83" s="275">
        <f aca="true" t="shared" si="20" ref="J83:J88">D83+E83+F83+G83+H83+I83</f>
        <v>0</v>
      </c>
      <c r="K83" s="257">
        <f aca="true" t="shared" si="21" ref="K83:K88">C83+J83</f>
        <v>0</v>
      </c>
    </row>
    <row r="84" spans="1:11" s="43" customFormat="1" ht="12" customHeight="1">
      <c r="A84" s="158" t="s">
        <v>212</v>
      </c>
      <c r="B84" s="140" t="s">
        <v>213</v>
      </c>
      <c r="C84" s="459"/>
      <c r="D84" s="130"/>
      <c r="E84" s="130"/>
      <c r="F84" s="130"/>
      <c r="G84" s="130"/>
      <c r="H84" s="130"/>
      <c r="I84" s="130"/>
      <c r="J84" s="275">
        <f t="shared" si="20"/>
        <v>0</v>
      </c>
      <c r="K84" s="257">
        <f t="shared" si="21"/>
        <v>0</v>
      </c>
    </row>
    <row r="85" spans="1:11" s="43" customFormat="1" ht="12" customHeight="1">
      <c r="A85" s="158" t="s">
        <v>214</v>
      </c>
      <c r="B85" s="140" t="s">
        <v>215</v>
      </c>
      <c r="C85" s="459"/>
      <c r="D85" s="130"/>
      <c r="E85" s="130"/>
      <c r="F85" s="130"/>
      <c r="G85" s="130"/>
      <c r="H85" s="130"/>
      <c r="I85" s="130"/>
      <c r="J85" s="275">
        <f t="shared" si="20"/>
        <v>0</v>
      </c>
      <c r="K85" s="257">
        <f t="shared" si="21"/>
        <v>0</v>
      </c>
    </row>
    <row r="86" spans="1:11" s="42" customFormat="1" ht="12" customHeight="1" thickBot="1">
      <c r="A86" s="159" t="s">
        <v>216</v>
      </c>
      <c r="B86" s="141" t="s">
        <v>217</v>
      </c>
      <c r="C86" s="459"/>
      <c r="D86" s="130"/>
      <c r="E86" s="130"/>
      <c r="F86" s="130"/>
      <c r="G86" s="130"/>
      <c r="H86" s="130"/>
      <c r="I86" s="130"/>
      <c r="J86" s="275">
        <f t="shared" si="20"/>
        <v>0</v>
      </c>
      <c r="K86" s="257">
        <f t="shared" si="21"/>
        <v>0</v>
      </c>
    </row>
    <row r="87" spans="1:11" s="42" customFormat="1" ht="12" customHeight="1" thickBot="1">
      <c r="A87" s="156" t="s">
        <v>218</v>
      </c>
      <c r="B87" s="69" t="s">
        <v>334</v>
      </c>
      <c r="C87" s="465"/>
      <c r="D87" s="171"/>
      <c r="E87" s="171"/>
      <c r="F87" s="171"/>
      <c r="G87" s="171"/>
      <c r="H87" s="171"/>
      <c r="I87" s="171"/>
      <c r="J87" s="126">
        <f t="shared" si="20"/>
        <v>0</v>
      </c>
      <c r="K87" s="252">
        <f t="shared" si="21"/>
        <v>0</v>
      </c>
    </row>
    <row r="88" spans="1:11" s="42" customFormat="1" ht="12" customHeight="1" thickBot="1">
      <c r="A88" s="156" t="s">
        <v>355</v>
      </c>
      <c r="B88" s="69" t="s">
        <v>219</v>
      </c>
      <c r="C88" s="465"/>
      <c r="D88" s="171"/>
      <c r="E88" s="171"/>
      <c r="F88" s="171"/>
      <c r="G88" s="171"/>
      <c r="H88" s="171"/>
      <c r="I88" s="171"/>
      <c r="J88" s="126">
        <f t="shared" si="20"/>
        <v>0</v>
      </c>
      <c r="K88" s="252">
        <f t="shared" si="21"/>
        <v>0</v>
      </c>
    </row>
    <row r="89" spans="1:11" s="42" customFormat="1" ht="12" customHeight="1" thickBot="1">
      <c r="A89" s="156" t="s">
        <v>356</v>
      </c>
      <c r="B89" s="69" t="s">
        <v>337</v>
      </c>
      <c r="C89" s="457">
        <f>+C66+C70+C75+C78+C82+C88+C87</f>
        <v>11048234</v>
      </c>
      <c r="D89" s="132">
        <f aca="true" t="shared" si="22" ref="D89:K89">+D66+D70+D75+D78+D82+D88+D87</f>
        <v>13688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13688</v>
      </c>
      <c r="K89" s="256">
        <f t="shared" si="22"/>
        <v>11061922</v>
      </c>
    </row>
    <row r="90" spans="1:11" s="42" customFormat="1" ht="12" customHeight="1" thickBot="1">
      <c r="A90" s="160" t="s">
        <v>357</v>
      </c>
      <c r="B90" s="321" t="s">
        <v>358</v>
      </c>
      <c r="C90" s="457">
        <f>+C65+C89</f>
        <v>19303530</v>
      </c>
      <c r="D90" s="132">
        <f aca="true" t="shared" si="23" ref="D90:K90">+D65+D89</f>
        <v>23198219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23198219</v>
      </c>
      <c r="K90" s="256">
        <f t="shared" si="23"/>
        <v>42501749</v>
      </c>
    </row>
    <row r="91" spans="1:7" s="43" customFormat="1" ht="15" customHeight="1" thickBot="1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>
      <c r="A92" s="588" t="s">
        <v>36</v>
      </c>
      <c r="B92" s="589"/>
      <c r="C92" s="589"/>
      <c r="D92" s="589"/>
      <c r="E92" s="589"/>
      <c r="F92" s="589"/>
      <c r="G92" s="589"/>
      <c r="H92" s="589"/>
      <c r="I92" s="589"/>
      <c r="J92" s="589"/>
      <c r="K92" s="590"/>
    </row>
    <row r="93" spans="1:11" s="44" customFormat="1" ht="12" customHeight="1" thickBot="1">
      <c r="A93" s="133" t="s">
        <v>3</v>
      </c>
      <c r="B93" s="23" t="s">
        <v>362</v>
      </c>
      <c r="C93" s="466">
        <f>+C94+C95+C96+C97+C98+C111</f>
        <v>16303530</v>
      </c>
      <c r="D93" s="260">
        <f aca="true" t="shared" si="24" ref="D93:K93">+D94+D95+D96+D97+D98+D111</f>
        <v>3779777</v>
      </c>
      <c r="E93" s="260">
        <f t="shared" si="24"/>
        <v>0</v>
      </c>
      <c r="F93" s="260">
        <f t="shared" si="24"/>
        <v>0</v>
      </c>
      <c r="G93" s="260">
        <f t="shared" si="24"/>
        <v>0</v>
      </c>
      <c r="H93" s="260">
        <f t="shared" si="24"/>
        <v>0</v>
      </c>
      <c r="I93" s="125">
        <f t="shared" si="24"/>
        <v>0</v>
      </c>
      <c r="J93" s="125">
        <f t="shared" si="24"/>
        <v>3779777</v>
      </c>
      <c r="K93" s="263">
        <f t="shared" si="24"/>
        <v>20083307</v>
      </c>
    </row>
    <row r="94" spans="1:11" ht="12" customHeight="1">
      <c r="A94" s="161" t="s">
        <v>58</v>
      </c>
      <c r="B94" s="7" t="s">
        <v>32</v>
      </c>
      <c r="C94" s="467">
        <v>5600000</v>
      </c>
      <c r="D94" s="261">
        <v>915425</v>
      </c>
      <c r="E94" s="261"/>
      <c r="F94" s="261"/>
      <c r="G94" s="261"/>
      <c r="H94" s="261"/>
      <c r="I94" s="185"/>
      <c r="J94" s="276">
        <f aca="true" t="shared" si="25" ref="J94:J113">D94+E94+F94+G94+H94+I94</f>
        <v>915425</v>
      </c>
      <c r="K94" s="264">
        <f aca="true" t="shared" si="26" ref="K94:K113">C94+J94</f>
        <v>6515425</v>
      </c>
    </row>
    <row r="95" spans="1:11" ht="12" customHeight="1">
      <c r="A95" s="154" t="s">
        <v>59</v>
      </c>
      <c r="B95" s="5" t="s">
        <v>101</v>
      </c>
      <c r="C95" s="459">
        <v>1063530</v>
      </c>
      <c r="D95" s="127">
        <v>142797</v>
      </c>
      <c r="E95" s="127"/>
      <c r="F95" s="127"/>
      <c r="G95" s="127"/>
      <c r="H95" s="127"/>
      <c r="I95" s="127"/>
      <c r="J95" s="277">
        <f t="shared" si="25"/>
        <v>142797</v>
      </c>
      <c r="K95" s="254">
        <f t="shared" si="26"/>
        <v>1206327</v>
      </c>
    </row>
    <row r="96" spans="1:11" ht="12" customHeight="1">
      <c r="A96" s="154" t="s">
        <v>60</v>
      </c>
      <c r="B96" s="5" t="s">
        <v>77</v>
      </c>
      <c r="C96" s="462">
        <v>7640000</v>
      </c>
      <c r="D96" s="129">
        <v>2721555</v>
      </c>
      <c r="E96" s="129"/>
      <c r="F96" s="129"/>
      <c r="G96" s="129"/>
      <c r="H96" s="127"/>
      <c r="I96" s="129"/>
      <c r="J96" s="278">
        <f t="shared" si="25"/>
        <v>2721555</v>
      </c>
      <c r="K96" s="255">
        <f t="shared" si="26"/>
        <v>10361555</v>
      </c>
    </row>
    <row r="97" spans="1:11" ht="12" customHeight="1">
      <c r="A97" s="154" t="s">
        <v>61</v>
      </c>
      <c r="B97" s="8" t="s">
        <v>102</v>
      </c>
      <c r="C97" s="462"/>
      <c r="D97" s="129"/>
      <c r="E97" s="129"/>
      <c r="F97" s="129"/>
      <c r="G97" s="129"/>
      <c r="H97" s="129"/>
      <c r="I97" s="129"/>
      <c r="J97" s="278">
        <f t="shared" si="25"/>
        <v>0</v>
      </c>
      <c r="K97" s="255">
        <f t="shared" si="26"/>
        <v>0</v>
      </c>
    </row>
    <row r="98" spans="1:11" ht="12" customHeight="1">
      <c r="A98" s="154" t="s">
        <v>69</v>
      </c>
      <c r="B98" s="16" t="s">
        <v>103</v>
      </c>
      <c r="C98" s="462">
        <v>2000000</v>
      </c>
      <c r="D98" s="129"/>
      <c r="E98" s="129"/>
      <c r="F98" s="129"/>
      <c r="G98" s="129"/>
      <c r="H98" s="129"/>
      <c r="I98" s="129"/>
      <c r="J98" s="278">
        <f t="shared" si="25"/>
        <v>0</v>
      </c>
      <c r="K98" s="255">
        <f t="shared" si="26"/>
        <v>2000000</v>
      </c>
    </row>
    <row r="99" spans="1:11" ht="12" customHeight="1">
      <c r="A99" s="154" t="s">
        <v>62</v>
      </c>
      <c r="B99" s="5" t="s">
        <v>359</v>
      </c>
      <c r="C99" s="462"/>
      <c r="D99" s="129"/>
      <c r="E99" s="129"/>
      <c r="F99" s="129"/>
      <c r="G99" s="129"/>
      <c r="H99" s="129"/>
      <c r="I99" s="129"/>
      <c r="J99" s="278">
        <f t="shared" si="25"/>
        <v>0</v>
      </c>
      <c r="K99" s="255">
        <f t="shared" si="26"/>
        <v>0</v>
      </c>
    </row>
    <row r="100" spans="1:11" ht="12" customHeight="1">
      <c r="A100" s="154" t="s">
        <v>63</v>
      </c>
      <c r="B100" s="50" t="s">
        <v>300</v>
      </c>
      <c r="C100" s="462"/>
      <c r="D100" s="129"/>
      <c r="E100" s="129"/>
      <c r="F100" s="129"/>
      <c r="G100" s="129"/>
      <c r="H100" s="129"/>
      <c r="I100" s="129"/>
      <c r="J100" s="278">
        <f t="shared" si="25"/>
        <v>0</v>
      </c>
      <c r="K100" s="255">
        <f t="shared" si="26"/>
        <v>0</v>
      </c>
    </row>
    <row r="101" spans="1:11" ht="12" customHeight="1">
      <c r="A101" s="154" t="s">
        <v>70</v>
      </c>
      <c r="B101" s="50" t="s">
        <v>299</v>
      </c>
      <c r="C101" s="462"/>
      <c r="D101" s="129"/>
      <c r="E101" s="129"/>
      <c r="F101" s="129"/>
      <c r="G101" s="129"/>
      <c r="H101" s="129"/>
      <c r="I101" s="129"/>
      <c r="J101" s="278">
        <f t="shared" si="25"/>
        <v>0</v>
      </c>
      <c r="K101" s="255">
        <f t="shared" si="26"/>
        <v>0</v>
      </c>
    </row>
    <row r="102" spans="1:11" ht="12" customHeight="1">
      <c r="A102" s="154" t="s">
        <v>71</v>
      </c>
      <c r="B102" s="50" t="s">
        <v>235</v>
      </c>
      <c r="C102" s="462"/>
      <c r="D102" s="129"/>
      <c r="E102" s="129"/>
      <c r="F102" s="129"/>
      <c r="G102" s="129"/>
      <c r="H102" s="129"/>
      <c r="I102" s="129"/>
      <c r="J102" s="278">
        <f t="shared" si="25"/>
        <v>0</v>
      </c>
      <c r="K102" s="255">
        <f t="shared" si="26"/>
        <v>0</v>
      </c>
    </row>
    <row r="103" spans="1:11" ht="12" customHeight="1">
      <c r="A103" s="154" t="s">
        <v>72</v>
      </c>
      <c r="B103" s="51" t="s">
        <v>236</v>
      </c>
      <c r="C103" s="462"/>
      <c r="D103" s="129"/>
      <c r="E103" s="129"/>
      <c r="F103" s="129"/>
      <c r="G103" s="129"/>
      <c r="H103" s="129"/>
      <c r="I103" s="129"/>
      <c r="J103" s="278">
        <f t="shared" si="25"/>
        <v>0</v>
      </c>
      <c r="K103" s="255">
        <f t="shared" si="26"/>
        <v>0</v>
      </c>
    </row>
    <row r="104" spans="1:11" ht="12" customHeight="1">
      <c r="A104" s="154" t="s">
        <v>73</v>
      </c>
      <c r="B104" s="51" t="s">
        <v>237</v>
      </c>
      <c r="C104" s="462"/>
      <c r="D104" s="129"/>
      <c r="E104" s="129"/>
      <c r="F104" s="129"/>
      <c r="G104" s="129"/>
      <c r="H104" s="129"/>
      <c r="I104" s="129"/>
      <c r="J104" s="278">
        <f t="shared" si="25"/>
        <v>0</v>
      </c>
      <c r="K104" s="255">
        <f t="shared" si="26"/>
        <v>0</v>
      </c>
    </row>
    <row r="105" spans="1:11" ht="12" customHeight="1">
      <c r="A105" s="154" t="s">
        <v>75</v>
      </c>
      <c r="B105" s="50" t="s">
        <v>238</v>
      </c>
      <c r="C105" s="462"/>
      <c r="D105" s="129"/>
      <c r="E105" s="129"/>
      <c r="F105" s="129"/>
      <c r="G105" s="129"/>
      <c r="H105" s="129"/>
      <c r="I105" s="129"/>
      <c r="J105" s="278">
        <f t="shared" si="25"/>
        <v>0</v>
      </c>
      <c r="K105" s="255">
        <f t="shared" si="26"/>
        <v>0</v>
      </c>
    </row>
    <row r="106" spans="1:11" ht="12" customHeight="1">
      <c r="A106" s="154" t="s">
        <v>104</v>
      </c>
      <c r="B106" s="50" t="s">
        <v>239</v>
      </c>
      <c r="C106" s="462"/>
      <c r="D106" s="129"/>
      <c r="E106" s="129"/>
      <c r="F106" s="129"/>
      <c r="G106" s="129"/>
      <c r="H106" s="129"/>
      <c r="I106" s="129"/>
      <c r="J106" s="278">
        <f t="shared" si="25"/>
        <v>0</v>
      </c>
      <c r="K106" s="255">
        <f t="shared" si="26"/>
        <v>0</v>
      </c>
    </row>
    <row r="107" spans="1:11" ht="12" customHeight="1">
      <c r="A107" s="154" t="s">
        <v>233</v>
      </c>
      <c r="B107" s="51" t="s">
        <v>240</v>
      </c>
      <c r="C107" s="462"/>
      <c r="D107" s="129"/>
      <c r="E107" s="129"/>
      <c r="F107" s="129"/>
      <c r="G107" s="129"/>
      <c r="H107" s="129"/>
      <c r="I107" s="129"/>
      <c r="J107" s="278">
        <f t="shared" si="25"/>
        <v>0</v>
      </c>
      <c r="K107" s="255">
        <f t="shared" si="26"/>
        <v>0</v>
      </c>
    </row>
    <row r="108" spans="1:11" ht="12" customHeight="1">
      <c r="A108" s="162" t="s">
        <v>234</v>
      </c>
      <c r="B108" s="52" t="s">
        <v>241</v>
      </c>
      <c r="C108" s="462"/>
      <c r="D108" s="129"/>
      <c r="E108" s="129"/>
      <c r="F108" s="129"/>
      <c r="G108" s="129"/>
      <c r="H108" s="129"/>
      <c r="I108" s="129"/>
      <c r="J108" s="278">
        <f t="shared" si="25"/>
        <v>0</v>
      </c>
      <c r="K108" s="255">
        <f t="shared" si="26"/>
        <v>0</v>
      </c>
    </row>
    <row r="109" spans="1:11" ht="12" customHeight="1">
      <c r="A109" s="154" t="s">
        <v>297</v>
      </c>
      <c r="B109" s="52" t="s">
        <v>242</v>
      </c>
      <c r="C109" s="462"/>
      <c r="D109" s="129"/>
      <c r="E109" s="129"/>
      <c r="F109" s="129"/>
      <c r="G109" s="129"/>
      <c r="H109" s="129"/>
      <c r="I109" s="129"/>
      <c r="J109" s="278">
        <f t="shared" si="25"/>
        <v>0</v>
      </c>
      <c r="K109" s="255">
        <f t="shared" si="26"/>
        <v>0</v>
      </c>
    </row>
    <row r="110" spans="1:11" ht="12" customHeight="1">
      <c r="A110" s="154" t="s">
        <v>298</v>
      </c>
      <c r="B110" s="51" t="s">
        <v>243</v>
      </c>
      <c r="C110" s="459">
        <v>2000000</v>
      </c>
      <c r="D110" s="127"/>
      <c r="E110" s="127"/>
      <c r="F110" s="127"/>
      <c r="G110" s="127"/>
      <c r="H110" s="127"/>
      <c r="I110" s="127"/>
      <c r="J110" s="277">
        <f t="shared" si="25"/>
        <v>0</v>
      </c>
      <c r="K110" s="254">
        <f t="shared" si="26"/>
        <v>2000000</v>
      </c>
    </row>
    <row r="111" spans="1:11" ht="12" customHeight="1">
      <c r="A111" s="154" t="s">
        <v>302</v>
      </c>
      <c r="B111" s="8" t="s">
        <v>33</v>
      </c>
      <c r="C111" s="459"/>
      <c r="D111" s="127"/>
      <c r="E111" s="127"/>
      <c r="F111" s="127"/>
      <c r="G111" s="127"/>
      <c r="H111" s="127"/>
      <c r="I111" s="127"/>
      <c r="J111" s="277">
        <f t="shared" si="25"/>
        <v>0</v>
      </c>
      <c r="K111" s="254">
        <f t="shared" si="26"/>
        <v>0</v>
      </c>
    </row>
    <row r="112" spans="1:11" ht="12" customHeight="1">
      <c r="A112" s="155" t="s">
        <v>303</v>
      </c>
      <c r="B112" s="5" t="s">
        <v>360</v>
      </c>
      <c r="C112" s="462"/>
      <c r="D112" s="129"/>
      <c r="E112" s="129"/>
      <c r="F112" s="129"/>
      <c r="G112" s="129"/>
      <c r="H112" s="129"/>
      <c r="I112" s="129"/>
      <c r="J112" s="278">
        <f t="shared" si="25"/>
        <v>0</v>
      </c>
      <c r="K112" s="255">
        <f t="shared" si="26"/>
        <v>0</v>
      </c>
    </row>
    <row r="113" spans="1:11" ht="12" customHeight="1" thickBot="1">
      <c r="A113" s="163" t="s">
        <v>304</v>
      </c>
      <c r="B113" s="53" t="s">
        <v>361</v>
      </c>
      <c r="C113" s="464"/>
      <c r="D113" s="186"/>
      <c r="E113" s="186"/>
      <c r="F113" s="186"/>
      <c r="G113" s="186"/>
      <c r="H113" s="186"/>
      <c r="I113" s="186"/>
      <c r="J113" s="279">
        <f t="shared" si="25"/>
        <v>0</v>
      </c>
      <c r="K113" s="265">
        <f t="shared" si="26"/>
        <v>0</v>
      </c>
    </row>
    <row r="114" spans="1:11" ht="12" customHeight="1" thickBot="1">
      <c r="A114" s="24" t="s">
        <v>4</v>
      </c>
      <c r="B114" s="22" t="s">
        <v>244</v>
      </c>
      <c r="C114" s="457">
        <f>+C115+C117+C119</f>
        <v>3000000</v>
      </c>
      <c r="D114" s="126">
        <f aca="true" t="shared" si="27" ref="D114:K114">+D115+D117+D119</f>
        <v>19418442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19418442</v>
      </c>
      <c r="K114" s="252">
        <f t="shared" si="27"/>
        <v>22418442</v>
      </c>
    </row>
    <row r="115" spans="1:11" ht="12" customHeight="1">
      <c r="A115" s="153" t="s">
        <v>64</v>
      </c>
      <c r="B115" s="5" t="s">
        <v>119</v>
      </c>
      <c r="C115" s="458"/>
      <c r="D115" s="128">
        <v>19418442</v>
      </c>
      <c r="E115" s="128"/>
      <c r="F115" s="128"/>
      <c r="G115" s="128"/>
      <c r="H115" s="128"/>
      <c r="I115" s="128"/>
      <c r="J115" s="167">
        <f aca="true" t="shared" si="28" ref="J115:J127">D115+E115+F115+G115+H115+I115</f>
        <v>19418442</v>
      </c>
      <c r="K115" s="253">
        <f aca="true" t="shared" si="29" ref="K115:K127">C115+J115</f>
        <v>19418442</v>
      </c>
    </row>
    <row r="116" spans="1:11" ht="12" customHeight="1">
      <c r="A116" s="153" t="s">
        <v>65</v>
      </c>
      <c r="B116" s="9" t="s">
        <v>248</v>
      </c>
      <c r="C116" s="45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3">
        <f t="shared" si="29"/>
        <v>0</v>
      </c>
    </row>
    <row r="117" spans="1:11" ht="12" customHeight="1">
      <c r="A117" s="153" t="s">
        <v>66</v>
      </c>
      <c r="B117" s="9" t="s">
        <v>105</v>
      </c>
      <c r="C117" s="459"/>
      <c r="D117" s="127"/>
      <c r="E117" s="127"/>
      <c r="F117" s="127"/>
      <c r="G117" s="127"/>
      <c r="H117" s="127"/>
      <c r="I117" s="127"/>
      <c r="J117" s="277">
        <f t="shared" si="28"/>
        <v>0</v>
      </c>
      <c r="K117" s="254">
        <f t="shared" si="29"/>
        <v>0</v>
      </c>
    </row>
    <row r="118" spans="1:11" ht="12" customHeight="1">
      <c r="A118" s="153" t="s">
        <v>67</v>
      </c>
      <c r="B118" s="9" t="s">
        <v>249</v>
      </c>
      <c r="C118" s="471"/>
      <c r="D118" s="127"/>
      <c r="E118" s="127"/>
      <c r="F118" s="127"/>
      <c r="G118" s="127"/>
      <c r="H118" s="127"/>
      <c r="I118" s="127"/>
      <c r="J118" s="277">
        <f t="shared" si="28"/>
        <v>0</v>
      </c>
      <c r="K118" s="254">
        <f t="shared" si="29"/>
        <v>0</v>
      </c>
    </row>
    <row r="119" spans="1:11" ht="12" customHeight="1">
      <c r="A119" s="153" t="s">
        <v>68</v>
      </c>
      <c r="B119" s="71" t="s">
        <v>121</v>
      </c>
      <c r="C119" s="471">
        <v>3000000</v>
      </c>
      <c r="D119" s="127"/>
      <c r="E119" s="127"/>
      <c r="F119" s="127"/>
      <c r="G119" s="127"/>
      <c r="H119" s="127"/>
      <c r="I119" s="127"/>
      <c r="J119" s="277">
        <f t="shared" si="28"/>
        <v>0</v>
      </c>
      <c r="K119" s="254">
        <f t="shared" si="29"/>
        <v>3000000</v>
      </c>
    </row>
    <row r="120" spans="1:11" ht="12" customHeight="1">
      <c r="A120" s="153" t="s">
        <v>74</v>
      </c>
      <c r="B120" s="70" t="s">
        <v>289</v>
      </c>
      <c r="C120" s="471"/>
      <c r="D120" s="127"/>
      <c r="E120" s="127"/>
      <c r="F120" s="127"/>
      <c r="G120" s="127"/>
      <c r="H120" s="127"/>
      <c r="I120" s="127"/>
      <c r="J120" s="277">
        <f t="shared" si="28"/>
        <v>0</v>
      </c>
      <c r="K120" s="254">
        <f t="shared" si="29"/>
        <v>0</v>
      </c>
    </row>
    <row r="121" spans="1:11" ht="12" customHeight="1">
      <c r="A121" s="153" t="s">
        <v>76</v>
      </c>
      <c r="B121" s="135" t="s">
        <v>254</v>
      </c>
      <c r="C121" s="471"/>
      <c r="D121" s="127"/>
      <c r="E121" s="127"/>
      <c r="F121" s="127"/>
      <c r="G121" s="127"/>
      <c r="H121" s="127"/>
      <c r="I121" s="127"/>
      <c r="J121" s="277">
        <f t="shared" si="28"/>
        <v>0</v>
      </c>
      <c r="K121" s="254">
        <f t="shared" si="29"/>
        <v>0</v>
      </c>
    </row>
    <row r="122" spans="1:11" ht="12" customHeight="1">
      <c r="A122" s="153" t="s">
        <v>106</v>
      </c>
      <c r="B122" s="51" t="s">
        <v>237</v>
      </c>
      <c r="C122" s="471"/>
      <c r="D122" s="127"/>
      <c r="E122" s="127"/>
      <c r="F122" s="127"/>
      <c r="G122" s="127"/>
      <c r="H122" s="127"/>
      <c r="I122" s="127"/>
      <c r="J122" s="277">
        <f t="shared" si="28"/>
        <v>0</v>
      </c>
      <c r="K122" s="254">
        <f t="shared" si="29"/>
        <v>0</v>
      </c>
    </row>
    <row r="123" spans="1:11" ht="12" customHeight="1">
      <c r="A123" s="153" t="s">
        <v>107</v>
      </c>
      <c r="B123" s="51" t="s">
        <v>253</v>
      </c>
      <c r="C123" s="471"/>
      <c r="D123" s="127"/>
      <c r="E123" s="127"/>
      <c r="F123" s="127"/>
      <c r="G123" s="127"/>
      <c r="H123" s="127"/>
      <c r="I123" s="127"/>
      <c r="J123" s="277">
        <f t="shared" si="28"/>
        <v>0</v>
      </c>
      <c r="K123" s="254">
        <f t="shared" si="29"/>
        <v>0</v>
      </c>
    </row>
    <row r="124" spans="1:11" ht="12" customHeight="1">
      <c r="A124" s="153" t="s">
        <v>108</v>
      </c>
      <c r="B124" s="51" t="s">
        <v>252</v>
      </c>
      <c r="C124" s="471"/>
      <c r="D124" s="127"/>
      <c r="E124" s="127"/>
      <c r="F124" s="127"/>
      <c r="G124" s="127"/>
      <c r="H124" s="127"/>
      <c r="I124" s="127"/>
      <c r="J124" s="277">
        <f t="shared" si="28"/>
        <v>0</v>
      </c>
      <c r="K124" s="254">
        <f t="shared" si="29"/>
        <v>0</v>
      </c>
    </row>
    <row r="125" spans="1:11" ht="12" customHeight="1">
      <c r="A125" s="153" t="s">
        <v>245</v>
      </c>
      <c r="B125" s="51" t="s">
        <v>240</v>
      </c>
      <c r="C125" s="471"/>
      <c r="D125" s="127"/>
      <c r="E125" s="127"/>
      <c r="F125" s="127"/>
      <c r="G125" s="127"/>
      <c r="H125" s="127"/>
      <c r="I125" s="127"/>
      <c r="J125" s="277">
        <f t="shared" si="28"/>
        <v>0</v>
      </c>
      <c r="K125" s="254">
        <f t="shared" si="29"/>
        <v>0</v>
      </c>
    </row>
    <row r="126" spans="1:11" ht="12" customHeight="1">
      <c r="A126" s="153" t="s">
        <v>246</v>
      </c>
      <c r="B126" s="51" t="s">
        <v>251</v>
      </c>
      <c r="C126" s="471">
        <v>3000000</v>
      </c>
      <c r="D126" s="127"/>
      <c r="E126" s="127"/>
      <c r="F126" s="127"/>
      <c r="G126" s="127"/>
      <c r="H126" s="127"/>
      <c r="I126" s="127"/>
      <c r="J126" s="277">
        <f t="shared" si="28"/>
        <v>0</v>
      </c>
      <c r="K126" s="254">
        <f t="shared" si="29"/>
        <v>3000000</v>
      </c>
    </row>
    <row r="127" spans="1:11" ht="12" customHeight="1" thickBot="1">
      <c r="A127" s="162" t="s">
        <v>247</v>
      </c>
      <c r="B127" s="51" t="s">
        <v>250</v>
      </c>
      <c r="C127" s="472"/>
      <c r="D127" s="129"/>
      <c r="E127" s="129"/>
      <c r="F127" s="129"/>
      <c r="G127" s="129"/>
      <c r="H127" s="129"/>
      <c r="I127" s="129"/>
      <c r="J127" s="278">
        <f t="shared" si="28"/>
        <v>0</v>
      </c>
      <c r="K127" s="255">
        <f t="shared" si="29"/>
        <v>0</v>
      </c>
    </row>
    <row r="128" spans="1:11" ht="12" customHeight="1" thickBot="1">
      <c r="A128" s="24" t="s">
        <v>5</v>
      </c>
      <c r="B128" s="47" t="s">
        <v>307</v>
      </c>
      <c r="C128" s="457">
        <f>+C93+C114</f>
        <v>19303530</v>
      </c>
      <c r="D128" s="126">
        <f aca="true" t="shared" si="30" ref="D128:K128">+D93+D114</f>
        <v>23198219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23198219</v>
      </c>
      <c r="K128" s="252">
        <f t="shared" si="30"/>
        <v>42501749</v>
      </c>
    </row>
    <row r="129" spans="1:11" ht="12" customHeight="1" thickBot="1">
      <c r="A129" s="24" t="s">
        <v>6</v>
      </c>
      <c r="B129" s="47" t="s">
        <v>308</v>
      </c>
      <c r="C129" s="457">
        <f>+C130+C131+C132</f>
        <v>0</v>
      </c>
      <c r="D129" s="126">
        <f aca="true" t="shared" si="31" ref="D129:K129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2">
        <f t="shared" si="31"/>
        <v>0</v>
      </c>
    </row>
    <row r="130" spans="1:11" s="44" customFormat="1" ht="12" customHeight="1">
      <c r="A130" s="153" t="s">
        <v>152</v>
      </c>
      <c r="B130" s="6" t="s">
        <v>365</v>
      </c>
      <c r="C130" s="471"/>
      <c r="D130" s="127"/>
      <c r="E130" s="127"/>
      <c r="F130" s="127"/>
      <c r="G130" s="127"/>
      <c r="H130" s="127"/>
      <c r="I130" s="127"/>
      <c r="J130" s="277">
        <f>D130+E130+F130+G130+H130+I130</f>
        <v>0</v>
      </c>
      <c r="K130" s="254">
        <f>C130+J130</f>
        <v>0</v>
      </c>
    </row>
    <row r="131" spans="1:11" ht="12" customHeight="1">
      <c r="A131" s="153" t="s">
        <v>153</v>
      </c>
      <c r="B131" s="6" t="s">
        <v>316</v>
      </c>
      <c r="C131" s="471"/>
      <c r="D131" s="127"/>
      <c r="E131" s="127"/>
      <c r="F131" s="127"/>
      <c r="G131" s="127"/>
      <c r="H131" s="127"/>
      <c r="I131" s="127"/>
      <c r="J131" s="277">
        <f>D131+E131+F131+G131+H131+I131</f>
        <v>0</v>
      </c>
      <c r="K131" s="254">
        <f>C131+J131</f>
        <v>0</v>
      </c>
    </row>
    <row r="132" spans="1:11" ht="12" customHeight="1" thickBot="1">
      <c r="A132" s="162" t="s">
        <v>154</v>
      </c>
      <c r="B132" s="4" t="s">
        <v>364</v>
      </c>
      <c r="C132" s="471"/>
      <c r="D132" s="127"/>
      <c r="E132" s="127"/>
      <c r="F132" s="127"/>
      <c r="G132" s="127"/>
      <c r="H132" s="127"/>
      <c r="I132" s="127"/>
      <c r="J132" s="277">
        <f>D132+E132+F132+G132+H132+I132</f>
        <v>0</v>
      </c>
      <c r="K132" s="254">
        <f>C132+J132</f>
        <v>0</v>
      </c>
    </row>
    <row r="133" spans="1:11" ht="12" customHeight="1" thickBot="1">
      <c r="A133" s="24" t="s">
        <v>7</v>
      </c>
      <c r="B133" s="47" t="s">
        <v>309</v>
      </c>
      <c r="C133" s="457">
        <f>+C134+C135+C136+C137+C138+C139</f>
        <v>0</v>
      </c>
      <c r="D133" s="126">
        <f aca="true" t="shared" si="32" ref="D133:K133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2">
        <f t="shared" si="32"/>
        <v>0</v>
      </c>
    </row>
    <row r="134" spans="1:11" ht="12" customHeight="1">
      <c r="A134" s="153" t="s">
        <v>51</v>
      </c>
      <c r="B134" s="6" t="s">
        <v>318</v>
      </c>
      <c r="C134" s="471"/>
      <c r="D134" s="127"/>
      <c r="E134" s="127"/>
      <c r="F134" s="127"/>
      <c r="G134" s="127"/>
      <c r="H134" s="127"/>
      <c r="I134" s="127"/>
      <c r="J134" s="277">
        <f aca="true" t="shared" si="33" ref="J134:J139">D134+E134+F134+G134+H134+I134</f>
        <v>0</v>
      </c>
      <c r="K134" s="254">
        <f aca="true" t="shared" si="34" ref="K134:K139">C134+J134</f>
        <v>0</v>
      </c>
    </row>
    <row r="135" spans="1:11" ht="12" customHeight="1">
      <c r="A135" s="153" t="s">
        <v>52</v>
      </c>
      <c r="B135" s="6" t="s">
        <v>310</v>
      </c>
      <c r="C135" s="471"/>
      <c r="D135" s="127"/>
      <c r="E135" s="127"/>
      <c r="F135" s="127"/>
      <c r="G135" s="127"/>
      <c r="H135" s="127"/>
      <c r="I135" s="127"/>
      <c r="J135" s="277">
        <f t="shared" si="33"/>
        <v>0</v>
      </c>
      <c r="K135" s="254">
        <f t="shared" si="34"/>
        <v>0</v>
      </c>
    </row>
    <row r="136" spans="1:11" ht="12" customHeight="1">
      <c r="A136" s="153" t="s">
        <v>53</v>
      </c>
      <c r="B136" s="6" t="s">
        <v>311</v>
      </c>
      <c r="C136" s="471"/>
      <c r="D136" s="127"/>
      <c r="E136" s="127"/>
      <c r="F136" s="127"/>
      <c r="G136" s="127"/>
      <c r="H136" s="127"/>
      <c r="I136" s="127"/>
      <c r="J136" s="277">
        <f t="shared" si="33"/>
        <v>0</v>
      </c>
      <c r="K136" s="254">
        <f t="shared" si="34"/>
        <v>0</v>
      </c>
    </row>
    <row r="137" spans="1:11" ht="12" customHeight="1">
      <c r="A137" s="153" t="s">
        <v>93</v>
      </c>
      <c r="B137" s="6" t="s">
        <v>363</v>
      </c>
      <c r="C137" s="471"/>
      <c r="D137" s="127"/>
      <c r="E137" s="127"/>
      <c r="F137" s="127"/>
      <c r="G137" s="127"/>
      <c r="H137" s="127"/>
      <c r="I137" s="127"/>
      <c r="J137" s="277">
        <f t="shared" si="33"/>
        <v>0</v>
      </c>
      <c r="K137" s="254">
        <f t="shared" si="34"/>
        <v>0</v>
      </c>
    </row>
    <row r="138" spans="1:11" ht="12" customHeight="1">
      <c r="A138" s="153" t="s">
        <v>94</v>
      </c>
      <c r="B138" s="6" t="s">
        <v>313</v>
      </c>
      <c r="C138" s="471"/>
      <c r="D138" s="127"/>
      <c r="E138" s="127"/>
      <c r="F138" s="127"/>
      <c r="G138" s="127"/>
      <c r="H138" s="127"/>
      <c r="I138" s="127"/>
      <c r="J138" s="277">
        <f t="shared" si="33"/>
        <v>0</v>
      </c>
      <c r="K138" s="254">
        <f t="shared" si="34"/>
        <v>0</v>
      </c>
    </row>
    <row r="139" spans="1:11" s="44" customFormat="1" ht="12" customHeight="1" thickBot="1">
      <c r="A139" s="162" t="s">
        <v>95</v>
      </c>
      <c r="B139" s="4" t="s">
        <v>314</v>
      </c>
      <c r="C139" s="471"/>
      <c r="D139" s="127"/>
      <c r="E139" s="127"/>
      <c r="F139" s="127"/>
      <c r="G139" s="127"/>
      <c r="H139" s="127"/>
      <c r="I139" s="127"/>
      <c r="J139" s="277">
        <f t="shared" si="33"/>
        <v>0</v>
      </c>
      <c r="K139" s="254">
        <f t="shared" si="34"/>
        <v>0</v>
      </c>
    </row>
    <row r="140" spans="1:17" ht="12" customHeight="1" thickBot="1">
      <c r="A140" s="24" t="s">
        <v>8</v>
      </c>
      <c r="B140" s="47" t="s">
        <v>369</v>
      </c>
      <c r="C140" s="457">
        <f>+C141+C142+C144+C145+C143</f>
        <v>0</v>
      </c>
      <c r="D140" s="132">
        <f aca="true" t="shared" si="35" ref="D140:K140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6">
        <f t="shared" si="35"/>
        <v>0</v>
      </c>
      <c r="Q140" s="67"/>
    </row>
    <row r="141" spans="1:11" ht="12.75">
      <c r="A141" s="153" t="s">
        <v>54</v>
      </c>
      <c r="B141" s="6" t="s">
        <v>255</v>
      </c>
      <c r="C141" s="471"/>
      <c r="D141" s="127"/>
      <c r="E141" s="127"/>
      <c r="F141" s="127"/>
      <c r="G141" s="127"/>
      <c r="H141" s="127"/>
      <c r="I141" s="127"/>
      <c r="J141" s="277">
        <f>D141+E141+F141+G141+H141+I141</f>
        <v>0</v>
      </c>
      <c r="K141" s="254">
        <f>C141+J141</f>
        <v>0</v>
      </c>
    </row>
    <row r="142" spans="1:11" ht="12" customHeight="1">
      <c r="A142" s="153" t="s">
        <v>55</v>
      </c>
      <c r="B142" s="6" t="s">
        <v>256</v>
      </c>
      <c r="C142" s="471"/>
      <c r="D142" s="127"/>
      <c r="E142" s="127"/>
      <c r="F142" s="127"/>
      <c r="G142" s="127"/>
      <c r="H142" s="127"/>
      <c r="I142" s="127"/>
      <c r="J142" s="277">
        <f>D142+E142+F142+G142+H142+I142</f>
        <v>0</v>
      </c>
      <c r="K142" s="254">
        <f>C142+J142</f>
        <v>0</v>
      </c>
    </row>
    <row r="143" spans="1:11" ht="12" customHeight="1">
      <c r="A143" s="153" t="s">
        <v>172</v>
      </c>
      <c r="B143" s="6" t="s">
        <v>368</v>
      </c>
      <c r="C143" s="471"/>
      <c r="D143" s="127"/>
      <c r="E143" s="127"/>
      <c r="F143" s="127"/>
      <c r="G143" s="127"/>
      <c r="H143" s="127"/>
      <c r="I143" s="127"/>
      <c r="J143" s="277">
        <f>D143+E143+F143+G143+H143+I143</f>
        <v>0</v>
      </c>
      <c r="K143" s="254">
        <f>C143+J143</f>
        <v>0</v>
      </c>
    </row>
    <row r="144" spans="1:11" s="44" customFormat="1" ht="12" customHeight="1">
      <c r="A144" s="153" t="s">
        <v>173</v>
      </c>
      <c r="B144" s="6" t="s">
        <v>323</v>
      </c>
      <c r="C144" s="471"/>
      <c r="D144" s="127"/>
      <c r="E144" s="127"/>
      <c r="F144" s="127"/>
      <c r="G144" s="127"/>
      <c r="H144" s="127"/>
      <c r="I144" s="127"/>
      <c r="J144" s="277">
        <f>D144+E144+F144+G144+H144+I144</f>
        <v>0</v>
      </c>
      <c r="K144" s="254">
        <f>C144+J144</f>
        <v>0</v>
      </c>
    </row>
    <row r="145" spans="1:11" s="44" customFormat="1" ht="12" customHeight="1" thickBot="1">
      <c r="A145" s="162" t="s">
        <v>174</v>
      </c>
      <c r="B145" s="4" t="s">
        <v>274</v>
      </c>
      <c r="C145" s="471"/>
      <c r="D145" s="127"/>
      <c r="E145" s="127"/>
      <c r="F145" s="127"/>
      <c r="G145" s="127"/>
      <c r="H145" s="127"/>
      <c r="I145" s="127"/>
      <c r="J145" s="277">
        <f>D145+E145+F145+G145+H145+I145</f>
        <v>0</v>
      </c>
      <c r="K145" s="254">
        <f>C145+J145</f>
        <v>0</v>
      </c>
    </row>
    <row r="146" spans="1:11" s="44" customFormat="1" ht="12" customHeight="1" thickBot="1">
      <c r="A146" s="24" t="s">
        <v>9</v>
      </c>
      <c r="B146" s="47" t="s">
        <v>324</v>
      </c>
      <c r="C146" s="474">
        <f>+C147+C148+C149+C150+C151</f>
        <v>0</v>
      </c>
      <c r="D146" s="188">
        <f aca="true" t="shared" si="36" ref="D146:K14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6">
        <f t="shared" si="36"/>
        <v>0</v>
      </c>
    </row>
    <row r="147" spans="1:11" s="44" customFormat="1" ht="12" customHeight="1">
      <c r="A147" s="153" t="s">
        <v>56</v>
      </c>
      <c r="B147" s="6" t="s">
        <v>319</v>
      </c>
      <c r="C147" s="471"/>
      <c r="D147" s="127"/>
      <c r="E147" s="127"/>
      <c r="F147" s="127"/>
      <c r="G147" s="127"/>
      <c r="H147" s="127"/>
      <c r="I147" s="127"/>
      <c r="J147" s="277">
        <f aca="true" t="shared" si="37" ref="J147:J153">D147+E147+F147+G147+H147+I147</f>
        <v>0</v>
      </c>
      <c r="K147" s="254">
        <f aca="true" t="shared" si="38" ref="K147:K153">C147+J147</f>
        <v>0</v>
      </c>
    </row>
    <row r="148" spans="1:11" s="44" customFormat="1" ht="12" customHeight="1">
      <c r="A148" s="153" t="s">
        <v>57</v>
      </c>
      <c r="B148" s="6" t="s">
        <v>326</v>
      </c>
      <c r="C148" s="471"/>
      <c r="D148" s="127"/>
      <c r="E148" s="127"/>
      <c r="F148" s="127"/>
      <c r="G148" s="127"/>
      <c r="H148" s="127"/>
      <c r="I148" s="127"/>
      <c r="J148" s="277">
        <f t="shared" si="37"/>
        <v>0</v>
      </c>
      <c r="K148" s="254">
        <f t="shared" si="38"/>
        <v>0</v>
      </c>
    </row>
    <row r="149" spans="1:11" s="44" customFormat="1" ht="12" customHeight="1">
      <c r="A149" s="153" t="s">
        <v>184</v>
      </c>
      <c r="B149" s="6" t="s">
        <v>321</v>
      </c>
      <c r="C149" s="471"/>
      <c r="D149" s="127"/>
      <c r="E149" s="127"/>
      <c r="F149" s="127"/>
      <c r="G149" s="127"/>
      <c r="H149" s="127"/>
      <c r="I149" s="127"/>
      <c r="J149" s="277">
        <f t="shared" si="37"/>
        <v>0</v>
      </c>
      <c r="K149" s="254">
        <f t="shared" si="38"/>
        <v>0</v>
      </c>
    </row>
    <row r="150" spans="1:11" s="44" customFormat="1" ht="12" customHeight="1">
      <c r="A150" s="153" t="s">
        <v>185</v>
      </c>
      <c r="B150" s="6" t="s">
        <v>366</v>
      </c>
      <c r="C150" s="471"/>
      <c r="D150" s="127"/>
      <c r="E150" s="127"/>
      <c r="F150" s="127"/>
      <c r="G150" s="127"/>
      <c r="H150" s="127"/>
      <c r="I150" s="127"/>
      <c r="J150" s="277">
        <f t="shared" si="37"/>
        <v>0</v>
      </c>
      <c r="K150" s="254">
        <f t="shared" si="38"/>
        <v>0</v>
      </c>
    </row>
    <row r="151" spans="1:11" ht="12.75" customHeight="1" thickBot="1">
      <c r="A151" s="162" t="s">
        <v>325</v>
      </c>
      <c r="B151" s="4" t="s">
        <v>328</v>
      </c>
      <c r="C151" s="472"/>
      <c r="D151" s="129"/>
      <c r="E151" s="129"/>
      <c r="F151" s="129"/>
      <c r="G151" s="129"/>
      <c r="H151" s="129"/>
      <c r="I151" s="129"/>
      <c r="J151" s="278">
        <f t="shared" si="37"/>
        <v>0</v>
      </c>
      <c r="K151" s="255">
        <f t="shared" si="38"/>
        <v>0</v>
      </c>
    </row>
    <row r="152" spans="1:11" ht="12.75" customHeight="1" thickBot="1">
      <c r="A152" s="180" t="s">
        <v>10</v>
      </c>
      <c r="B152" s="47" t="s">
        <v>329</v>
      </c>
      <c r="C152" s="474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6">
        <f t="shared" si="38"/>
        <v>0</v>
      </c>
    </row>
    <row r="153" spans="1:11" ht="12.75" customHeight="1" thickBot="1">
      <c r="A153" s="180" t="s">
        <v>11</v>
      </c>
      <c r="B153" s="47" t="s">
        <v>330</v>
      </c>
      <c r="C153" s="474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6">
        <f t="shared" si="38"/>
        <v>0</v>
      </c>
    </row>
    <row r="154" spans="1:11" ht="12" customHeight="1" thickBot="1">
      <c r="A154" s="24" t="s">
        <v>12</v>
      </c>
      <c r="B154" s="47" t="s">
        <v>332</v>
      </c>
      <c r="C154" s="502">
        <f>+C129+C133+C140+C146+C152+C153</f>
        <v>0</v>
      </c>
      <c r="D154" s="190">
        <f aca="true" t="shared" si="39" ref="D154:K154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7">
        <f t="shared" si="39"/>
        <v>0</v>
      </c>
    </row>
    <row r="155" spans="1:11" ht="15" customHeight="1" thickBot="1">
      <c r="A155" s="164" t="s">
        <v>13</v>
      </c>
      <c r="B155" s="114" t="s">
        <v>331</v>
      </c>
      <c r="C155" s="502">
        <f>+C128+C154</f>
        <v>19303530</v>
      </c>
      <c r="D155" s="190">
        <f aca="true" t="shared" si="40" ref="D155:K155">+D128+D154</f>
        <v>23198219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23198219</v>
      </c>
      <c r="K155" s="267">
        <f t="shared" si="40"/>
        <v>42501749</v>
      </c>
    </row>
    <row r="156" spans="1:11" ht="13.5" thickBot="1">
      <c r="A156" s="117"/>
      <c r="B156" s="118"/>
      <c r="C156" s="503">
        <f>C90-C155</f>
        <v>0</v>
      </c>
      <c r="D156" s="420"/>
      <c r="E156" s="420"/>
      <c r="F156" s="420"/>
      <c r="G156" s="420"/>
      <c r="H156" s="420"/>
      <c r="I156" s="421"/>
      <c r="J156" s="421"/>
      <c r="K156" s="422">
        <f>K90-K155</f>
        <v>0</v>
      </c>
    </row>
    <row r="157" spans="1:11" ht="15" customHeight="1" thickBot="1">
      <c r="A157" s="65" t="s">
        <v>367</v>
      </c>
      <c r="B157" s="66"/>
      <c r="C157" s="504">
        <v>2</v>
      </c>
      <c r="D157" s="262">
        <v>0</v>
      </c>
      <c r="E157" s="262"/>
      <c r="F157" s="262"/>
      <c r="G157" s="262"/>
      <c r="H157" s="262"/>
      <c r="I157" s="222"/>
      <c r="J157" s="314">
        <f>D157+E157+F157+G157+H157+I157</f>
        <v>0</v>
      </c>
      <c r="K157" s="266">
        <f>C157+J157</f>
        <v>2</v>
      </c>
    </row>
    <row r="158" spans="1:11" ht="14.25" customHeight="1" thickBot="1">
      <c r="A158" s="65" t="s">
        <v>116</v>
      </c>
      <c r="B158" s="66"/>
      <c r="C158" s="504">
        <v>0</v>
      </c>
      <c r="D158" s="262">
        <v>0</v>
      </c>
      <c r="E158" s="262"/>
      <c r="F158" s="262"/>
      <c r="G158" s="262"/>
      <c r="H158" s="262"/>
      <c r="I158" s="222"/>
      <c r="J158" s="314">
        <f>D158+E158+F158+G158+H158+I158</f>
        <v>0</v>
      </c>
      <c r="K158" s="266">
        <f>C158+J158</f>
        <v>0</v>
      </c>
    </row>
  </sheetData>
  <sheetProtection formatCells="0"/>
  <mergeCells count="5">
    <mergeCell ref="A92:K92"/>
    <mergeCell ref="B1:K1"/>
    <mergeCell ref="B2:J2"/>
    <mergeCell ref="B3:J3"/>
    <mergeCell ref="A7:K7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zoomScale="120" zoomScaleNormal="120" zoomScaleSheetLayoutView="100" workbookViewId="0" topLeftCell="A64">
      <selection activeCell="K5" sqref="K5"/>
    </sheetView>
  </sheetViews>
  <sheetFormatPr defaultColWidth="9.00390625" defaultRowHeight="12.75"/>
  <cols>
    <col min="1" max="1" width="12.50390625" style="119" customWidth="1"/>
    <col min="2" max="2" width="62.00390625" style="120" customWidth="1"/>
    <col min="3" max="3" width="15.875" style="121" customWidth="1"/>
    <col min="4" max="7" width="14.875" style="121" customWidth="1"/>
    <col min="8" max="9" width="14.875" style="1" customWidth="1"/>
    <col min="10" max="11" width="15.875" style="1" customWidth="1"/>
    <col min="12" max="16384" width="9.375" style="1" customWidth="1"/>
  </cols>
  <sheetData>
    <row r="1" spans="1:11" s="316" customFormat="1" ht="16.5" customHeight="1" thickBot="1">
      <c r="A1" s="400"/>
      <c r="B1" s="586" t="str">
        <f>CONCATENATE("5.1.3. melléklet ",RM_ALAPADATOK!A7," ",RM_ALAPADATOK!B7," ",RM_ALAPADATOK!C7," ",RM_ALAPADATOK!D7," ",RM_ALAPADATOK!E7," ",RM_ALAPADATOK!F7," ",RM_ALAPADATOK!G7," ",RM_ALAPADATOK!H7)</f>
        <v>5.1.3. melléklet a 2 / 2019 ( II.26. ) önkormányzati rendelethez</v>
      </c>
      <c r="C1" s="587"/>
      <c r="D1" s="587"/>
      <c r="E1" s="587"/>
      <c r="F1" s="587"/>
      <c r="G1" s="587"/>
      <c r="H1" s="587"/>
      <c r="I1" s="587"/>
      <c r="J1" s="587"/>
      <c r="K1" s="587"/>
    </row>
    <row r="2" spans="1:11" s="318" customFormat="1" ht="21" customHeight="1" thickBot="1">
      <c r="A2" s="401" t="s">
        <v>39</v>
      </c>
      <c r="B2" s="591" t="str">
        <f>CONCATENATE(RM_ALAPADATOK!A3)</f>
        <v>Elek Város Önkormányzata</v>
      </c>
      <c r="C2" s="592"/>
      <c r="D2" s="592"/>
      <c r="E2" s="592"/>
      <c r="F2" s="592"/>
      <c r="G2" s="592"/>
      <c r="H2" s="592"/>
      <c r="I2" s="593"/>
      <c r="J2" s="594"/>
      <c r="K2" s="317" t="s">
        <v>34</v>
      </c>
    </row>
    <row r="3" spans="1:11" s="318" customFormat="1" ht="36.75" thickBot="1">
      <c r="A3" s="401" t="s">
        <v>114</v>
      </c>
      <c r="B3" s="595" t="s">
        <v>473</v>
      </c>
      <c r="C3" s="596"/>
      <c r="D3" s="596"/>
      <c r="E3" s="596"/>
      <c r="F3" s="596"/>
      <c r="G3" s="596"/>
      <c r="H3" s="596"/>
      <c r="I3" s="597"/>
      <c r="J3" s="598"/>
      <c r="K3" s="319" t="s">
        <v>290</v>
      </c>
    </row>
    <row r="4" spans="1:11" s="320" customFormat="1" ht="15.75" customHeight="1" thickBot="1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CONCATENATE('RM_2.2.sz.mell.'!I2)</f>
        <v>Forintban!</v>
      </c>
    </row>
    <row r="5" spans="1:11" ht="40.5" customHeight="1" thickBot="1">
      <c r="A5" s="406" t="s">
        <v>115</v>
      </c>
      <c r="B5" s="393" t="s">
        <v>428</v>
      </c>
      <c r="C5" s="288" t="str">
        <f>CONCATENATE('RM_1.1.sz.mell.'!C9:K9)</f>
        <v>Eredeti
előirányzat</v>
      </c>
      <c r="D5" s="289" t="str">
        <f>CONCATENATE('RM_1.1.sz.mell.'!D9)</f>
        <v>1. sz. módosítás </v>
      </c>
      <c r="E5" s="289" t="str">
        <f>CONCATENATE('RM_1.1.sz.mell.'!E9)</f>
        <v>.2. sz. módosítás </v>
      </c>
      <c r="F5" s="289" t="str">
        <f>CONCATENATE('RM_1.1.sz.mell.'!F9)</f>
        <v>3. sz. módosítás </v>
      </c>
      <c r="G5" s="289" t="str">
        <f>CONCATENATE('RM_1.1.sz.mell.'!G9)</f>
        <v>4. sz. módosítás </v>
      </c>
      <c r="H5" s="289" t="str">
        <f>CONCATENATE('RM_1.1.sz.mell.'!H9)</f>
        <v>.5. sz. módosítás </v>
      </c>
      <c r="I5" s="289" t="str">
        <f>CONCATENATE('RM_1.1.sz.mell.'!I9)</f>
        <v>6. sz. módosítás </v>
      </c>
      <c r="J5" s="289" t="s">
        <v>435</v>
      </c>
      <c r="K5" s="290" t="str">
        <f>CONCATENATE('RM_5.1.2.sz.mell'!K5)</f>
        <v>….számú módosítás utáni előirányzat</v>
      </c>
    </row>
    <row r="6" spans="1:11" s="40" customFormat="1" ht="12.75" customHeight="1" thickBot="1">
      <c r="A6" s="394" t="s">
        <v>346</v>
      </c>
      <c r="B6" s="395" t="s">
        <v>347</v>
      </c>
      <c r="C6" s="407" t="s">
        <v>348</v>
      </c>
      <c r="D6" s="407" t="s">
        <v>350</v>
      </c>
      <c r="E6" s="408" t="s">
        <v>349</v>
      </c>
      <c r="F6" s="408" t="s">
        <v>351</v>
      </c>
      <c r="G6" s="408" t="s">
        <v>352</v>
      </c>
      <c r="H6" s="408" t="s">
        <v>353</v>
      </c>
      <c r="I6" s="408" t="s">
        <v>459</v>
      </c>
      <c r="J6" s="408" t="s">
        <v>460</v>
      </c>
      <c r="K6" s="397" t="s">
        <v>461</v>
      </c>
    </row>
    <row r="7" spans="1:11" s="40" customFormat="1" ht="15.75" customHeight="1" thickBot="1">
      <c r="A7" s="588" t="s">
        <v>35</v>
      </c>
      <c r="B7" s="589"/>
      <c r="C7" s="589"/>
      <c r="D7" s="589"/>
      <c r="E7" s="589"/>
      <c r="F7" s="589"/>
      <c r="G7" s="589"/>
      <c r="H7" s="589"/>
      <c r="I7" s="589"/>
      <c r="J7" s="589"/>
      <c r="K7" s="590"/>
    </row>
    <row r="8" spans="1:11" s="40" customFormat="1" ht="12" customHeight="1" thickBot="1">
      <c r="A8" s="24" t="s">
        <v>3</v>
      </c>
      <c r="B8" s="18" t="s">
        <v>137</v>
      </c>
      <c r="C8" s="126">
        <f>+C9+C10+C11+C12+C13+C14</f>
        <v>0</v>
      </c>
      <c r="D8" s="192">
        <f aca="true" t="shared" si="0" ref="D8:I8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2">
        <f>+K9+K10+K11+K12+K13+K14</f>
        <v>0</v>
      </c>
    </row>
    <row r="9" spans="1:11" s="42" customFormat="1" ht="12" customHeight="1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3">
        <f aca="true" t="shared" si="1" ref="K9:K14">C9+J9</f>
        <v>0</v>
      </c>
    </row>
    <row r="10" spans="1:11" s="43" customFormat="1" ht="12" customHeight="1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aca="true" t="shared" si="2" ref="J10:J64">D10+E10+F10+G10+H10+I10</f>
        <v>0</v>
      </c>
      <c r="K10" s="253">
        <f t="shared" si="1"/>
        <v>0</v>
      </c>
    </row>
    <row r="11" spans="1:11" s="43" customFormat="1" ht="12" customHeight="1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3">
        <f t="shared" si="1"/>
        <v>0</v>
      </c>
    </row>
    <row r="12" spans="1:11" s="43" customFormat="1" ht="12" customHeight="1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3">
        <f t="shared" si="1"/>
        <v>0</v>
      </c>
    </row>
    <row r="13" spans="1:11" s="43" customFormat="1" ht="12" customHeight="1">
      <c r="A13" s="154" t="s">
        <v>78</v>
      </c>
      <c r="B13" s="140" t="s">
        <v>354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3">
        <f t="shared" si="1"/>
        <v>0</v>
      </c>
    </row>
    <row r="14" spans="1:11" s="42" customFormat="1" ht="12" customHeight="1" thickBot="1">
      <c r="A14" s="155" t="s">
        <v>62</v>
      </c>
      <c r="B14" s="141" t="s">
        <v>292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3">
        <f t="shared" si="1"/>
        <v>0</v>
      </c>
    </row>
    <row r="15" spans="1:11" s="42" customFormat="1" ht="12" customHeight="1" thickBot="1">
      <c r="A15" s="24" t="s">
        <v>4</v>
      </c>
      <c r="B15" s="69" t="s">
        <v>142</v>
      </c>
      <c r="C15" s="126">
        <f>+C16+C17+C18+C19+C20</f>
        <v>0</v>
      </c>
      <c r="D15" s="192">
        <f aca="true" t="shared" si="3" ref="D15:K15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2">
        <f t="shared" si="3"/>
        <v>0</v>
      </c>
    </row>
    <row r="16" spans="1:11" s="42" customFormat="1" ht="12" customHeight="1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3">
        <f aca="true" t="shared" si="4" ref="K16:K21">C16+J16</f>
        <v>0</v>
      </c>
    </row>
    <row r="17" spans="1:11" s="42" customFormat="1" ht="12" customHeight="1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7">
        <f t="shared" si="2"/>
        <v>0</v>
      </c>
      <c r="K17" s="254">
        <f t="shared" si="4"/>
        <v>0</v>
      </c>
    </row>
    <row r="18" spans="1:11" s="42" customFormat="1" ht="12" customHeight="1">
      <c r="A18" s="154" t="s">
        <v>66</v>
      </c>
      <c r="B18" s="140" t="s">
        <v>283</v>
      </c>
      <c r="C18" s="128"/>
      <c r="D18" s="194"/>
      <c r="E18" s="194"/>
      <c r="F18" s="194"/>
      <c r="G18" s="194"/>
      <c r="H18" s="194"/>
      <c r="I18" s="127"/>
      <c r="J18" s="277">
        <f t="shared" si="2"/>
        <v>0</v>
      </c>
      <c r="K18" s="254">
        <f t="shared" si="4"/>
        <v>0</v>
      </c>
    </row>
    <row r="19" spans="1:11" s="42" customFormat="1" ht="12" customHeight="1">
      <c r="A19" s="154" t="s">
        <v>67</v>
      </c>
      <c r="B19" s="140" t="s">
        <v>284</v>
      </c>
      <c r="C19" s="128"/>
      <c r="D19" s="194"/>
      <c r="E19" s="194"/>
      <c r="F19" s="194"/>
      <c r="G19" s="194"/>
      <c r="H19" s="194"/>
      <c r="I19" s="127"/>
      <c r="J19" s="277">
        <f t="shared" si="2"/>
        <v>0</v>
      </c>
      <c r="K19" s="254">
        <f t="shared" si="4"/>
        <v>0</v>
      </c>
    </row>
    <row r="20" spans="1:11" s="42" customFormat="1" ht="12" customHeight="1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7">
        <f t="shared" si="2"/>
        <v>0</v>
      </c>
      <c r="K20" s="254">
        <f t="shared" si="4"/>
        <v>0</v>
      </c>
    </row>
    <row r="21" spans="1:11" s="43" customFormat="1" ht="12" customHeight="1" thickBot="1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8">
        <f t="shared" si="2"/>
        <v>0</v>
      </c>
      <c r="K21" s="255">
        <f t="shared" si="4"/>
        <v>0</v>
      </c>
    </row>
    <row r="22" spans="1:11" s="43" customFormat="1" ht="12" customHeight="1" thickBot="1">
      <c r="A22" s="24" t="s">
        <v>5</v>
      </c>
      <c r="B22" s="18" t="s">
        <v>147</v>
      </c>
      <c r="C22" s="126">
        <f>+C23+C24+C25+C26+C27</f>
        <v>0</v>
      </c>
      <c r="D22" s="192">
        <f aca="true" t="shared" si="5" ref="D22:K22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2">
        <f t="shared" si="5"/>
        <v>0</v>
      </c>
    </row>
    <row r="23" spans="1:11" s="43" customFormat="1" ht="12" customHeight="1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3">
        <f aca="true" t="shared" si="6" ref="K23:K28">C23+J23</f>
        <v>0</v>
      </c>
    </row>
    <row r="24" spans="1:11" s="42" customFormat="1" ht="12" customHeight="1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7">
        <f t="shared" si="2"/>
        <v>0</v>
      </c>
      <c r="K24" s="254">
        <f t="shared" si="6"/>
        <v>0</v>
      </c>
    </row>
    <row r="25" spans="1:11" s="43" customFormat="1" ht="12" customHeight="1">
      <c r="A25" s="154" t="s">
        <v>49</v>
      </c>
      <c r="B25" s="140" t="s">
        <v>285</v>
      </c>
      <c r="C25" s="127"/>
      <c r="D25" s="194"/>
      <c r="E25" s="194"/>
      <c r="F25" s="194"/>
      <c r="G25" s="194"/>
      <c r="H25" s="194"/>
      <c r="I25" s="127"/>
      <c r="J25" s="277">
        <f t="shared" si="2"/>
        <v>0</v>
      </c>
      <c r="K25" s="254">
        <f t="shared" si="6"/>
        <v>0</v>
      </c>
    </row>
    <row r="26" spans="1:11" s="43" customFormat="1" ht="12" customHeight="1">
      <c r="A26" s="154" t="s">
        <v>50</v>
      </c>
      <c r="B26" s="140" t="s">
        <v>286</v>
      </c>
      <c r="C26" s="127"/>
      <c r="D26" s="194"/>
      <c r="E26" s="194"/>
      <c r="F26" s="194"/>
      <c r="G26" s="194"/>
      <c r="H26" s="194"/>
      <c r="I26" s="127"/>
      <c r="J26" s="277">
        <f t="shared" si="2"/>
        <v>0</v>
      </c>
      <c r="K26" s="254">
        <f t="shared" si="6"/>
        <v>0</v>
      </c>
    </row>
    <row r="27" spans="1:11" s="43" customFormat="1" ht="12" customHeight="1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7">
        <f t="shared" si="2"/>
        <v>0</v>
      </c>
      <c r="K27" s="254">
        <f t="shared" si="6"/>
        <v>0</v>
      </c>
    </row>
    <row r="28" spans="1:11" s="43" customFormat="1" ht="12" customHeight="1" thickBot="1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8">
        <f t="shared" si="2"/>
        <v>0</v>
      </c>
      <c r="K28" s="255">
        <f t="shared" si="6"/>
        <v>0</v>
      </c>
    </row>
    <row r="29" spans="1:11" s="43" customFormat="1" ht="12" customHeight="1" thickBot="1">
      <c r="A29" s="24" t="s">
        <v>91</v>
      </c>
      <c r="B29" s="18" t="s">
        <v>421</v>
      </c>
      <c r="C29" s="132">
        <f>+C30+C31+C32+C33+C34+C35+C36</f>
        <v>0</v>
      </c>
      <c r="D29" s="132">
        <f aca="true" t="shared" si="7" ref="D29:K29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6">
        <f t="shared" si="7"/>
        <v>0</v>
      </c>
    </row>
    <row r="30" spans="1:11" s="43" customFormat="1" ht="12" customHeight="1">
      <c r="A30" s="153" t="s">
        <v>152</v>
      </c>
      <c r="B30" s="139" t="s">
        <v>414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3">
        <f aca="true" t="shared" si="8" ref="K30:K36">C30+J30</f>
        <v>0</v>
      </c>
    </row>
    <row r="31" spans="1:11" s="43" customFormat="1" ht="12" customHeight="1">
      <c r="A31" s="154" t="s">
        <v>153</v>
      </c>
      <c r="B31" s="140" t="s">
        <v>415</v>
      </c>
      <c r="C31" s="127"/>
      <c r="D31" s="127"/>
      <c r="E31" s="127"/>
      <c r="F31" s="127"/>
      <c r="G31" s="127"/>
      <c r="H31" s="127"/>
      <c r="I31" s="127"/>
      <c r="J31" s="277">
        <f t="shared" si="2"/>
        <v>0</v>
      </c>
      <c r="K31" s="254">
        <f t="shared" si="8"/>
        <v>0</v>
      </c>
    </row>
    <row r="32" spans="1:11" s="43" customFormat="1" ht="12" customHeight="1">
      <c r="A32" s="154" t="s">
        <v>154</v>
      </c>
      <c r="B32" s="140" t="s">
        <v>416</v>
      </c>
      <c r="C32" s="127"/>
      <c r="D32" s="127"/>
      <c r="E32" s="127"/>
      <c r="F32" s="127"/>
      <c r="G32" s="127"/>
      <c r="H32" s="127"/>
      <c r="I32" s="127"/>
      <c r="J32" s="277">
        <f t="shared" si="2"/>
        <v>0</v>
      </c>
      <c r="K32" s="254">
        <f t="shared" si="8"/>
        <v>0</v>
      </c>
    </row>
    <row r="33" spans="1:11" s="43" customFormat="1" ht="12" customHeight="1">
      <c r="A33" s="154" t="s">
        <v>155</v>
      </c>
      <c r="B33" s="140" t="s">
        <v>417</v>
      </c>
      <c r="C33" s="127"/>
      <c r="D33" s="127"/>
      <c r="E33" s="127"/>
      <c r="F33" s="127"/>
      <c r="G33" s="127"/>
      <c r="H33" s="127"/>
      <c r="I33" s="127"/>
      <c r="J33" s="277">
        <f t="shared" si="2"/>
        <v>0</v>
      </c>
      <c r="K33" s="254">
        <f t="shared" si="8"/>
        <v>0</v>
      </c>
    </row>
    <row r="34" spans="1:11" s="43" customFormat="1" ht="12" customHeight="1">
      <c r="A34" s="154" t="s">
        <v>418</v>
      </c>
      <c r="B34" s="140" t="s">
        <v>156</v>
      </c>
      <c r="C34" s="127"/>
      <c r="D34" s="127"/>
      <c r="E34" s="127"/>
      <c r="F34" s="127"/>
      <c r="G34" s="127"/>
      <c r="H34" s="127"/>
      <c r="I34" s="127"/>
      <c r="J34" s="277">
        <f t="shared" si="2"/>
        <v>0</v>
      </c>
      <c r="K34" s="254">
        <f t="shared" si="8"/>
        <v>0</v>
      </c>
    </row>
    <row r="35" spans="1:11" s="43" customFormat="1" ht="12" customHeight="1">
      <c r="A35" s="154" t="s">
        <v>419</v>
      </c>
      <c r="B35" s="140" t="s">
        <v>157</v>
      </c>
      <c r="C35" s="127"/>
      <c r="D35" s="127"/>
      <c r="E35" s="127"/>
      <c r="F35" s="127"/>
      <c r="G35" s="127"/>
      <c r="H35" s="127"/>
      <c r="I35" s="127"/>
      <c r="J35" s="277">
        <f t="shared" si="2"/>
        <v>0</v>
      </c>
      <c r="K35" s="254">
        <f t="shared" si="8"/>
        <v>0</v>
      </c>
    </row>
    <row r="36" spans="1:11" s="43" customFormat="1" ht="12" customHeight="1" thickBot="1">
      <c r="A36" s="155" t="s">
        <v>420</v>
      </c>
      <c r="B36" s="141" t="s">
        <v>158</v>
      </c>
      <c r="C36" s="129"/>
      <c r="D36" s="129"/>
      <c r="E36" s="129"/>
      <c r="F36" s="129"/>
      <c r="G36" s="129"/>
      <c r="H36" s="129"/>
      <c r="I36" s="129"/>
      <c r="J36" s="278">
        <f t="shared" si="2"/>
        <v>0</v>
      </c>
      <c r="K36" s="255">
        <f t="shared" si="8"/>
        <v>0</v>
      </c>
    </row>
    <row r="37" spans="1:11" s="43" customFormat="1" ht="12" customHeight="1" thickBot="1">
      <c r="A37" s="24" t="s">
        <v>7</v>
      </c>
      <c r="B37" s="18" t="s">
        <v>293</v>
      </c>
      <c r="C37" s="126">
        <f>SUM(C38:C48)</f>
        <v>0</v>
      </c>
      <c r="D37" s="192">
        <f aca="true" t="shared" si="9" ref="D37:K37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2">
        <f t="shared" si="9"/>
        <v>0</v>
      </c>
    </row>
    <row r="38" spans="1:11" s="43" customFormat="1" ht="12" customHeight="1">
      <c r="A38" s="153" t="s">
        <v>51</v>
      </c>
      <c r="B38" s="139" t="s">
        <v>161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3">
        <f aca="true" t="shared" si="10" ref="K38:K48">C38+J38</f>
        <v>0</v>
      </c>
    </row>
    <row r="39" spans="1:11" s="43" customFormat="1" ht="12" customHeight="1">
      <c r="A39" s="154" t="s">
        <v>52</v>
      </c>
      <c r="B39" s="140" t="s">
        <v>162</v>
      </c>
      <c r="C39" s="127"/>
      <c r="D39" s="194"/>
      <c r="E39" s="194"/>
      <c r="F39" s="194"/>
      <c r="G39" s="194"/>
      <c r="H39" s="194"/>
      <c r="I39" s="127"/>
      <c r="J39" s="277">
        <f t="shared" si="2"/>
        <v>0</v>
      </c>
      <c r="K39" s="254">
        <f t="shared" si="10"/>
        <v>0</v>
      </c>
    </row>
    <row r="40" spans="1:11" s="43" customFormat="1" ht="12" customHeight="1">
      <c r="A40" s="154" t="s">
        <v>53</v>
      </c>
      <c r="B40" s="140" t="s">
        <v>163</v>
      </c>
      <c r="C40" s="127"/>
      <c r="D40" s="194"/>
      <c r="E40" s="194"/>
      <c r="F40" s="194"/>
      <c r="G40" s="194"/>
      <c r="H40" s="194"/>
      <c r="I40" s="127"/>
      <c r="J40" s="277">
        <f t="shared" si="2"/>
        <v>0</v>
      </c>
      <c r="K40" s="254">
        <f t="shared" si="10"/>
        <v>0</v>
      </c>
    </row>
    <row r="41" spans="1:11" s="43" customFormat="1" ht="12" customHeight="1">
      <c r="A41" s="154" t="s">
        <v>93</v>
      </c>
      <c r="B41" s="140" t="s">
        <v>164</v>
      </c>
      <c r="C41" s="127"/>
      <c r="D41" s="194"/>
      <c r="E41" s="194"/>
      <c r="F41" s="194"/>
      <c r="G41" s="194"/>
      <c r="H41" s="194"/>
      <c r="I41" s="127"/>
      <c r="J41" s="277">
        <f t="shared" si="2"/>
        <v>0</v>
      </c>
      <c r="K41" s="254">
        <f t="shared" si="10"/>
        <v>0</v>
      </c>
    </row>
    <row r="42" spans="1:11" s="43" customFormat="1" ht="12" customHeight="1">
      <c r="A42" s="154" t="s">
        <v>94</v>
      </c>
      <c r="B42" s="140" t="s">
        <v>165</v>
      </c>
      <c r="C42" s="127"/>
      <c r="D42" s="194"/>
      <c r="E42" s="194"/>
      <c r="F42" s="194"/>
      <c r="G42" s="194"/>
      <c r="H42" s="194"/>
      <c r="I42" s="127"/>
      <c r="J42" s="277">
        <f t="shared" si="2"/>
        <v>0</v>
      </c>
      <c r="K42" s="254">
        <f t="shared" si="10"/>
        <v>0</v>
      </c>
    </row>
    <row r="43" spans="1:11" s="43" customFormat="1" ht="12" customHeight="1">
      <c r="A43" s="154" t="s">
        <v>95</v>
      </c>
      <c r="B43" s="140" t="s">
        <v>166</v>
      </c>
      <c r="C43" s="127"/>
      <c r="D43" s="194"/>
      <c r="E43" s="194"/>
      <c r="F43" s="194"/>
      <c r="G43" s="194"/>
      <c r="H43" s="194"/>
      <c r="I43" s="127"/>
      <c r="J43" s="277">
        <f t="shared" si="2"/>
        <v>0</v>
      </c>
      <c r="K43" s="254">
        <f t="shared" si="10"/>
        <v>0</v>
      </c>
    </row>
    <row r="44" spans="1:11" s="43" customFormat="1" ht="12" customHeight="1">
      <c r="A44" s="154" t="s">
        <v>96</v>
      </c>
      <c r="B44" s="140" t="s">
        <v>167</v>
      </c>
      <c r="C44" s="127"/>
      <c r="D44" s="194"/>
      <c r="E44" s="194"/>
      <c r="F44" s="194"/>
      <c r="G44" s="194"/>
      <c r="H44" s="194"/>
      <c r="I44" s="127"/>
      <c r="J44" s="277">
        <f t="shared" si="2"/>
        <v>0</v>
      </c>
      <c r="K44" s="254">
        <f t="shared" si="10"/>
        <v>0</v>
      </c>
    </row>
    <row r="45" spans="1:11" s="43" customFormat="1" ht="12" customHeight="1">
      <c r="A45" s="154" t="s">
        <v>97</v>
      </c>
      <c r="B45" s="140" t="s">
        <v>168</v>
      </c>
      <c r="C45" s="127"/>
      <c r="D45" s="194"/>
      <c r="E45" s="194"/>
      <c r="F45" s="194"/>
      <c r="G45" s="194"/>
      <c r="H45" s="194"/>
      <c r="I45" s="127"/>
      <c r="J45" s="277">
        <f t="shared" si="2"/>
        <v>0</v>
      </c>
      <c r="K45" s="254">
        <f t="shared" si="10"/>
        <v>0</v>
      </c>
    </row>
    <row r="46" spans="1:11" s="43" customFormat="1" ht="12" customHeight="1">
      <c r="A46" s="154" t="s">
        <v>159</v>
      </c>
      <c r="B46" s="140" t="s">
        <v>169</v>
      </c>
      <c r="C46" s="130"/>
      <c r="D46" s="218"/>
      <c r="E46" s="218"/>
      <c r="F46" s="218"/>
      <c r="G46" s="218"/>
      <c r="H46" s="218"/>
      <c r="I46" s="130"/>
      <c r="J46" s="275">
        <f t="shared" si="2"/>
        <v>0</v>
      </c>
      <c r="K46" s="257">
        <f t="shared" si="10"/>
        <v>0</v>
      </c>
    </row>
    <row r="47" spans="1:11" s="43" customFormat="1" ht="12" customHeight="1">
      <c r="A47" s="155" t="s">
        <v>160</v>
      </c>
      <c r="B47" s="141" t="s">
        <v>295</v>
      </c>
      <c r="C47" s="131"/>
      <c r="D47" s="219"/>
      <c r="E47" s="219"/>
      <c r="F47" s="219"/>
      <c r="G47" s="219"/>
      <c r="H47" s="219"/>
      <c r="I47" s="131"/>
      <c r="J47" s="281">
        <f t="shared" si="2"/>
        <v>0</v>
      </c>
      <c r="K47" s="258">
        <f t="shared" si="10"/>
        <v>0</v>
      </c>
    </row>
    <row r="48" spans="1:11" s="43" customFormat="1" ht="12" customHeight="1" thickBot="1">
      <c r="A48" s="155" t="s">
        <v>294</v>
      </c>
      <c r="B48" s="141" t="s">
        <v>170</v>
      </c>
      <c r="C48" s="131"/>
      <c r="D48" s="219"/>
      <c r="E48" s="219"/>
      <c r="F48" s="219"/>
      <c r="G48" s="219"/>
      <c r="H48" s="219"/>
      <c r="I48" s="131"/>
      <c r="J48" s="281">
        <f t="shared" si="2"/>
        <v>0</v>
      </c>
      <c r="K48" s="258">
        <f t="shared" si="10"/>
        <v>0</v>
      </c>
    </row>
    <row r="49" spans="1:11" s="43" customFormat="1" ht="12" customHeight="1" thickBot="1">
      <c r="A49" s="24" t="s">
        <v>8</v>
      </c>
      <c r="B49" s="18" t="s">
        <v>171</v>
      </c>
      <c r="C49" s="126">
        <f>SUM(C50:C54)</f>
        <v>0</v>
      </c>
      <c r="D49" s="192">
        <f aca="true" t="shared" si="11" ref="D49:K49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2">
        <f t="shared" si="11"/>
        <v>0</v>
      </c>
    </row>
    <row r="50" spans="1:11" s="43" customFormat="1" ht="12" customHeight="1">
      <c r="A50" s="153" t="s">
        <v>54</v>
      </c>
      <c r="B50" s="139" t="s">
        <v>175</v>
      </c>
      <c r="C50" s="168"/>
      <c r="D50" s="220"/>
      <c r="E50" s="220"/>
      <c r="F50" s="220"/>
      <c r="G50" s="220"/>
      <c r="H50" s="220"/>
      <c r="I50" s="168"/>
      <c r="J50" s="272">
        <f t="shared" si="2"/>
        <v>0</v>
      </c>
      <c r="K50" s="259">
        <f>C50+J50</f>
        <v>0</v>
      </c>
    </row>
    <row r="51" spans="1:11" s="43" customFormat="1" ht="12" customHeight="1">
      <c r="A51" s="154" t="s">
        <v>55</v>
      </c>
      <c r="B51" s="140" t="s">
        <v>176</v>
      </c>
      <c r="C51" s="130"/>
      <c r="D51" s="218"/>
      <c r="E51" s="218"/>
      <c r="F51" s="218"/>
      <c r="G51" s="218"/>
      <c r="H51" s="218"/>
      <c r="I51" s="130"/>
      <c r="J51" s="275">
        <f t="shared" si="2"/>
        <v>0</v>
      </c>
      <c r="K51" s="257">
        <f>C51+J51</f>
        <v>0</v>
      </c>
    </row>
    <row r="52" spans="1:11" s="43" customFormat="1" ht="12" customHeight="1">
      <c r="A52" s="154" t="s">
        <v>172</v>
      </c>
      <c r="B52" s="140" t="s">
        <v>177</v>
      </c>
      <c r="C52" s="130"/>
      <c r="D52" s="218"/>
      <c r="E52" s="218"/>
      <c r="F52" s="218"/>
      <c r="G52" s="218"/>
      <c r="H52" s="218"/>
      <c r="I52" s="130"/>
      <c r="J52" s="275">
        <f t="shared" si="2"/>
        <v>0</v>
      </c>
      <c r="K52" s="257">
        <f>C52+J52</f>
        <v>0</v>
      </c>
    </row>
    <row r="53" spans="1:11" s="43" customFormat="1" ht="12" customHeight="1">
      <c r="A53" s="154" t="s">
        <v>173</v>
      </c>
      <c r="B53" s="140" t="s">
        <v>178</v>
      </c>
      <c r="C53" s="130"/>
      <c r="D53" s="218"/>
      <c r="E53" s="218"/>
      <c r="F53" s="218"/>
      <c r="G53" s="218"/>
      <c r="H53" s="218"/>
      <c r="I53" s="130"/>
      <c r="J53" s="275">
        <f t="shared" si="2"/>
        <v>0</v>
      </c>
      <c r="K53" s="257">
        <f>C53+J53</f>
        <v>0</v>
      </c>
    </row>
    <row r="54" spans="1:11" s="43" customFormat="1" ht="12" customHeight="1" thickBot="1">
      <c r="A54" s="163" t="s">
        <v>174</v>
      </c>
      <c r="B54" s="315" t="s">
        <v>179</v>
      </c>
      <c r="C54" s="251"/>
      <c r="D54" s="221"/>
      <c r="E54" s="221"/>
      <c r="F54" s="221"/>
      <c r="G54" s="221"/>
      <c r="H54" s="221"/>
      <c r="I54" s="251"/>
      <c r="J54" s="274">
        <f t="shared" si="2"/>
        <v>0</v>
      </c>
      <c r="K54" s="270">
        <f>C54+J54</f>
        <v>0</v>
      </c>
    </row>
    <row r="55" spans="1:11" s="43" customFormat="1" ht="12" customHeight="1" thickBot="1">
      <c r="A55" s="24" t="s">
        <v>98</v>
      </c>
      <c r="B55" s="18" t="s">
        <v>180</v>
      </c>
      <c r="C55" s="126">
        <f>SUM(C56:C58)</f>
        <v>0</v>
      </c>
      <c r="D55" s="192">
        <f aca="true" t="shared" si="12" ref="D55:K55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2">
        <f t="shared" si="12"/>
        <v>0</v>
      </c>
    </row>
    <row r="56" spans="1:11" s="43" customFormat="1" ht="12" customHeight="1">
      <c r="A56" s="153" t="s">
        <v>56</v>
      </c>
      <c r="B56" s="139" t="s">
        <v>181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3">
        <f>C56+J56</f>
        <v>0</v>
      </c>
    </row>
    <row r="57" spans="1:11" s="43" customFormat="1" ht="12" customHeight="1">
      <c r="A57" s="154" t="s">
        <v>57</v>
      </c>
      <c r="B57" s="140" t="s">
        <v>287</v>
      </c>
      <c r="C57" s="127"/>
      <c r="D57" s="194"/>
      <c r="E57" s="194"/>
      <c r="F57" s="194"/>
      <c r="G57" s="194"/>
      <c r="H57" s="194"/>
      <c r="I57" s="127"/>
      <c r="J57" s="277">
        <f t="shared" si="2"/>
        <v>0</v>
      </c>
      <c r="K57" s="254">
        <f>C57+J57</f>
        <v>0</v>
      </c>
    </row>
    <row r="58" spans="1:11" s="43" customFormat="1" ht="12" customHeight="1">
      <c r="A58" s="154" t="s">
        <v>184</v>
      </c>
      <c r="B58" s="140" t="s">
        <v>182</v>
      </c>
      <c r="C58" s="127"/>
      <c r="D58" s="194"/>
      <c r="E58" s="194"/>
      <c r="F58" s="194"/>
      <c r="G58" s="194"/>
      <c r="H58" s="194"/>
      <c r="I58" s="127"/>
      <c r="J58" s="277">
        <f t="shared" si="2"/>
        <v>0</v>
      </c>
      <c r="K58" s="254">
        <f>C58+J58</f>
        <v>0</v>
      </c>
    </row>
    <row r="59" spans="1:11" s="43" customFormat="1" ht="12" customHeight="1" thickBot="1">
      <c r="A59" s="155" t="s">
        <v>185</v>
      </c>
      <c r="B59" s="141" t="s">
        <v>183</v>
      </c>
      <c r="C59" s="129"/>
      <c r="D59" s="195"/>
      <c r="E59" s="195"/>
      <c r="F59" s="195"/>
      <c r="G59" s="195"/>
      <c r="H59" s="195"/>
      <c r="I59" s="129"/>
      <c r="J59" s="278">
        <f t="shared" si="2"/>
        <v>0</v>
      </c>
      <c r="K59" s="255">
        <f>C59+J59</f>
        <v>0</v>
      </c>
    </row>
    <row r="60" spans="1:11" s="43" customFormat="1" ht="12" customHeight="1" thickBot="1">
      <c r="A60" s="24" t="s">
        <v>10</v>
      </c>
      <c r="B60" s="69" t="s">
        <v>186</v>
      </c>
      <c r="C60" s="126">
        <f>SUM(C61:C63)</f>
        <v>0</v>
      </c>
      <c r="D60" s="192">
        <f aca="true" t="shared" si="13" ref="D60:K60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2">
        <f t="shared" si="13"/>
        <v>0</v>
      </c>
    </row>
    <row r="61" spans="1:11" s="43" customFormat="1" ht="12" customHeight="1">
      <c r="A61" s="153" t="s">
        <v>99</v>
      </c>
      <c r="B61" s="139" t="s">
        <v>188</v>
      </c>
      <c r="C61" s="130"/>
      <c r="D61" s="218"/>
      <c r="E61" s="218"/>
      <c r="F61" s="218"/>
      <c r="G61" s="218"/>
      <c r="H61" s="218"/>
      <c r="I61" s="130"/>
      <c r="J61" s="275">
        <f t="shared" si="2"/>
        <v>0</v>
      </c>
      <c r="K61" s="257">
        <f>C61+J61</f>
        <v>0</v>
      </c>
    </row>
    <row r="62" spans="1:11" s="43" customFormat="1" ht="12" customHeight="1">
      <c r="A62" s="154" t="s">
        <v>100</v>
      </c>
      <c r="B62" s="140" t="s">
        <v>288</v>
      </c>
      <c r="C62" s="130"/>
      <c r="D62" s="218"/>
      <c r="E62" s="218"/>
      <c r="F62" s="218"/>
      <c r="G62" s="218"/>
      <c r="H62" s="218"/>
      <c r="I62" s="130"/>
      <c r="J62" s="275">
        <f t="shared" si="2"/>
        <v>0</v>
      </c>
      <c r="K62" s="257">
        <f>C62+J62</f>
        <v>0</v>
      </c>
    </row>
    <row r="63" spans="1:11" s="43" customFormat="1" ht="12" customHeight="1">
      <c r="A63" s="154" t="s">
        <v>120</v>
      </c>
      <c r="B63" s="140" t="s">
        <v>189</v>
      </c>
      <c r="C63" s="130"/>
      <c r="D63" s="218"/>
      <c r="E63" s="218"/>
      <c r="F63" s="218"/>
      <c r="G63" s="218"/>
      <c r="H63" s="218"/>
      <c r="I63" s="130"/>
      <c r="J63" s="275">
        <f t="shared" si="2"/>
        <v>0</v>
      </c>
      <c r="K63" s="257">
        <f>C63+J63</f>
        <v>0</v>
      </c>
    </row>
    <row r="64" spans="1:11" s="43" customFormat="1" ht="12" customHeight="1" thickBot="1">
      <c r="A64" s="155" t="s">
        <v>187</v>
      </c>
      <c r="B64" s="141" t="s">
        <v>190</v>
      </c>
      <c r="C64" s="130"/>
      <c r="D64" s="218"/>
      <c r="E64" s="218"/>
      <c r="F64" s="218"/>
      <c r="G64" s="218"/>
      <c r="H64" s="218"/>
      <c r="I64" s="130"/>
      <c r="J64" s="275">
        <f t="shared" si="2"/>
        <v>0</v>
      </c>
      <c r="K64" s="257">
        <f>C64+J64</f>
        <v>0</v>
      </c>
    </row>
    <row r="65" spans="1:11" s="43" customFormat="1" ht="12" customHeight="1" thickBot="1">
      <c r="A65" s="24" t="s">
        <v>11</v>
      </c>
      <c r="B65" s="18" t="s">
        <v>191</v>
      </c>
      <c r="C65" s="132">
        <f>+C8+C15+C22+C29+C37+C49+C55+C60</f>
        <v>0</v>
      </c>
      <c r="D65" s="196">
        <f aca="true" t="shared" si="14" ref="D65:K65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6">
        <f t="shared" si="14"/>
        <v>0</v>
      </c>
    </row>
    <row r="66" spans="1:11" s="43" customFormat="1" ht="12" customHeight="1" thickBot="1">
      <c r="A66" s="156" t="s">
        <v>278</v>
      </c>
      <c r="B66" s="69" t="s">
        <v>193</v>
      </c>
      <c r="C66" s="126">
        <f>SUM(C67:C69)</f>
        <v>0</v>
      </c>
      <c r="D66" s="192">
        <f aca="true" t="shared" si="15" ref="D66:K66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2">
        <f t="shared" si="15"/>
        <v>0</v>
      </c>
    </row>
    <row r="67" spans="1:11" s="43" customFormat="1" ht="12" customHeight="1">
      <c r="A67" s="153" t="s">
        <v>221</v>
      </c>
      <c r="B67" s="139" t="s">
        <v>194</v>
      </c>
      <c r="C67" s="130"/>
      <c r="D67" s="218"/>
      <c r="E67" s="218"/>
      <c r="F67" s="218"/>
      <c r="G67" s="218"/>
      <c r="H67" s="218"/>
      <c r="I67" s="130"/>
      <c r="J67" s="275">
        <f>D67+E67+F67+G67+H67+I67</f>
        <v>0</v>
      </c>
      <c r="K67" s="257">
        <f>C67+J67</f>
        <v>0</v>
      </c>
    </row>
    <row r="68" spans="1:11" s="43" customFormat="1" ht="12" customHeight="1">
      <c r="A68" s="154" t="s">
        <v>230</v>
      </c>
      <c r="B68" s="140" t="s">
        <v>195</v>
      </c>
      <c r="C68" s="130"/>
      <c r="D68" s="218"/>
      <c r="E68" s="218"/>
      <c r="F68" s="218"/>
      <c r="G68" s="218"/>
      <c r="H68" s="218"/>
      <c r="I68" s="130"/>
      <c r="J68" s="275">
        <f>D68+E68+F68+G68+H68+I68</f>
        <v>0</v>
      </c>
      <c r="K68" s="257">
        <f>C68+J68</f>
        <v>0</v>
      </c>
    </row>
    <row r="69" spans="1:11" s="43" customFormat="1" ht="12" customHeight="1" thickBot="1">
      <c r="A69" s="163" t="s">
        <v>231</v>
      </c>
      <c r="B69" s="269" t="s">
        <v>196</v>
      </c>
      <c r="C69" s="251"/>
      <c r="D69" s="221"/>
      <c r="E69" s="221"/>
      <c r="F69" s="221"/>
      <c r="G69" s="221"/>
      <c r="H69" s="221"/>
      <c r="I69" s="251"/>
      <c r="J69" s="274">
        <f>D69+E69+F69+G69+H69+I69</f>
        <v>0</v>
      </c>
      <c r="K69" s="270">
        <f>C69+J69</f>
        <v>0</v>
      </c>
    </row>
    <row r="70" spans="1:11" s="43" customFormat="1" ht="12" customHeight="1" thickBot="1">
      <c r="A70" s="156" t="s">
        <v>197</v>
      </c>
      <c r="B70" s="69" t="s">
        <v>198</v>
      </c>
      <c r="C70" s="126">
        <f>SUM(C71:C74)</f>
        <v>0</v>
      </c>
      <c r="D70" s="126">
        <f aca="true" t="shared" si="16" ref="D70:K70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2">
        <f t="shared" si="16"/>
        <v>0</v>
      </c>
    </row>
    <row r="71" spans="1:11" s="43" customFormat="1" ht="12" customHeight="1">
      <c r="A71" s="153" t="s">
        <v>79</v>
      </c>
      <c r="B71" s="244" t="s">
        <v>199</v>
      </c>
      <c r="C71" s="130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57">
        <f>C71+J71</f>
        <v>0</v>
      </c>
    </row>
    <row r="72" spans="1:11" s="43" customFormat="1" ht="12" customHeight="1">
      <c r="A72" s="154" t="s">
        <v>80</v>
      </c>
      <c r="B72" s="244" t="s">
        <v>432</v>
      </c>
      <c r="C72" s="130"/>
      <c r="D72" s="130"/>
      <c r="E72" s="130"/>
      <c r="F72" s="130"/>
      <c r="G72" s="130"/>
      <c r="H72" s="130"/>
      <c r="I72" s="130"/>
      <c r="J72" s="275">
        <f>D72+E72+F72+G72+H72+I72</f>
        <v>0</v>
      </c>
      <c r="K72" s="257">
        <f>C72+J72</f>
        <v>0</v>
      </c>
    </row>
    <row r="73" spans="1:11" s="43" customFormat="1" ht="12" customHeight="1">
      <c r="A73" s="154" t="s">
        <v>222</v>
      </c>
      <c r="B73" s="244" t="s">
        <v>200</v>
      </c>
      <c r="C73" s="130"/>
      <c r="D73" s="130"/>
      <c r="E73" s="130"/>
      <c r="F73" s="130"/>
      <c r="G73" s="130"/>
      <c r="H73" s="130"/>
      <c r="I73" s="130"/>
      <c r="J73" s="275">
        <f>D73+E73+F73+G73+H73+I73</f>
        <v>0</v>
      </c>
      <c r="K73" s="257">
        <f>C73+J73</f>
        <v>0</v>
      </c>
    </row>
    <row r="74" spans="1:11" s="43" customFormat="1" ht="12" customHeight="1" thickBot="1">
      <c r="A74" s="155" t="s">
        <v>223</v>
      </c>
      <c r="B74" s="245" t="s">
        <v>433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57">
        <f>C74+J74</f>
        <v>0</v>
      </c>
    </row>
    <row r="75" spans="1:11" s="43" customFormat="1" ht="12" customHeight="1" thickBot="1">
      <c r="A75" s="156" t="s">
        <v>201</v>
      </c>
      <c r="B75" s="69" t="s">
        <v>202</v>
      </c>
      <c r="C75" s="126">
        <f>SUM(C76:C77)</f>
        <v>0</v>
      </c>
      <c r="D75" s="126">
        <f aca="true" t="shared" si="17" ref="D75:K75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2">
        <f t="shared" si="17"/>
        <v>0</v>
      </c>
    </row>
    <row r="76" spans="1:11" s="43" customFormat="1" ht="12" customHeight="1">
      <c r="A76" s="153" t="s">
        <v>224</v>
      </c>
      <c r="B76" s="139" t="s">
        <v>203</v>
      </c>
      <c r="C76" s="130"/>
      <c r="D76" s="130"/>
      <c r="E76" s="130"/>
      <c r="F76" s="130"/>
      <c r="G76" s="130"/>
      <c r="H76" s="130"/>
      <c r="I76" s="130"/>
      <c r="J76" s="275">
        <f>D76+E76+F76+G76+H76+I76</f>
        <v>0</v>
      </c>
      <c r="K76" s="257">
        <f>C76+J76</f>
        <v>0</v>
      </c>
    </row>
    <row r="77" spans="1:11" s="43" customFormat="1" ht="12" customHeight="1" thickBot="1">
      <c r="A77" s="155" t="s">
        <v>225</v>
      </c>
      <c r="B77" s="141" t="s">
        <v>204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57">
        <f>C77+J77</f>
        <v>0</v>
      </c>
    </row>
    <row r="78" spans="1:11" s="42" customFormat="1" ht="12" customHeight="1" thickBot="1">
      <c r="A78" s="156" t="s">
        <v>205</v>
      </c>
      <c r="B78" s="69" t="s">
        <v>206</v>
      </c>
      <c r="C78" s="126">
        <f>SUM(C79:C81)</f>
        <v>0</v>
      </c>
      <c r="D78" s="126">
        <f aca="true" t="shared" si="18" ref="D78:K7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2">
        <f t="shared" si="18"/>
        <v>0</v>
      </c>
    </row>
    <row r="79" spans="1:11" s="43" customFormat="1" ht="12" customHeight="1">
      <c r="A79" s="153" t="s">
        <v>226</v>
      </c>
      <c r="B79" s="139" t="s">
        <v>207</v>
      </c>
      <c r="C79" s="130"/>
      <c r="D79" s="130"/>
      <c r="E79" s="130"/>
      <c r="F79" s="130"/>
      <c r="G79" s="130"/>
      <c r="H79" s="130"/>
      <c r="I79" s="130"/>
      <c r="J79" s="275">
        <f>D79+E79+F79+G79+H79+I79</f>
        <v>0</v>
      </c>
      <c r="K79" s="257">
        <f>C79+J79</f>
        <v>0</v>
      </c>
    </row>
    <row r="80" spans="1:11" s="43" customFormat="1" ht="12" customHeight="1">
      <c r="A80" s="154" t="s">
        <v>227</v>
      </c>
      <c r="B80" s="140" t="s">
        <v>208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57">
        <f>C80+J80</f>
        <v>0</v>
      </c>
    </row>
    <row r="81" spans="1:11" s="43" customFormat="1" ht="12" customHeight="1" thickBot="1">
      <c r="A81" s="155" t="s">
        <v>228</v>
      </c>
      <c r="B81" s="246" t="s">
        <v>434</v>
      </c>
      <c r="C81" s="130"/>
      <c r="D81" s="130"/>
      <c r="E81" s="130"/>
      <c r="F81" s="130"/>
      <c r="G81" s="130"/>
      <c r="H81" s="130"/>
      <c r="I81" s="130"/>
      <c r="J81" s="275">
        <f>D81+E81+F81+G81+H81+I81</f>
        <v>0</v>
      </c>
      <c r="K81" s="257">
        <f>C81+J81</f>
        <v>0</v>
      </c>
    </row>
    <row r="82" spans="1:11" s="43" customFormat="1" ht="12" customHeight="1" thickBot="1">
      <c r="A82" s="156" t="s">
        <v>209</v>
      </c>
      <c r="B82" s="69" t="s">
        <v>229</v>
      </c>
      <c r="C82" s="126">
        <f>SUM(C83:C86)</f>
        <v>0</v>
      </c>
      <c r="D82" s="126">
        <f aca="true" t="shared" si="19" ref="D82:K82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2">
        <f t="shared" si="19"/>
        <v>0</v>
      </c>
    </row>
    <row r="83" spans="1:11" s="43" customFormat="1" ht="12" customHeight="1">
      <c r="A83" s="157" t="s">
        <v>210</v>
      </c>
      <c r="B83" s="139" t="s">
        <v>211</v>
      </c>
      <c r="C83" s="130"/>
      <c r="D83" s="130"/>
      <c r="E83" s="130"/>
      <c r="F83" s="130"/>
      <c r="G83" s="130"/>
      <c r="H83" s="130"/>
      <c r="I83" s="130"/>
      <c r="J83" s="275">
        <f aca="true" t="shared" si="20" ref="J83:J88">D83+E83+F83+G83+H83+I83</f>
        <v>0</v>
      </c>
      <c r="K83" s="257">
        <f aca="true" t="shared" si="21" ref="K83:K88">C83+J83</f>
        <v>0</v>
      </c>
    </row>
    <row r="84" spans="1:11" s="43" customFormat="1" ht="12" customHeight="1">
      <c r="A84" s="158" t="s">
        <v>212</v>
      </c>
      <c r="B84" s="140" t="s">
        <v>213</v>
      </c>
      <c r="C84" s="130"/>
      <c r="D84" s="130"/>
      <c r="E84" s="130"/>
      <c r="F84" s="130"/>
      <c r="G84" s="130"/>
      <c r="H84" s="130"/>
      <c r="I84" s="130"/>
      <c r="J84" s="275">
        <f t="shared" si="20"/>
        <v>0</v>
      </c>
      <c r="K84" s="257">
        <f t="shared" si="21"/>
        <v>0</v>
      </c>
    </row>
    <row r="85" spans="1:11" s="43" customFormat="1" ht="12" customHeight="1">
      <c r="A85" s="158" t="s">
        <v>214</v>
      </c>
      <c r="B85" s="140" t="s">
        <v>215</v>
      </c>
      <c r="C85" s="130"/>
      <c r="D85" s="130"/>
      <c r="E85" s="130"/>
      <c r="F85" s="130"/>
      <c r="G85" s="130"/>
      <c r="H85" s="130"/>
      <c r="I85" s="130"/>
      <c r="J85" s="275">
        <f t="shared" si="20"/>
        <v>0</v>
      </c>
      <c r="K85" s="257">
        <f t="shared" si="21"/>
        <v>0</v>
      </c>
    </row>
    <row r="86" spans="1:11" s="42" customFormat="1" ht="12" customHeight="1" thickBot="1">
      <c r="A86" s="159" t="s">
        <v>216</v>
      </c>
      <c r="B86" s="141" t="s">
        <v>217</v>
      </c>
      <c r="C86" s="130"/>
      <c r="D86" s="130"/>
      <c r="E86" s="130"/>
      <c r="F86" s="130"/>
      <c r="G86" s="130"/>
      <c r="H86" s="130"/>
      <c r="I86" s="130"/>
      <c r="J86" s="275">
        <f t="shared" si="20"/>
        <v>0</v>
      </c>
      <c r="K86" s="257">
        <f t="shared" si="21"/>
        <v>0</v>
      </c>
    </row>
    <row r="87" spans="1:11" s="42" customFormat="1" ht="12" customHeight="1" thickBot="1">
      <c r="A87" s="156" t="s">
        <v>218</v>
      </c>
      <c r="B87" s="69" t="s">
        <v>334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2">
        <f t="shared" si="21"/>
        <v>0</v>
      </c>
    </row>
    <row r="88" spans="1:11" s="42" customFormat="1" ht="12" customHeight="1" thickBot="1">
      <c r="A88" s="156" t="s">
        <v>355</v>
      </c>
      <c r="B88" s="69" t="s">
        <v>219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2">
        <f t="shared" si="21"/>
        <v>0</v>
      </c>
    </row>
    <row r="89" spans="1:11" s="42" customFormat="1" ht="12" customHeight="1" thickBot="1">
      <c r="A89" s="156" t="s">
        <v>356</v>
      </c>
      <c r="B89" s="69" t="s">
        <v>337</v>
      </c>
      <c r="C89" s="132">
        <f>+C66+C70+C75+C78+C82+C88+C87</f>
        <v>0</v>
      </c>
      <c r="D89" s="132">
        <f aca="true" t="shared" si="22" ref="D89:K89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6">
        <f t="shared" si="22"/>
        <v>0</v>
      </c>
    </row>
    <row r="90" spans="1:11" s="42" customFormat="1" ht="12" customHeight="1" thickBot="1">
      <c r="A90" s="160" t="s">
        <v>357</v>
      </c>
      <c r="B90" s="321" t="s">
        <v>358</v>
      </c>
      <c r="C90" s="132">
        <f>+C65+C89</f>
        <v>0</v>
      </c>
      <c r="D90" s="132">
        <f aca="true" t="shared" si="23" ref="D90:K90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6">
        <f t="shared" si="23"/>
        <v>0</v>
      </c>
    </row>
    <row r="91" spans="1:7" s="43" customFormat="1" ht="15" customHeight="1" thickBot="1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>
      <c r="A92" s="588" t="s">
        <v>36</v>
      </c>
      <c r="B92" s="589"/>
      <c r="C92" s="589"/>
      <c r="D92" s="589"/>
      <c r="E92" s="589"/>
      <c r="F92" s="589"/>
      <c r="G92" s="589"/>
      <c r="H92" s="589"/>
      <c r="I92" s="589"/>
      <c r="J92" s="589"/>
      <c r="K92" s="590"/>
    </row>
    <row r="93" spans="1:11" s="44" customFormat="1" ht="12" customHeight="1" thickBot="1">
      <c r="A93" s="133" t="s">
        <v>3</v>
      </c>
      <c r="B93" s="23" t="s">
        <v>362</v>
      </c>
      <c r="C93" s="125">
        <f>+C94+C95+C96+C97+C98+C111</f>
        <v>0</v>
      </c>
      <c r="D93" s="260">
        <f aca="true" t="shared" si="24" ref="D93:K93">+D94+D95+D96+D97+D98+D111</f>
        <v>0</v>
      </c>
      <c r="E93" s="260">
        <f t="shared" si="24"/>
        <v>0</v>
      </c>
      <c r="F93" s="260">
        <f t="shared" si="24"/>
        <v>0</v>
      </c>
      <c r="G93" s="260">
        <f t="shared" si="24"/>
        <v>0</v>
      </c>
      <c r="H93" s="260">
        <f t="shared" si="24"/>
        <v>0</v>
      </c>
      <c r="I93" s="125">
        <f t="shared" si="24"/>
        <v>0</v>
      </c>
      <c r="J93" s="125">
        <f t="shared" si="24"/>
        <v>0</v>
      </c>
      <c r="K93" s="263">
        <f t="shared" si="24"/>
        <v>0</v>
      </c>
    </row>
    <row r="94" spans="1:11" ht="12" customHeight="1">
      <c r="A94" s="161" t="s">
        <v>58</v>
      </c>
      <c r="B94" s="7" t="s">
        <v>32</v>
      </c>
      <c r="C94" s="185"/>
      <c r="D94" s="261"/>
      <c r="E94" s="261"/>
      <c r="F94" s="261"/>
      <c r="G94" s="261"/>
      <c r="H94" s="261"/>
      <c r="I94" s="185"/>
      <c r="J94" s="276">
        <f aca="true" t="shared" si="25" ref="J94:J113">D94+E94+F94+G94+H94+I94</f>
        <v>0</v>
      </c>
      <c r="K94" s="264">
        <f aca="true" t="shared" si="26" ref="K94:K113">C94+J94</f>
        <v>0</v>
      </c>
    </row>
    <row r="95" spans="1:11" ht="12" customHeight="1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7">
        <f t="shared" si="25"/>
        <v>0</v>
      </c>
      <c r="K95" s="254">
        <f t="shared" si="26"/>
        <v>0</v>
      </c>
    </row>
    <row r="96" spans="1:11" ht="12" customHeight="1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8">
        <f t="shared" si="25"/>
        <v>0</v>
      </c>
      <c r="K96" s="255">
        <f t="shared" si="26"/>
        <v>0</v>
      </c>
    </row>
    <row r="97" spans="1:11" ht="12" customHeight="1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8">
        <f t="shared" si="25"/>
        <v>0</v>
      </c>
      <c r="K97" s="255">
        <f t="shared" si="26"/>
        <v>0</v>
      </c>
    </row>
    <row r="98" spans="1:11" ht="12" customHeight="1">
      <c r="A98" s="154" t="s">
        <v>69</v>
      </c>
      <c r="B98" s="16" t="s">
        <v>103</v>
      </c>
      <c r="C98" s="129"/>
      <c r="D98" s="129"/>
      <c r="E98" s="129"/>
      <c r="F98" s="129"/>
      <c r="G98" s="129"/>
      <c r="H98" s="129"/>
      <c r="I98" s="129"/>
      <c r="J98" s="278">
        <f t="shared" si="25"/>
        <v>0</v>
      </c>
      <c r="K98" s="255">
        <f t="shared" si="26"/>
        <v>0</v>
      </c>
    </row>
    <row r="99" spans="1:11" ht="12" customHeight="1">
      <c r="A99" s="154" t="s">
        <v>62</v>
      </c>
      <c r="B99" s="5" t="s">
        <v>359</v>
      </c>
      <c r="C99" s="129"/>
      <c r="D99" s="129"/>
      <c r="E99" s="129"/>
      <c r="F99" s="129"/>
      <c r="G99" s="129"/>
      <c r="H99" s="129"/>
      <c r="I99" s="129"/>
      <c r="J99" s="278">
        <f t="shared" si="25"/>
        <v>0</v>
      </c>
      <c r="K99" s="255">
        <f t="shared" si="26"/>
        <v>0</v>
      </c>
    </row>
    <row r="100" spans="1:11" ht="12" customHeight="1">
      <c r="A100" s="154" t="s">
        <v>63</v>
      </c>
      <c r="B100" s="50" t="s">
        <v>300</v>
      </c>
      <c r="C100" s="129"/>
      <c r="D100" s="129"/>
      <c r="E100" s="129"/>
      <c r="F100" s="129"/>
      <c r="G100" s="129"/>
      <c r="H100" s="129"/>
      <c r="I100" s="129"/>
      <c r="J100" s="278">
        <f t="shared" si="25"/>
        <v>0</v>
      </c>
      <c r="K100" s="255">
        <f t="shared" si="26"/>
        <v>0</v>
      </c>
    </row>
    <row r="101" spans="1:11" ht="12" customHeight="1">
      <c r="A101" s="154" t="s">
        <v>70</v>
      </c>
      <c r="B101" s="50" t="s">
        <v>299</v>
      </c>
      <c r="C101" s="129"/>
      <c r="D101" s="129"/>
      <c r="E101" s="129"/>
      <c r="F101" s="129"/>
      <c r="G101" s="129"/>
      <c r="H101" s="129"/>
      <c r="I101" s="129"/>
      <c r="J101" s="278">
        <f t="shared" si="25"/>
        <v>0</v>
      </c>
      <c r="K101" s="255">
        <f t="shared" si="26"/>
        <v>0</v>
      </c>
    </row>
    <row r="102" spans="1:11" ht="12" customHeight="1">
      <c r="A102" s="154" t="s">
        <v>71</v>
      </c>
      <c r="B102" s="50" t="s">
        <v>235</v>
      </c>
      <c r="C102" s="129"/>
      <c r="D102" s="129"/>
      <c r="E102" s="129"/>
      <c r="F102" s="129"/>
      <c r="G102" s="129"/>
      <c r="H102" s="129"/>
      <c r="I102" s="129"/>
      <c r="J102" s="278">
        <f t="shared" si="25"/>
        <v>0</v>
      </c>
      <c r="K102" s="255">
        <f t="shared" si="26"/>
        <v>0</v>
      </c>
    </row>
    <row r="103" spans="1:11" ht="12" customHeight="1">
      <c r="A103" s="154" t="s">
        <v>72</v>
      </c>
      <c r="B103" s="51" t="s">
        <v>236</v>
      </c>
      <c r="C103" s="129"/>
      <c r="D103" s="129"/>
      <c r="E103" s="129"/>
      <c r="F103" s="129"/>
      <c r="G103" s="129"/>
      <c r="H103" s="129"/>
      <c r="I103" s="129"/>
      <c r="J103" s="278">
        <f t="shared" si="25"/>
        <v>0</v>
      </c>
      <c r="K103" s="255">
        <f t="shared" si="26"/>
        <v>0</v>
      </c>
    </row>
    <row r="104" spans="1:11" ht="12" customHeight="1">
      <c r="A104" s="154" t="s">
        <v>73</v>
      </c>
      <c r="B104" s="51" t="s">
        <v>237</v>
      </c>
      <c r="C104" s="129"/>
      <c r="D104" s="129"/>
      <c r="E104" s="129"/>
      <c r="F104" s="129"/>
      <c r="G104" s="129"/>
      <c r="H104" s="129"/>
      <c r="I104" s="129"/>
      <c r="J104" s="278">
        <f t="shared" si="25"/>
        <v>0</v>
      </c>
      <c r="K104" s="255">
        <f t="shared" si="26"/>
        <v>0</v>
      </c>
    </row>
    <row r="105" spans="1:11" ht="12" customHeight="1">
      <c r="A105" s="154" t="s">
        <v>75</v>
      </c>
      <c r="B105" s="50" t="s">
        <v>238</v>
      </c>
      <c r="C105" s="129"/>
      <c r="D105" s="129"/>
      <c r="E105" s="129"/>
      <c r="F105" s="129"/>
      <c r="G105" s="129"/>
      <c r="H105" s="129"/>
      <c r="I105" s="129"/>
      <c r="J105" s="278">
        <f t="shared" si="25"/>
        <v>0</v>
      </c>
      <c r="K105" s="255">
        <f t="shared" si="26"/>
        <v>0</v>
      </c>
    </row>
    <row r="106" spans="1:11" ht="12" customHeight="1">
      <c r="A106" s="154" t="s">
        <v>104</v>
      </c>
      <c r="B106" s="50" t="s">
        <v>239</v>
      </c>
      <c r="C106" s="129"/>
      <c r="D106" s="129"/>
      <c r="E106" s="129"/>
      <c r="F106" s="129"/>
      <c r="G106" s="129"/>
      <c r="H106" s="129"/>
      <c r="I106" s="129"/>
      <c r="J106" s="278">
        <f t="shared" si="25"/>
        <v>0</v>
      </c>
      <c r="K106" s="255">
        <f t="shared" si="26"/>
        <v>0</v>
      </c>
    </row>
    <row r="107" spans="1:11" ht="12" customHeight="1">
      <c r="A107" s="154" t="s">
        <v>233</v>
      </c>
      <c r="B107" s="51" t="s">
        <v>240</v>
      </c>
      <c r="C107" s="127"/>
      <c r="D107" s="129"/>
      <c r="E107" s="129"/>
      <c r="F107" s="129"/>
      <c r="G107" s="129"/>
      <c r="H107" s="129"/>
      <c r="I107" s="129"/>
      <c r="J107" s="278">
        <f t="shared" si="25"/>
        <v>0</v>
      </c>
      <c r="K107" s="255">
        <f t="shared" si="26"/>
        <v>0</v>
      </c>
    </row>
    <row r="108" spans="1:11" ht="12" customHeight="1">
      <c r="A108" s="162" t="s">
        <v>234</v>
      </c>
      <c r="B108" s="52" t="s">
        <v>241</v>
      </c>
      <c r="C108" s="129"/>
      <c r="D108" s="129"/>
      <c r="E108" s="129"/>
      <c r="F108" s="129"/>
      <c r="G108" s="129"/>
      <c r="H108" s="129"/>
      <c r="I108" s="129"/>
      <c r="J108" s="278">
        <f t="shared" si="25"/>
        <v>0</v>
      </c>
      <c r="K108" s="255">
        <f t="shared" si="26"/>
        <v>0</v>
      </c>
    </row>
    <row r="109" spans="1:11" ht="12" customHeight="1">
      <c r="A109" s="154" t="s">
        <v>297</v>
      </c>
      <c r="B109" s="52" t="s">
        <v>242</v>
      </c>
      <c r="C109" s="129"/>
      <c r="D109" s="129"/>
      <c r="E109" s="129"/>
      <c r="F109" s="129"/>
      <c r="G109" s="129"/>
      <c r="H109" s="129"/>
      <c r="I109" s="129"/>
      <c r="J109" s="278">
        <f t="shared" si="25"/>
        <v>0</v>
      </c>
      <c r="K109" s="255">
        <f t="shared" si="26"/>
        <v>0</v>
      </c>
    </row>
    <row r="110" spans="1:11" ht="12" customHeight="1">
      <c r="A110" s="154" t="s">
        <v>298</v>
      </c>
      <c r="B110" s="51" t="s">
        <v>243</v>
      </c>
      <c r="C110" s="127"/>
      <c r="D110" s="127"/>
      <c r="E110" s="127"/>
      <c r="F110" s="127"/>
      <c r="G110" s="127"/>
      <c r="H110" s="127"/>
      <c r="I110" s="127"/>
      <c r="J110" s="277">
        <f t="shared" si="25"/>
        <v>0</v>
      </c>
      <c r="K110" s="254">
        <f t="shared" si="26"/>
        <v>0</v>
      </c>
    </row>
    <row r="111" spans="1:11" ht="12" customHeight="1">
      <c r="A111" s="154" t="s">
        <v>302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7">
        <f t="shared" si="25"/>
        <v>0</v>
      </c>
      <c r="K111" s="254">
        <f t="shared" si="26"/>
        <v>0</v>
      </c>
    </row>
    <row r="112" spans="1:11" ht="12" customHeight="1">
      <c r="A112" s="155" t="s">
        <v>303</v>
      </c>
      <c r="B112" s="5" t="s">
        <v>360</v>
      </c>
      <c r="C112" s="129"/>
      <c r="D112" s="129"/>
      <c r="E112" s="129"/>
      <c r="F112" s="129"/>
      <c r="G112" s="129"/>
      <c r="H112" s="129"/>
      <c r="I112" s="129"/>
      <c r="J112" s="278">
        <f t="shared" si="25"/>
        <v>0</v>
      </c>
      <c r="K112" s="255">
        <f t="shared" si="26"/>
        <v>0</v>
      </c>
    </row>
    <row r="113" spans="1:11" ht="12" customHeight="1" thickBot="1">
      <c r="A113" s="163" t="s">
        <v>304</v>
      </c>
      <c r="B113" s="53" t="s">
        <v>361</v>
      </c>
      <c r="C113" s="186"/>
      <c r="D113" s="186"/>
      <c r="E113" s="186"/>
      <c r="F113" s="186"/>
      <c r="G113" s="186"/>
      <c r="H113" s="186"/>
      <c r="I113" s="186"/>
      <c r="J113" s="279">
        <f t="shared" si="25"/>
        <v>0</v>
      </c>
      <c r="K113" s="265">
        <f t="shared" si="26"/>
        <v>0</v>
      </c>
    </row>
    <row r="114" spans="1:11" ht="12" customHeight="1" thickBot="1">
      <c r="A114" s="24" t="s">
        <v>4</v>
      </c>
      <c r="B114" s="22" t="s">
        <v>244</v>
      </c>
      <c r="C114" s="126">
        <f>+C115+C117+C119</f>
        <v>0</v>
      </c>
      <c r="D114" s="126">
        <f aca="true" t="shared" si="27" ref="D114:K114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2">
        <f t="shared" si="27"/>
        <v>0</v>
      </c>
    </row>
    <row r="115" spans="1:11" ht="12" customHeight="1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aca="true" t="shared" si="28" ref="J115:J127">D115+E115+F115+G115+H115+I115</f>
        <v>0</v>
      </c>
      <c r="K115" s="253">
        <f aca="true" t="shared" si="29" ref="K115:K127">C115+J115</f>
        <v>0</v>
      </c>
    </row>
    <row r="116" spans="1:11" ht="12" customHeight="1">
      <c r="A116" s="153" t="s">
        <v>65</v>
      </c>
      <c r="B116" s="9" t="s">
        <v>248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3">
        <f t="shared" si="29"/>
        <v>0</v>
      </c>
    </row>
    <row r="117" spans="1:11" ht="12" customHeight="1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7">
        <f t="shared" si="28"/>
        <v>0</v>
      </c>
      <c r="K117" s="254">
        <f t="shared" si="29"/>
        <v>0</v>
      </c>
    </row>
    <row r="118" spans="1:11" ht="12" customHeight="1">
      <c r="A118" s="153" t="s">
        <v>67</v>
      </c>
      <c r="B118" s="9" t="s">
        <v>249</v>
      </c>
      <c r="C118" s="127"/>
      <c r="D118" s="127"/>
      <c r="E118" s="127"/>
      <c r="F118" s="127"/>
      <c r="G118" s="127"/>
      <c r="H118" s="127"/>
      <c r="I118" s="127"/>
      <c r="J118" s="277">
        <f t="shared" si="28"/>
        <v>0</v>
      </c>
      <c r="K118" s="254">
        <f t="shared" si="29"/>
        <v>0</v>
      </c>
    </row>
    <row r="119" spans="1:11" ht="12" customHeight="1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7">
        <f t="shared" si="28"/>
        <v>0</v>
      </c>
      <c r="K119" s="254">
        <f t="shared" si="29"/>
        <v>0</v>
      </c>
    </row>
    <row r="120" spans="1:11" ht="12" customHeight="1">
      <c r="A120" s="153" t="s">
        <v>74</v>
      </c>
      <c r="B120" s="70" t="s">
        <v>289</v>
      </c>
      <c r="C120" s="127"/>
      <c r="D120" s="127"/>
      <c r="E120" s="127"/>
      <c r="F120" s="127"/>
      <c r="G120" s="127"/>
      <c r="H120" s="127"/>
      <c r="I120" s="127"/>
      <c r="J120" s="277">
        <f t="shared" si="28"/>
        <v>0</v>
      </c>
      <c r="K120" s="254">
        <f t="shared" si="29"/>
        <v>0</v>
      </c>
    </row>
    <row r="121" spans="1:11" ht="12" customHeight="1">
      <c r="A121" s="153" t="s">
        <v>76</v>
      </c>
      <c r="B121" s="135" t="s">
        <v>254</v>
      </c>
      <c r="C121" s="127"/>
      <c r="D121" s="127"/>
      <c r="E121" s="127"/>
      <c r="F121" s="127"/>
      <c r="G121" s="127"/>
      <c r="H121" s="127"/>
      <c r="I121" s="127"/>
      <c r="J121" s="277">
        <f t="shared" si="28"/>
        <v>0</v>
      </c>
      <c r="K121" s="254">
        <f t="shared" si="29"/>
        <v>0</v>
      </c>
    </row>
    <row r="122" spans="1:11" ht="12" customHeight="1">
      <c r="A122" s="153" t="s">
        <v>106</v>
      </c>
      <c r="B122" s="51" t="s">
        <v>237</v>
      </c>
      <c r="C122" s="127"/>
      <c r="D122" s="127"/>
      <c r="E122" s="127"/>
      <c r="F122" s="127"/>
      <c r="G122" s="127"/>
      <c r="H122" s="127"/>
      <c r="I122" s="127"/>
      <c r="J122" s="277">
        <f t="shared" si="28"/>
        <v>0</v>
      </c>
      <c r="K122" s="254">
        <f t="shared" si="29"/>
        <v>0</v>
      </c>
    </row>
    <row r="123" spans="1:11" ht="12" customHeight="1">
      <c r="A123" s="153" t="s">
        <v>107</v>
      </c>
      <c r="B123" s="51" t="s">
        <v>253</v>
      </c>
      <c r="C123" s="127"/>
      <c r="D123" s="127"/>
      <c r="E123" s="127"/>
      <c r="F123" s="127"/>
      <c r="G123" s="127"/>
      <c r="H123" s="127"/>
      <c r="I123" s="127"/>
      <c r="J123" s="277">
        <f t="shared" si="28"/>
        <v>0</v>
      </c>
      <c r="K123" s="254">
        <f t="shared" si="29"/>
        <v>0</v>
      </c>
    </row>
    <row r="124" spans="1:11" ht="12" customHeight="1">
      <c r="A124" s="153" t="s">
        <v>108</v>
      </c>
      <c r="B124" s="51" t="s">
        <v>252</v>
      </c>
      <c r="C124" s="127"/>
      <c r="D124" s="127"/>
      <c r="E124" s="127"/>
      <c r="F124" s="127"/>
      <c r="G124" s="127"/>
      <c r="H124" s="127"/>
      <c r="I124" s="127"/>
      <c r="J124" s="277">
        <f t="shared" si="28"/>
        <v>0</v>
      </c>
      <c r="K124" s="254">
        <f t="shared" si="29"/>
        <v>0</v>
      </c>
    </row>
    <row r="125" spans="1:11" ht="12" customHeight="1">
      <c r="A125" s="153" t="s">
        <v>245</v>
      </c>
      <c r="B125" s="51" t="s">
        <v>240</v>
      </c>
      <c r="C125" s="127"/>
      <c r="D125" s="127"/>
      <c r="E125" s="127"/>
      <c r="F125" s="127"/>
      <c r="G125" s="127"/>
      <c r="H125" s="127"/>
      <c r="I125" s="127"/>
      <c r="J125" s="277">
        <f t="shared" si="28"/>
        <v>0</v>
      </c>
      <c r="K125" s="254">
        <f t="shared" si="29"/>
        <v>0</v>
      </c>
    </row>
    <row r="126" spans="1:11" ht="12" customHeight="1">
      <c r="A126" s="153" t="s">
        <v>246</v>
      </c>
      <c r="B126" s="51" t="s">
        <v>251</v>
      </c>
      <c r="C126" s="127"/>
      <c r="D126" s="127"/>
      <c r="E126" s="127"/>
      <c r="F126" s="127"/>
      <c r="G126" s="127"/>
      <c r="H126" s="127"/>
      <c r="I126" s="127"/>
      <c r="J126" s="277">
        <f t="shared" si="28"/>
        <v>0</v>
      </c>
      <c r="K126" s="254">
        <f t="shared" si="29"/>
        <v>0</v>
      </c>
    </row>
    <row r="127" spans="1:11" ht="12" customHeight="1" thickBot="1">
      <c r="A127" s="162" t="s">
        <v>247</v>
      </c>
      <c r="B127" s="51" t="s">
        <v>250</v>
      </c>
      <c r="C127" s="129"/>
      <c r="D127" s="129"/>
      <c r="E127" s="129"/>
      <c r="F127" s="129"/>
      <c r="G127" s="129"/>
      <c r="H127" s="129"/>
      <c r="I127" s="129"/>
      <c r="J127" s="278">
        <f t="shared" si="28"/>
        <v>0</v>
      </c>
      <c r="K127" s="255">
        <f t="shared" si="29"/>
        <v>0</v>
      </c>
    </row>
    <row r="128" spans="1:11" ht="12" customHeight="1" thickBot="1">
      <c r="A128" s="24" t="s">
        <v>5</v>
      </c>
      <c r="B128" s="47" t="s">
        <v>307</v>
      </c>
      <c r="C128" s="126">
        <f>+C93+C114</f>
        <v>0</v>
      </c>
      <c r="D128" s="126">
        <f aca="true" t="shared" si="30" ref="D128:K128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2">
        <f t="shared" si="30"/>
        <v>0</v>
      </c>
    </row>
    <row r="129" spans="1:11" ht="12" customHeight="1" thickBot="1">
      <c r="A129" s="24" t="s">
        <v>6</v>
      </c>
      <c r="B129" s="47" t="s">
        <v>308</v>
      </c>
      <c r="C129" s="126">
        <f>+C130+C131+C132</f>
        <v>0</v>
      </c>
      <c r="D129" s="126">
        <f aca="true" t="shared" si="31" ref="D129:K129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2">
        <f t="shared" si="31"/>
        <v>0</v>
      </c>
    </row>
    <row r="130" spans="1:11" s="44" customFormat="1" ht="12" customHeight="1">
      <c r="A130" s="153" t="s">
        <v>152</v>
      </c>
      <c r="B130" s="6" t="s">
        <v>365</v>
      </c>
      <c r="C130" s="127"/>
      <c r="D130" s="127"/>
      <c r="E130" s="127"/>
      <c r="F130" s="127"/>
      <c r="G130" s="127"/>
      <c r="H130" s="127"/>
      <c r="I130" s="127"/>
      <c r="J130" s="277">
        <f>D130+E130+F130+G130+H130+I130</f>
        <v>0</v>
      </c>
      <c r="K130" s="254">
        <f>C130+J130</f>
        <v>0</v>
      </c>
    </row>
    <row r="131" spans="1:11" ht="12" customHeight="1">
      <c r="A131" s="153" t="s">
        <v>153</v>
      </c>
      <c r="B131" s="6" t="s">
        <v>316</v>
      </c>
      <c r="C131" s="127"/>
      <c r="D131" s="127"/>
      <c r="E131" s="127"/>
      <c r="F131" s="127"/>
      <c r="G131" s="127"/>
      <c r="H131" s="127"/>
      <c r="I131" s="127"/>
      <c r="J131" s="277">
        <f>D131+E131+F131+G131+H131+I131</f>
        <v>0</v>
      </c>
      <c r="K131" s="254">
        <f>C131+J131</f>
        <v>0</v>
      </c>
    </row>
    <row r="132" spans="1:11" ht="12" customHeight="1" thickBot="1">
      <c r="A132" s="162" t="s">
        <v>154</v>
      </c>
      <c r="B132" s="4" t="s">
        <v>364</v>
      </c>
      <c r="C132" s="127"/>
      <c r="D132" s="127"/>
      <c r="E132" s="127"/>
      <c r="F132" s="127"/>
      <c r="G132" s="127"/>
      <c r="H132" s="127"/>
      <c r="I132" s="127"/>
      <c r="J132" s="277">
        <f>D132+E132+F132+G132+H132+I132</f>
        <v>0</v>
      </c>
      <c r="K132" s="254">
        <f>C132+J132</f>
        <v>0</v>
      </c>
    </row>
    <row r="133" spans="1:11" ht="12" customHeight="1" thickBot="1">
      <c r="A133" s="24" t="s">
        <v>7</v>
      </c>
      <c r="B133" s="47" t="s">
        <v>309</v>
      </c>
      <c r="C133" s="126">
        <f>+C134+C135+C136+C137+C138+C139</f>
        <v>0</v>
      </c>
      <c r="D133" s="126">
        <f aca="true" t="shared" si="32" ref="D133:K133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2">
        <f t="shared" si="32"/>
        <v>0</v>
      </c>
    </row>
    <row r="134" spans="1:11" ht="12" customHeight="1">
      <c r="A134" s="153" t="s">
        <v>51</v>
      </c>
      <c r="B134" s="6" t="s">
        <v>318</v>
      </c>
      <c r="C134" s="127"/>
      <c r="D134" s="127"/>
      <c r="E134" s="127"/>
      <c r="F134" s="127"/>
      <c r="G134" s="127"/>
      <c r="H134" s="127"/>
      <c r="I134" s="127"/>
      <c r="J134" s="277">
        <f aca="true" t="shared" si="33" ref="J134:J139">D134+E134+F134+G134+H134+I134</f>
        <v>0</v>
      </c>
      <c r="K134" s="254">
        <f aca="true" t="shared" si="34" ref="K134:K139">C134+J134</f>
        <v>0</v>
      </c>
    </row>
    <row r="135" spans="1:11" ht="12" customHeight="1">
      <c r="A135" s="153" t="s">
        <v>52</v>
      </c>
      <c r="B135" s="6" t="s">
        <v>310</v>
      </c>
      <c r="C135" s="127"/>
      <c r="D135" s="127"/>
      <c r="E135" s="127"/>
      <c r="F135" s="127"/>
      <c r="G135" s="127"/>
      <c r="H135" s="127"/>
      <c r="I135" s="127"/>
      <c r="J135" s="277">
        <f t="shared" si="33"/>
        <v>0</v>
      </c>
      <c r="K135" s="254">
        <f t="shared" si="34"/>
        <v>0</v>
      </c>
    </row>
    <row r="136" spans="1:11" ht="12" customHeight="1">
      <c r="A136" s="153" t="s">
        <v>53</v>
      </c>
      <c r="B136" s="6" t="s">
        <v>311</v>
      </c>
      <c r="C136" s="127"/>
      <c r="D136" s="127"/>
      <c r="E136" s="127"/>
      <c r="F136" s="127"/>
      <c r="G136" s="127"/>
      <c r="H136" s="127"/>
      <c r="I136" s="127"/>
      <c r="J136" s="277">
        <f t="shared" si="33"/>
        <v>0</v>
      </c>
      <c r="K136" s="254">
        <f t="shared" si="34"/>
        <v>0</v>
      </c>
    </row>
    <row r="137" spans="1:11" ht="12" customHeight="1">
      <c r="A137" s="153" t="s">
        <v>93</v>
      </c>
      <c r="B137" s="6" t="s">
        <v>363</v>
      </c>
      <c r="C137" s="127"/>
      <c r="D137" s="127"/>
      <c r="E137" s="127"/>
      <c r="F137" s="127"/>
      <c r="G137" s="127"/>
      <c r="H137" s="127"/>
      <c r="I137" s="127"/>
      <c r="J137" s="277">
        <f t="shared" si="33"/>
        <v>0</v>
      </c>
      <c r="K137" s="254">
        <f t="shared" si="34"/>
        <v>0</v>
      </c>
    </row>
    <row r="138" spans="1:11" ht="12" customHeight="1">
      <c r="A138" s="153" t="s">
        <v>94</v>
      </c>
      <c r="B138" s="6" t="s">
        <v>313</v>
      </c>
      <c r="C138" s="127"/>
      <c r="D138" s="127"/>
      <c r="E138" s="127"/>
      <c r="F138" s="127"/>
      <c r="G138" s="127"/>
      <c r="H138" s="127"/>
      <c r="I138" s="127"/>
      <c r="J138" s="277">
        <f t="shared" si="33"/>
        <v>0</v>
      </c>
      <c r="K138" s="254">
        <f t="shared" si="34"/>
        <v>0</v>
      </c>
    </row>
    <row r="139" spans="1:11" s="44" customFormat="1" ht="12" customHeight="1" thickBot="1">
      <c r="A139" s="162" t="s">
        <v>95</v>
      </c>
      <c r="B139" s="4" t="s">
        <v>314</v>
      </c>
      <c r="C139" s="127"/>
      <c r="D139" s="127"/>
      <c r="E139" s="127"/>
      <c r="F139" s="127"/>
      <c r="G139" s="127"/>
      <c r="H139" s="127"/>
      <c r="I139" s="127"/>
      <c r="J139" s="277">
        <f t="shared" si="33"/>
        <v>0</v>
      </c>
      <c r="K139" s="254">
        <f t="shared" si="34"/>
        <v>0</v>
      </c>
    </row>
    <row r="140" spans="1:17" ht="12" customHeight="1" thickBot="1">
      <c r="A140" s="24" t="s">
        <v>8</v>
      </c>
      <c r="B140" s="47" t="s">
        <v>369</v>
      </c>
      <c r="C140" s="132">
        <f>+C141+C142+C144+C145+C143</f>
        <v>0</v>
      </c>
      <c r="D140" s="132">
        <f aca="true" t="shared" si="35" ref="D140:K140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6">
        <f t="shared" si="35"/>
        <v>0</v>
      </c>
      <c r="Q140" s="67"/>
    </row>
    <row r="141" spans="1:11" ht="12.75">
      <c r="A141" s="153" t="s">
        <v>54</v>
      </c>
      <c r="B141" s="6" t="s">
        <v>255</v>
      </c>
      <c r="C141" s="127"/>
      <c r="D141" s="127"/>
      <c r="E141" s="127"/>
      <c r="F141" s="127"/>
      <c r="G141" s="127"/>
      <c r="H141" s="127"/>
      <c r="I141" s="127"/>
      <c r="J141" s="277">
        <f>D141+E141+F141+G141+H141+I141</f>
        <v>0</v>
      </c>
      <c r="K141" s="254">
        <f>C141+J141</f>
        <v>0</v>
      </c>
    </row>
    <row r="142" spans="1:11" ht="12" customHeight="1">
      <c r="A142" s="153" t="s">
        <v>55</v>
      </c>
      <c r="B142" s="6" t="s">
        <v>256</v>
      </c>
      <c r="C142" s="127"/>
      <c r="D142" s="127"/>
      <c r="E142" s="127"/>
      <c r="F142" s="127"/>
      <c r="G142" s="127"/>
      <c r="H142" s="127"/>
      <c r="I142" s="127"/>
      <c r="J142" s="277">
        <f>D142+E142+F142+G142+H142+I142</f>
        <v>0</v>
      </c>
      <c r="K142" s="254">
        <f>C142+J142</f>
        <v>0</v>
      </c>
    </row>
    <row r="143" spans="1:11" ht="12" customHeight="1">
      <c r="A143" s="153" t="s">
        <v>172</v>
      </c>
      <c r="B143" s="6" t="s">
        <v>368</v>
      </c>
      <c r="C143" s="127"/>
      <c r="D143" s="127"/>
      <c r="E143" s="127"/>
      <c r="F143" s="127"/>
      <c r="G143" s="127"/>
      <c r="H143" s="127"/>
      <c r="I143" s="127"/>
      <c r="J143" s="277">
        <f>D143+E143+F143+G143+H143+I143</f>
        <v>0</v>
      </c>
      <c r="K143" s="254">
        <f>C143+J143</f>
        <v>0</v>
      </c>
    </row>
    <row r="144" spans="1:11" s="44" customFormat="1" ht="12" customHeight="1">
      <c r="A144" s="153" t="s">
        <v>173</v>
      </c>
      <c r="B144" s="6" t="s">
        <v>323</v>
      </c>
      <c r="C144" s="127"/>
      <c r="D144" s="127"/>
      <c r="E144" s="127"/>
      <c r="F144" s="127"/>
      <c r="G144" s="127"/>
      <c r="H144" s="127"/>
      <c r="I144" s="127"/>
      <c r="J144" s="277">
        <f>D144+E144+F144+G144+H144+I144</f>
        <v>0</v>
      </c>
      <c r="K144" s="254">
        <f>C144+J144</f>
        <v>0</v>
      </c>
    </row>
    <row r="145" spans="1:11" s="44" customFormat="1" ht="12" customHeight="1" thickBot="1">
      <c r="A145" s="162" t="s">
        <v>174</v>
      </c>
      <c r="B145" s="4" t="s">
        <v>274</v>
      </c>
      <c r="C145" s="127"/>
      <c r="D145" s="127"/>
      <c r="E145" s="127"/>
      <c r="F145" s="127"/>
      <c r="G145" s="127"/>
      <c r="H145" s="127"/>
      <c r="I145" s="127"/>
      <c r="J145" s="277">
        <f>D145+E145+F145+G145+H145+I145</f>
        <v>0</v>
      </c>
      <c r="K145" s="254">
        <f>C145+J145</f>
        <v>0</v>
      </c>
    </row>
    <row r="146" spans="1:11" s="44" customFormat="1" ht="12" customHeight="1" thickBot="1">
      <c r="A146" s="24" t="s">
        <v>9</v>
      </c>
      <c r="B146" s="47" t="s">
        <v>324</v>
      </c>
      <c r="C146" s="188">
        <f>+C147+C148+C149+C150+C151</f>
        <v>0</v>
      </c>
      <c r="D146" s="188">
        <f aca="true" t="shared" si="36" ref="D146:K14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6">
        <f t="shared" si="36"/>
        <v>0</v>
      </c>
    </row>
    <row r="147" spans="1:11" s="44" customFormat="1" ht="12" customHeight="1">
      <c r="A147" s="153" t="s">
        <v>56</v>
      </c>
      <c r="B147" s="6" t="s">
        <v>319</v>
      </c>
      <c r="C147" s="127"/>
      <c r="D147" s="127"/>
      <c r="E147" s="127"/>
      <c r="F147" s="127"/>
      <c r="G147" s="127"/>
      <c r="H147" s="127"/>
      <c r="I147" s="127"/>
      <c r="J147" s="277">
        <f aca="true" t="shared" si="37" ref="J147:J153">D147+E147+F147+G147+H147+I147</f>
        <v>0</v>
      </c>
      <c r="K147" s="254">
        <f aca="true" t="shared" si="38" ref="K147:K153">C147+J147</f>
        <v>0</v>
      </c>
    </row>
    <row r="148" spans="1:11" s="44" customFormat="1" ht="12" customHeight="1">
      <c r="A148" s="153" t="s">
        <v>57</v>
      </c>
      <c r="B148" s="6" t="s">
        <v>326</v>
      </c>
      <c r="C148" s="127"/>
      <c r="D148" s="127"/>
      <c r="E148" s="127"/>
      <c r="F148" s="127"/>
      <c r="G148" s="127"/>
      <c r="H148" s="127"/>
      <c r="I148" s="127"/>
      <c r="J148" s="277">
        <f t="shared" si="37"/>
        <v>0</v>
      </c>
      <c r="K148" s="254">
        <f t="shared" si="38"/>
        <v>0</v>
      </c>
    </row>
    <row r="149" spans="1:11" s="44" customFormat="1" ht="12" customHeight="1">
      <c r="A149" s="153" t="s">
        <v>184</v>
      </c>
      <c r="B149" s="6" t="s">
        <v>321</v>
      </c>
      <c r="C149" s="127"/>
      <c r="D149" s="127"/>
      <c r="E149" s="127"/>
      <c r="F149" s="127"/>
      <c r="G149" s="127"/>
      <c r="H149" s="127"/>
      <c r="I149" s="127"/>
      <c r="J149" s="277">
        <f t="shared" si="37"/>
        <v>0</v>
      </c>
      <c r="K149" s="254">
        <f t="shared" si="38"/>
        <v>0</v>
      </c>
    </row>
    <row r="150" spans="1:11" s="44" customFormat="1" ht="12" customHeight="1">
      <c r="A150" s="153" t="s">
        <v>185</v>
      </c>
      <c r="B150" s="6" t="s">
        <v>366</v>
      </c>
      <c r="C150" s="127"/>
      <c r="D150" s="127"/>
      <c r="E150" s="127"/>
      <c r="F150" s="127"/>
      <c r="G150" s="127"/>
      <c r="H150" s="127"/>
      <c r="I150" s="127"/>
      <c r="J150" s="277">
        <f t="shared" si="37"/>
        <v>0</v>
      </c>
      <c r="K150" s="254">
        <f t="shared" si="38"/>
        <v>0</v>
      </c>
    </row>
    <row r="151" spans="1:11" ht="12.75" customHeight="1" thickBot="1">
      <c r="A151" s="162" t="s">
        <v>325</v>
      </c>
      <c r="B151" s="4" t="s">
        <v>328</v>
      </c>
      <c r="C151" s="129"/>
      <c r="D151" s="129"/>
      <c r="E151" s="129"/>
      <c r="F151" s="129"/>
      <c r="G151" s="129"/>
      <c r="H151" s="129"/>
      <c r="I151" s="129"/>
      <c r="J151" s="278">
        <f t="shared" si="37"/>
        <v>0</v>
      </c>
      <c r="K151" s="255">
        <f t="shared" si="38"/>
        <v>0</v>
      </c>
    </row>
    <row r="152" spans="1:11" ht="12.75" customHeight="1" thickBot="1">
      <c r="A152" s="180" t="s">
        <v>10</v>
      </c>
      <c r="B152" s="47" t="s">
        <v>329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6">
        <f t="shared" si="38"/>
        <v>0</v>
      </c>
    </row>
    <row r="153" spans="1:11" ht="12.75" customHeight="1" thickBot="1">
      <c r="A153" s="180" t="s">
        <v>11</v>
      </c>
      <c r="B153" s="47" t="s">
        <v>330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6">
        <f t="shared" si="38"/>
        <v>0</v>
      </c>
    </row>
    <row r="154" spans="1:11" ht="12" customHeight="1" thickBot="1">
      <c r="A154" s="24" t="s">
        <v>12</v>
      </c>
      <c r="B154" s="47" t="s">
        <v>332</v>
      </c>
      <c r="C154" s="190">
        <f>+C129+C133+C140+C146+C152+C153</f>
        <v>0</v>
      </c>
      <c r="D154" s="190">
        <f aca="true" t="shared" si="39" ref="D154:K154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7">
        <f t="shared" si="39"/>
        <v>0</v>
      </c>
    </row>
    <row r="155" spans="1:11" ht="15" customHeight="1" thickBot="1">
      <c r="A155" s="164" t="s">
        <v>13</v>
      </c>
      <c r="B155" s="114" t="s">
        <v>331</v>
      </c>
      <c r="C155" s="190">
        <f>+C128+C154</f>
        <v>0</v>
      </c>
      <c r="D155" s="190">
        <f aca="true" t="shared" si="40" ref="D155:K155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7">
        <f t="shared" si="40"/>
        <v>0</v>
      </c>
    </row>
    <row r="156" spans="1:11" ht="13.5" thickBot="1">
      <c r="A156" s="117"/>
      <c r="B156" s="118"/>
      <c r="C156" s="419">
        <f>C90-C155</f>
        <v>0</v>
      </c>
      <c r="D156" s="420"/>
      <c r="E156" s="420"/>
      <c r="F156" s="420"/>
      <c r="G156" s="420"/>
      <c r="H156" s="420"/>
      <c r="I156" s="421"/>
      <c r="J156" s="421"/>
      <c r="K156" s="422">
        <f>K90-K155</f>
        <v>0</v>
      </c>
    </row>
    <row r="157" spans="1:11" ht="15" customHeight="1" thickBot="1">
      <c r="A157" s="65" t="s">
        <v>367</v>
      </c>
      <c r="B157" s="66"/>
      <c r="C157" s="222"/>
      <c r="D157" s="262"/>
      <c r="E157" s="262"/>
      <c r="F157" s="262"/>
      <c r="G157" s="262"/>
      <c r="H157" s="262"/>
      <c r="I157" s="222"/>
      <c r="J157" s="314">
        <f>D157+E157+F157+G157+H157+I157</f>
        <v>0</v>
      </c>
      <c r="K157" s="266">
        <f>C157+J157</f>
        <v>0</v>
      </c>
    </row>
    <row r="158" spans="1:11" ht="14.25" customHeight="1" thickBot="1">
      <c r="A158" s="65" t="s">
        <v>116</v>
      </c>
      <c r="B158" s="66"/>
      <c r="C158" s="222"/>
      <c r="D158" s="262"/>
      <c r="E158" s="262"/>
      <c r="F158" s="262"/>
      <c r="G158" s="262"/>
      <c r="H158" s="262"/>
      <c r="I158" s="222"/>
      <c r="J158" s="314">
        <f>D158+E158+F158+G158+H158+I158</f>
        <v>0</v>
      </c>
      <c r="K158" s="266">
        <f>C158+J158</f>
        <v>0</v>
      </c>
    </row>
  </sheetData>
  <sheetProtection formatCells="0"/>
  <mergeCells count="5">
    <mergeCell ref="A92:K92"/>
    <mergeCell ref="B1:K1"/>
    <mergeCell ref="B2:J2"/>
    <mergeCell ref="B3:J3"/>
    <mergeCell ref="A7:K7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20" zoomScaleNormal="120" workbookViewId="0" topLeftCell="A45">
      <selection activeCell="E53" sqref="E53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CONCATENATE("5.2. melléklet ",RM_ALAPADATOK!A7," ",RM_ALAPADATOK!B7," ",RM_ALAPADATOK!C7," ",RM_ALAPADATOK!D7," ",RM_ALAPADATOK!E7," ",RM_ALAPADATOK!F7," ",RM_ALAPADATOK!G7," ",RM_ALAPADATOK!H7)</f>
        <v>5.2. melléklet a 2 / 2019 ( II.26. ) önkormányzati rendelethez</v>
      </c>
    </row>
    <row r="2" spans="1:11" s="327" customFormat="1" ht="36">
      <c r="A2" s="385" t="s">
        <v>474</v>
      </c>
      <c r="B2" s="599" t="str">
        <f>RM_ALAPADATOK!A11</f>
        <v>Eleki Közös Önkormányzati Hivatal</v>
      </c>
      <c r="C2" s="600"/>
      <c r="D2" s="600"/>
      <c r="E2" s="600"/>
      <c r="F2" s="600"/>
      <c r="G2" s="600"/>
      <c r="H2" s="600"/>
      <c r="I2" s="600"/>
      <c r="J2" s="600"/>
      <c r="K2" s="386" t="s">
        <v>37</v>
      </c>
    </row>
    <row r="3" spans="1:11" s="327" customFormat="1" ht="22.5" customHeight="1" thickBot="1">
      <c r="A3" s="387" t="s">
        <v>114</v>
      </c>
      <c r="B3" s="601" t="s">
        <v>504</v>
      </c>
      <c r="C3" s="602"/>
      <c r="D3" s="602"/>
      <c r="E3" s="602"/>
      <c r="F3" s="602"/>
      <c r="G3" s="602"/>
      <c r="H3" s="602"/>
      <c r="I3" s="602"/>
      <c r="J3" s="602"/>
      <c r="K3" s="388" t="s">
        <v>34</v>
      </c>
    </row>
    <row r="4" spans="1:11" s="327" customFormat="1" ht="12.75" customHeight="1" thickBot="1">
      <c r="A4" s="611" t="s">
        <v>589</v>
      </c>
      <c r="B4" s="612"/>
      <c r="C4" s="612"/>
      <c r="D4" s="612"/>
      <c r="E4" s="612"/>
      <c r="F4" s="612"/>
      <c r="G4" s="612"/>
      <c r="H4" s="612"/>
      <c r="I4" s="612"/>
      <c r="J4" s="612"/>
      <c r="K4" s="392" t="s">
        <v>429</v>
      </c>
    </row>
    <row r="5" spans="1:11" s="328" customFormat="1" ht="13.5" customHeight="1">
      <c r="A5" s="606" t="s">
        <v>46</v>
      </c>
      <c r="B5" s="603" t="s">
        <v>2</v>
      </c>
      <c r="C5" s="603" t="s">
        <v>501</v>
      </c>
      <c r="D5" s="603" t="str">
        <f>CONCATENATE('RM_5.1.sz.mell'!D5:I5)</f>
        <v>1. sz. módosítás </v>
      </c>
      <c r="E5" s="603" t="str">
        <f>CONCATENATE('RM_5.1.sz.mell'!E5)</f>
        <v>.2. sz. módosítás </v>
      </c>
      <c r="F5" s="603" t="str">
        <f>CONCATENATE('RM_5.1.sz.mell'!F5)</f>
        <v>3. sz. módosítás </v>
      </c>
      <c r="G5" s="603" t="str">
        <f>CONCATENATE('RM_5.1.sz.mell'!G5)</f>
        <v>4. sz. módosítás </v>
      </c>
      <c r="H5" s="603" t="str">
        <f>CONCATENATE('RM_5.1.sz.mell'!H5)</f>
        <v>.5. sz. módosítás </v>
      </c>
      <c r="I5" s="603" t="str">
        <f>CONCATENATE('RM_5.1.sz.mell'!I5)</f>
        <v>6. sz. módosítás </v>
      </c>
      <c r="J5" s="603" t="s">
        <v>502</v>
      </c>
      <c r="K5" s="618" t="str">
        <f>CONCATENATE('RM_5.1.3.sz.mell'!K5)</f>
        <v>….számú módosítás utáni előirányzat</v>
      </c>
    </row>
    <row r="6" spans="1:11" ht="12.75" customHeight="1">
      <c r="A6" s="607"/>
      <c r="B6" s="604"/>
      <c r="C6" s="609"/>
      <c r="D6" s="609"/>
      <c r="E6" s="609"/>
      <c r="F6" s="609"/>
      <c r="G6" s="609"/>
      <c r="H6" s="609"/>
      <c r="I6" s="609"/>
      <c r="J6" s="609"/>
      <c r="K6" s="619"/>
    </row>
    <row r="7" spans="1:11" s="330" customFormat="1" ht="9.75" customHeight="1" thickBot="1">
      <c r="A7" s="608"/>
      <c r="B7" s="605"/>
      <c r="C7" s="610"/>
      <c r="D7" s="610"/>
      <c r="E7" s="610"/>
      <c r="F7" s="610"/>
      <c r="G7" s="610"/>
      <c r="H7" s="610"/>
      <c r="I7" s="610"/>
      <c r="J7" s="610"/>
      <c r="K7" s="620"/>
    </row>
    <row r="8" spans="1:11" s="348" customFormat="1" ht="10.5" customHeight="1" thickBot="1">
      <c r="A8" s="394" t="s">
        <v>346</v>
      </c>
      <c r="B8" s="395" t="s">
        <v>347</v>
      </c>
      <c r="C8" s="395" t="s">
        <v>348</v>
      </c>
      <c r="D8" s="395" t="s">
        <v>350</v>
      </c>
      <c r="E8" s="395" t="s">
        <v>349</v>
      </c>
      <c r="F8" s="395" t="s">
        <v>373</v>
      </c>
      <c r="G8" s="395" t="s">
        <v>352</v>
      </c>
      <c r="H8" s="395" t="s">
        <v>353</v>
      </c>
      <c r="I8" s="395" t="s">
        <v>459</v>
      </c>
      <c r="J8" s="396" t="s">
        <v>460</v>
      </c>
      <c r="K8" s="397" t="s">
        <v>461</v>
      </c>
    </row>
    <row r="9" spans="1:11" s="348" customFormat="1" ht="10.5" customHeight="1" thickBot="1">
      <c r="A9" s="615" t="s">
        <v>35</v>
      </c>
      <c r="B9" s="616"/>
      <c r="C9" s="616"/>
      <c r="D9" s="616"/>
      <c r="E9" s="616"/>
      <c r="F9" s="616"/>
      <c r="G9" s="616"/>
      <c r="H9" s="616"/>
      <c r="I9" s="616"/>
      <c r="J9" s="616"/>
      <c r="K9" s="617"/>
    </row>
    <row r="10" spans="1:11" s="333" customFormat="1" ht="12" customHeight="1" thickBot="1">
      <c r="A10" s="59" t="s">
        <v>3</v>
      </c>
      <c r="B10" s="331" t="s">
        <v>475</v>
      </c>
      <c r="C10" s="488">
        <f>SUM(C11:C21)</f>
        <v>465000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465000</v>
      </c>
    </row>
    <row r="11" spans="1:11" s="333" customFormat="1" ht="12" customHeight="1">
      <c r="A11" s="334" t="s">
        <v>58</v>
      </c>
      <c r="B11" s="7" t="s">
        <v>161</v>
      </c>
      <c r="C11" s="506"/>
      <c r="D11" s="371"/>
      <c r="E11" s="371"/>
      <c r="F11" s="371"/>
      <c r="G11" s="371"/>
      <c r="H11" s="371"/>
      <c r="I11" s="371"/>
      <c r="J11" s="356">
        <f>D11+E11+F11+G11+H11+I11</f>
        <v>0</v>
      </c>
      <c r="K11" s="354">
        <f>C11+J11</f>
        <v>0</v>
      </c>
    </row>
    <row r="12" spans="1:11" s="333" customFormat="1" ht="12" customHeight="1">
      <c r="A12" s="335" t="s">
        <v>59</v>
      </c>
      <c r="B12" s="5" t="s">
        <v>162</v>
      </c>
      <c r="C12" s="486">
        <v>140000</v>
      </c>
      <c r="D12" s="372"/>
      <c r="E12" s="372"/>
      <c r="F12" s="372"/>
      <c r="G12" s="372"/>
      <c r="H12" s="372"/>
      <c r="I12" s="372"/>
      <c r="J12" s="357">
        <f aca="true" t="shared" si="1" ref="J12:J21">D12+E12+F12+G12+H12+I12</f>
        <v>0</v>
      </c>
      <c r="K12" s="354">
        <f aca="true" t="shared" si="2" ref="K12:K21">C12+J12</f>
        <v>140000</v>
      </c>
    </row>
    <row r="13" spans="1:11" s="333" customFormat="1" ht="12" customHeight="1">
      <c r="A13" s="335" t="s">
        <v>60</v>
      </c>
      <c r="B13" s="5" t="s">
        <v>163</v>
      </c>
      <c r="C13" s="486">
        <v>320000</v>
      </c>
      <c r="D13" s="372"/>
      <c r="E13" s="372"/>
      <c r="F13" s="372"/>
      <c r="G13" s="372"/>
      <c r="H13" s="372"/>
      <c r="I13" s="372"/>
      <c r="J13" s="357">
        <f t="shared" si="1"/>
        <v>0</v>
      </c>
      <c r="K13" s="354">
        <f t="shared" si="2"/>
        <v>320000</v>
      </c>
    </row>
    <row r="14" spans="1:11" s="333" customFormat="1" ht="12" customHeight="1">
      <c r="A14" s="335" t="s">
        <v>61</v>
      </c>
      <c r="B14" s="5" t="s">
        <v>164</v>
      </c>
      <c r="C14" s="486"/>
      <c r="D14" s="372"/>
      <c r="E14" s="372"/>
      <c r="F14" s="372"/>
      <c r="G14" s="372"/>
      <c r="H14" s="372"/>
      <c r="I14" s="372"/>
      <c r="J14" s="357">
        <f t="shared" si="1"/>
        <v>0</v>
      </c>
      <c r="K14" s="354">
        <f t="shared" si="2"/>
        <v>0</v>
      </c>
    </row>
    <row r="15" spans="1:11" s="333" customFormat="1" ht="12" customHeight="1">
      <c r="A15" s="335" t="s">
        <v>78</v>
      </c>
      <c r="B15" s="5" t="s">
        <v>165</v>
      </c>
      <c r="C15" s="486"/>
      <c r="D15" s="372"/>
      <c r="E15" s="372"/>
      <c r="F15" s="372"/>
      <c r="G15" s="372"/>
      <c r="H15" s="372"/>
      <c r="I15" s="372"/>
      <c r="J15" s="357">
        <f t="shared" si="1"/>
        <v>0</v>
      </c>
      <c r="K15" s="354">
        <f t="shared" si="2"/>
        <v>0</v>
      </c>
    </row>
    <row r="16" spans="1:11" s="333" customFormat="1" ht="12" customHeight="1">
      <c r="A16" s="335" t="s">
        <v>62</v>
      </c>
      <c r="B16" s="5" t="s">
        <v>476</v>
      </c>
      <c r="C16" s="486"/>
      <c r="D16" s="372"/>
      <c r="E16" s="372"/>
      <c r="F16" s="372"/>
      <c r="G16" s="372"/>
      <c r="H16" s="372"/>
      <c r="I16" s="372"/>
      <c r="J16" s="357">
        <f t="shared" si="1"/>
        <v>0</v>
      </c>
      <c r="K16" s="354">
        <f t="shared" si="2"/>
        <v>0</v>
      </c>
    </row>
    <row r="17" spans="1:11" s="333" customFormat="1" ht="12" customHeight="1">
      <c r="A17" s="335" t="s">
        <v>63</v>
      </c>
      <c r="B17" s="4" t="s">
        <v>477</v>
      </c>
      <c r="C17" s="486"/>
      <c r="D17" s="372"/>
      <c r="E17" s="372"/>
      <c r="F17" s="372"/>
      <c r="G17" s="372"/>
      <c r="H17" s="372"/>
      <c r="I17" s="372"/>
      <c r="J17" s="357">
        <f t="shared" si="1"/>
        <v>0</v>
      </c>
      <c r="K17" s="354">
        <f t="shared" si="2"/>
        <v>0</v>
      </c>
    </row>
    <row r="18" spans="1:11" s="333" customFormat="1" ht="12" customHeight="1">
      <c r="A18" s="335" t="s">
        <v>70</v>
      </c>
      <c r="B18" s="5" t="s">
        <v>168</v>
      </c>
      <c r="C18" s="489"/>
      <c r="D18" s="372"/>
      <c r="E18" s="372"/>
      <c r="F18" s="372"/>
      <c r="G18" s="372"/>
      <c r="H18" s="372"/>
      <c r="I18" s="372"/>
      <c r="J18" s="357">
        <f t="shared" si="1"/>
        <v>0</v>
      </c>
      <c r="K18" s="354">
        <f t="shared" si="2"/>
        <v>0</v>
      </c>
    </row>
    <row r="19" spans="1:11" s="336" customFormat="1" ht="12" customHeight="1">
      <c r="A19" s="335" t="s">
        <v>71</v>
      </c>
      <c r="B19" s="5" t="s">
        <v>169</v>
      </c>
      <c r="C19" s="486"/>
      <c r="D19" s="372"/>
      <c r="E19" s="372"/>
      <c r="F19" s="372"/>
      <c r="G19" s="372"/>
      <c r="H19" s="372"/>
      <c r="I19" s="372"/>
      <c r="J19" s="357">
        <f t="shared" si="1"/>
        <v>0</v>
      </c>
      <c r="K19" s="354">
        <f t="shared" si="2"/>
        <v>0</v>
      </c>
    </row>
    <row r="20" spans="1:11" s="336" customFormat="1" ht="12" customHeight="1">
      <c r="A20" s="335" t="s">
        <v>72</v>
      </c>
      <c r="B20" s="5" t="s">
        <v>295</v>
      </c>
      <c r="C20" s="487"/>
      <c r="D20" s="372"/>
      <c r="E20" s="372"/>
      <c r="F20" s="372"/>
      <c r="G20" s="372"/>
      <c r="H20" s="372"/>
      <c r="I20" s="372"/>
      <c r="J20" s="357">
        <f t="shared" si="1"/>
        <v>0</v>
      </c>
      <c r="K20" s="354">
        <f t="shared" si="2"/>
        <v>0</v>
      </c>
    </row>
    <row r="21" spans="1:11" s="336" customFormat="1" ht="12" customHeight="1" thickBot="1">
      <c r="A21" s="349" t="s">
        <v>73</v>
      </c>
      <c r="B21" s="4" t="s">
        <v>170</v>
      </c>
      <c r="C21" s="487">
        <v>5000</v>
      </c>
      <c r="D21" s="373"/>
      <c r="E21" s="373"/>
      <c r="F21" s="373"/>
      <c r="G21" s="373"/>
      <c r="H21" s="373"/>
      <c r="I21" s="373"/>
      <c r="J21" s="358">
        <f t="shared" si="1"/>
        <v>0</v>
      </c>
      <c r="K21" s="354">
        <f t="shared" si="2"/>
        <v>5000</v>
      </c>
    </row>
    <row r="22" spans="1:11" s="333" customFormat="1" ht="12" customHeight="1" thickBot="1">
      <c r="A22" s="59" t="s">
        <v>4</v>
      </c>
      <c r="B22" s="331" t="s">
        <v>478</v>
      </c>
      <c r="C22" s="488">
        <f>SUM(C23:C25)</f>
        <v>0</v>
      </c>
      <c r="D22" s="79">
        <f aca="true" t="shared" si="3" ref="D22:J22">SUM(D23:D25)</f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486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4">
        <f>C23+J23</f>
        <v>0</v>
      </c>
    </row>
    <row r="24" spans="1:11" s="336" customFormat="1" ht="12" customHeight="1">
      <c r="A24" s="335" t="s">
        <v>65</v>
      </c>
      <c r="B24" s="5" t="s">
        <v>479</v>
      </c>
      <c r="C24" s="486"/>
      <c r="D24" s="372"/>
      <c r="E24" s="372"/>
      <c r="F24" s="372"/>
      <c r="G24" s="372"/>
      <c r="H24" s="372"/>
      <c r="I24" s="372"/>
      <c r="J24" s="357">
        <f>D24+E24+F24+G24+H24+I24</f>
        <v>0</v>
      </c>
      <c r="K24" s="353">
        <f>C24+J24</f>
        <v>0</v>
      </c>
    </row>
    <row r="25" spans="1:11" s="336" customFormat="1" ht="12" customHeight="1">
      <c r="A25" s="335" t="s">
        <v>66</v>
      </c>
      <c r="B25" s="5" t="s">
        <v>480</v>
      </c>
      <c r="C25" s="486"/>
      <c r="D25" s="372"/>
      <c r="E25" s="372"/>
      <c r="F25" s="372"/>
      <c r="G25" s="372"/>
      <c r="H25" s="372"/>
      <c r="I25" s="372"/>
      <c r="J25" s="357">
        <f>D25+E25+F25+G25+H25+I25</f>
        <v>0</v>
      </c>
      <c r="K25" s="353">
        <f>C25+J25</f>
        <v>0</v>
      </c>
    </row>
    <row r="26" spans="1:11" s="336" customFormat="1" ht="12" customHeight="1" thickBot="1">
      <c r="A26" s="335" t="s">
        <v>67</v>
      </c>
      <c r="B26" s="9" t="s">
        <v>481</v>
      </c>
      <c r="C26" s="486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5">
        <f>C26+J26</f>
        <v>0</v>
      </c>
    </row>
    <row r="27" spans="1:11" s="336" customFormat="1" ht="12" customHeight="1" thickBot="1">
      <c r="A27" s="337" t="s">
        <v>5</v>
      </c>
      <c r="B27" s="47" t="s">
        <v>92</v>
      </c>
      <c r="C27" s="507"/>
      <c r="D27" s="375"/>
      <c r="E27" s="375"/>
      <c r="F27" s="375"/>
      <c r="G27" s="375"/>
      <c r="H27" s="375"/>
      <c r="I27" s="375"/>
      <c r="J27" s="352"/>
      <c r="K27" s="332"/>
    </row>
    <row r="28" spans="1:11" s="336" customFormat="1" ht="12" customHeight="1" thickBot="1">
      <c r="A28" s="337" t="s">
        <v>6</v>
      </c>
      <c r="B28" s="47" t="s">
        <v>482</v>
      </c>
      <c r="C28" s="488">
        <f>+C29+C30+C31</f>
        <v>0</v>
      </c>
      <c r="D28" s="79">
        <f aca="true" t="shared" si="4" ref="D28:J28">+D29+D30+D31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6" customFormat="1" ht="12" customHeight="1">
      <c r="A29" s="338" t="s">
        <v>152</v>
      </c>
      <c r="B29" s="339" t="s">
        <v>148</v>
      </c>
      <c r="C29" s="485"/>
      <c r="D29" s="376"/>
      <c r="E29" s="376"/>
      <c r="F29" s="376"/>
      <c r="G29" s="376"/>
      <c r="H29" s="376"/>
      <c r="I29" s="376"/>
      <c r="J29" s="359">
        <f>D29+E29+F29+G29+H29+I29</f>
        <v>0</v>
      </c>
      <c r="K29" s="354">
        <f>C29+J29</f>
        <v>0</v>
      </c>
    </row>
    <row r="30" spans="1:11" s="336" customFormat="1" ht="12" customHeight="1">
      <c r="A30" s="338" t="s">
        <v>153</v>
      </c>
      <c r="B30" s="339" t="s">
        <v>479</v>
      </c>
      <c r="C30" s="486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4">
        <f>C30+J30</f>
        <v>0</v>
      </c>
    </row>
    <row r="31" spans="1:11" s="336" customFormat="1" ht="12" customHeight="1">
      <c r="A31" s="338" t="s">
        <v>154</v>
      </c>
      <c r="B31" s="340" t="s">
        <v>483</v>
      </c>
      <c r="C31" s="486"/>
      <c r="D31" s="377"/>
      <c r="E31" s="377"/>
      <c r="F31" s="377"/>
      <c r="G31" s="377"/>
      <c r="H31" s="377"/>
      <c r="I31" s="377"/>
      <c r="J31" s="359">
        <f>D31+E31+F31+G31+H31+I31</f>
        <v>0</v>
      </c>
      <c r="K31" s="354">
        <f>C31+J31</f>
        <v>0</v>
      </c>
    </row>
    <row r="32" spans="1:11" s="336" customFormat="1" ht="12" customHeight="1" thickBot="1">
      <c r="A32" s="335" t="s">
        <v>155</v>
      </c>
      <c r="B32" s="350" t="s">
        <v>484</v>
      </c>
      <c r="C32" s="508"/>
      <c r="D32" s="378"/>
      <c r="E32" s="378"/>
      <c r="F32" s="378"/>
      <c r="G32" s="378"/>
      <c r="H32" s="378"/>
      <c r="I32" s="378"/>
      <c r="J32" s="359">
        <f>D32+E32+F32+G32+H32+I32</f>
        <v>0</v>
      </c>
      <c r="K32" s="354">
        <f>C32+J32</f>
        <v>0</v>
      </c>
    </row>
    <row r="33" spans="1:11" s="336" customFormat="1" ht="12" customHeight="1" thickBot="1">
      <c r="A33" s="337" t="s">
        <v>7</v>
      </c>
      <c r="B33" s="47" t="s">
        <v>485</v>
      </c>
      <c r="C33" s="488">
        <f>+C34+C35+C36</f>
        <v>0</v>
      </c>
      <c r="D33" s="79">
        <f aca="true" t="shared" si="5" ref="D33:J33">+D34+D35+D36</f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6" customFormat="1" ht="12" customHeight="1">
      <c r="A34" s="338" t="s">
        <v>51</v>
      </c>
      <c r="B34" s="339" t="s">
        <v>175</v>
      </c>
      <c r="C34" s="485"/>
      <c r="D34" s="376"/>
      <c r="E34" s="376"/>
      <c r="F34" s="376"/>
      <c r="G34" s="376"/>
      <c r="H34" s="376"/>
      <c r="I34" s="376"/>
      <c r="J34" s="359">
        <f>D34+E34+F34+G34+H34+I34</f>
        <v>0</v>
      </c>
      <c r="K34" s="354">
        <f>C34+J34</f>
        <v>0</v>
      </c>
    </row>
    <row r="35" spans="1:11" s="336" customFormat="1" ht="12" customHeight="1">
      <c r="A35" s="338" t="s">
        <v>52</v>
      </c>
      <c r="B35" s="340" t="s">
        <v>176</v>
      </c>
      <c r="C35" s="489"/>
      <c r="D35" s="377"/>
      <c r="E35" s="377"/>
      <c r="F35" s="377"/>
      <c r="G35" s="377"/>
      <c r="H35" s="377"/>
      <c r="I35" s="377"/>
      <c r="J35" s="359">
        <f>D35+E35+F35+G35+H35+I35</f>
        <v>0</v>
      </c>
      <c r="K35" s="354">
        <f>C35+J35</f>
        <v>0</v>
      </c>
    </row>
    <row r="36" spans="1:11" s="336" customFormat="1" ht="12" customHeight="1" thickBot="1">
      <c r="A36" s="335" t="s">
        <v>53</v>
      </c>
      <c r="B36" s="350" t="s">
        <v>177</v>
      </c>
      <c r="C36" s="508"/>
      <c r="D36" s="378"/>
      <c r="E36" s="378"/>
      <c r="F36" s="378"/>
      <c r="G36" s="378"/>
      <c r="H36" s="378"/>
      <c r="I36" s="378"/>
      <c r="J36" s="359">
        <f>D36+E36+F36+G36+H36+I36</f>
        <v>0</v>
      </c>
      <c r="K36" s="361">
        <f>C36+J36</f>
        <v>0</v>
      </c>
    </row>
    <row r="37" spans="1:11" s="333" customFormat="1" ht="12" customHeight="1" thickBot="1">
      <c r="A37" s="337" t="s">
        <v>8</v>
      </c>
      <c r="B37" s="47" t="s">
        <v>260</v>
      </c>
      <c r="C37" s="507"/>
      <c r="D37" s="375"/>
      <c r="E37" s="375"/>
      <c r="F37" s="375"/>
      <c r="G37" s="375"/>
      <c r="H37" s="375"/>
      <c r="I37" s="375"/>
      <c r="J37" s="79">
        <f>D37+E37+F37+G37+H37+I37</f>
        <v>0</v>
      </c>
      <c r="K37" s="332">
        <f>C37+J37</f>
        <v>0</v>
      </c>
    </row>
    <row r="38" spans="1:11" s="333" customFormat="1" ht="12" customHeight="1" thickBot="1">
      <c r="A38" s="337" t="s">
        <v>9</v>
      </c>
      <c r="B38" s="47" t="s">
        <v>486</v>
      </c>
      <c r="C38" s="509"/>
      <c r="D38" s="375"/>
      <c r="E38" s="375"/>
      <c r="F38" s="375"/>
      <c r="G38" s="375"/>
      <c r="H38" s="375"/>
      <c r="I38" s="375"/>
      <c r="J38" s="362">
        <f>D38+E38+F38+G38+H38+I38</f>
        <v>0</v>
      </c>
      <c r="K38" s="354">
        <f>C38+J38</f>
        <v>0</v>
      </c>
    </row>
    <row r="39" spans="1:11" s="333" customFormat="1" ht="12" customHeight="1" thickBot="1">
      <c r="A39" s="59" t="s">
        <v>10</v>
      </c>
      <c r="B39" s="47" t="s">
        <v>487</v>
      </c>
      <c r="C39" s="510">
        <f>+C10+C22+C27+C28+C33+C37+C38</f>
        <v>465000</v>
      </c>
      <c r="D39" s="79">
        <f aca="true" t="shared" si="6" ref="D39:J39">+D10+D22+D27+D28+D33+D37+D38</f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465000</v>
      </c>
    </row>
    <row r="40" spans="1:11" s="333" customFormat="1" ht="12" customHeight="1" thickBot="1">
      <c r="A40" s="342" t="s">
        <v>11</v>
      </c>
      <c r="B40" s="47" t="s">
        <v>488</v>
      </c>
      <c r="C40" s="510">
        <f>+C41+C42+C43</f>
        <v>122712049</v>
      </c>
      <c r="D40" s="79">
        <f aca="true" t="shared" si="7" ref="D40:J40">+D41+D42+D43</f>
        <v>367681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367681</v>
      </c>
      <c r="K40" s="112">
        <f>+K41+K42+K43</f>
        <v>123079730</v>
      </c>
    </row>
    <row r="41" spans="1:11" s="333" customFormat="1" ht="12" customHeight="1">
      <c r="A41" s="338" t="s">
        <v>489</v>
      </c>
      <c r="B41" s="339" t="s">
        <v>125</v>
      </c>
      <c r="C41" s="485"/>
      <c r="D41" s="376">
        <v>267897</v>
      </c>
      <c r="E41" s="376"/>
      <c r="F41" s="376"/>
      <c r="G41" s="376"/>
      <c r="H41" s="376"/>
      <c r="I41" s="376"/>
      <c r="J41" s="359">
        <f>D41+E41+F41+G41+H41+I41</f>
        <v>267897</v>
      </c>
      <c r="K41" s="354">
        <f>C41+J41</f>
        <v>267897</v>
      </c>
    </row>
    <row r="42" spans="1:11" s="333" customFormat="1" ht="12" customHeight="1">
      <c r="A42" s="338" t="s">
        <v>490</v>
      </c>
      <c r="B42" s="340" t="s">
        <v>491</v>
      </c>
      <c r="C42" s="489"/>
      <c r="D42" s="377"/>
      <c r="E42" s="377"/>
      <c r="F42" s="377"/>
      <c r="G42" s="377"/>
      <c r="H42" s="377"/>
      <c r="I42" s="377"/>
      <c r="J42" s="359">
        <f>D42+E42+F42+G42+H42+I42</f>
        <v>0</v>
      </c>
      <c r="K42" s="353">
        <f>C42+J42</f>
        <v>0</v>
      </c>
    </row>
    <row r="43" spans="1:11" s="336" customFormat="1" ht="12" customHeight="1" thickBot="1">
      <c r="A43" s="335" t="s">
        <v>492</v>
      </c>
      <c r="B43" s="341" t="s">
        <v>493</v>
      </c>
      <c r="C43" s="508">
        <v>122712049</v>
      </c>
      <c r="D43" s="379">
        <v>99784</v>
      </c>
      <c r="E43" s="379"/>
      <c r="F43" s="379"/>
      <c r="G43" s="379"/>
      <c r="H43" s="379"/>
      <c r="I43" s="379"/>
      <c r="J43" s="359">
        <f>D43+E43+F43+G43+H43+I43</f>
        <v>99784</v>
      </c>
      <c r="K43" s="355">
        <f>C43+J43</f>
        <v>122811833</v>
      </c>
    </row>
    <row r="44" spans="1:11" s="336" customFormat="1" ht="12.75" customHeight="1" thickBot="1">
      <c r="A44" s="342" t="s">
        <v>12</v>
      </c>
      <c r="B44" s="343" t="s">
        <v>494</v>
      </c>
      <c r="C44" s="510">
        <f>+C39+C40</f>
        <v>123177049</v>
      </c>
      <c r="D44" s="79">
        <f aca="true" t="shared" si="8" ref="D44:J44">+D39+D40</f>
        <v>367681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367681</v>
      </c>
      <c r="K44" s="112">
        <f>+K39+K40</f>
        <v>123544730</v>
      </c>
    </row>
    <row r="45" spans="1:11" s="330" customFormat="1" ht="13.5" customHeight="1" thickBot="1">
      <c r="A45" s="588" t="s">
        <v>36</v>
      </c>
      <c r="B45" s="613"/>
      <c r="C45" s="613"/>
      <c r="D45" s="613"/>
      <c r="E45" s="613"/>
      <c r="F45" s="613"/>
      <c r="G45" s="613"/>
      <c r="H45" s="613"/>
      <c r="I45" s="613"/>
      <c r="J45" s="613"/>
      <c r="K45" s="614"/>
    </row>
    <row r="46" spans="1:11" s="344" customFormat="1" ht="12" customHeight="1" thickBot="1">
      <c r="A46" s="337" t="s">
        <v>3</v>
      </c>
      <c r="B46" s="47" t="s">
        <v>495</v>
      </c>
      <c r="C46" s="488">
        <f>SUM(C47:C51)</f>
        <v>122542049</v>
      </c>
      <c r="D46" s="363">
        <f aca="true" t="shared" si="9" ref="D46:J46">SUM(D47:D51)</f>
        <v>367681</v>
      </c>
      <c r="E46" s="363">
        <f t="shared" si="9"/>
        <v>0</v>
      </c>
      <c r="F46" s="363">
        <f t="shared" si="9"/>
        <v>0</v>
      </c>
      <c r="G46" s="363">
        <f t="shared" si="9"/>
        <v>0</v>
      </c>
      <c r="H46" s="363">
        <f t="shared" si="9"/>
        <v>0</v>
      </c>
      <c r="I46" s="363">
        <f t="shared" si="9"/>
        <v>0</v>
      </c>
      <c r="J46" s="363">
        <f t="shared" si="9"/>
        <v>367681</v>
      </c>
      <c r="K46" s="332">
        <f>SUM(K47:K51)</f>
        <v>122909730</v>
      </c>
    </row>
    <row r="47" spans="1:11" ht="12" customHeight="1">
      <c r="A47" s="335" t="s">
        <v>58</v>
      </c>
      <c r="B47" s="6" t="s">
        <v>32</v>
      </c>
      <c r="C47" s="485">
        <v>88787078</v>
      </c>
      <c r="D47" s="529">
        <v>83500</v>
      </c>
      <c r="E47" s="380"/>
      <c r="F47" s="380"/>
      <c r="G47" s="380"/>
      <c r="H47" s="380"/>
      <c r="I47" s="380"/>
      <c r="J47" s="364">
        <f>D47+E47+F47+G47+H47+I47</f>
        <v>83500</v>
      </c>
      <c r="K47" s="368">
        <f>C47+J47</f>
        <v>88870578</v>
      </c>
    </row>
    <row r="48" spans="1:11" ht="12" customHeight="1">
      <c r="A48" s="335" t="s">
        <v>59</v>
      </c>
      <c r="B48" s="5" t="s">
        <v>101</v>
      </c>
      <c r="C48" s="486">
        <v>17509971</v>
      </c>
      <c r="D48" s="530">
        <v>16284</v>
      </c>
      <c r="E48" s="381"/>
      <c r="F48" s="381"/>
      <c r="G48" s="381"/>
      <c r="H48" s="381"/>
      <c r="I48" s="381"/>
      <c r="J48" s="365">
        <f>D48+E48+F48+G48+H48+I48</f>
        <v>16284</v>
      </c>
      <c r="K48" s="369">
        <f>C48+J48</f>
        <v>17526255</v>
      </c>
    </row>
    <row r="49" spans="1:11" ht="12" customHeight="1">
      <c r="A49" s="335" t="s">
        <v>60</v>
      </c>
      <c r="B49" s="5" t="s">
        <v>77</v>
      </c>
      <c r="C49" s="486">
        <v>16245000</v>
      </c>
      <c r="D49" s="530">
        <v>267897</v>
      </c>
      <c r="E49" s="381"/>
      <c r="F49" s="381"/>
      <c r="G49" s="381"/>
      <c r="H49" s="381"/>
      <c r="I49" s="381"/>
      <c r="J49" s="365">
        <f>D49+E49+F49+G49+H49+I49</f>
        <v>267897</v>
      </c>
      <c r="K49" s="369">
        <f>C49+J49</f>
        <v>16512897</v>
      </c>
    </row>
    <row r="50" spans="1:11" ht="12" customHeight="1">
      <c r="A50" s="335" t="s">
        <v>61</v>
      </c>
      <c r="B50" s="5" t="s">
        <v>102</v>
      </c>
      <c r="C50" s="486"/>
      <c r="D50" s="530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5" t="s">
        <v>78</v>
      </c>
      <c r="B51" s="5" t="s">
        <v>103</v>
      </c>
      <c r="C51" s="486"/>
      <c r="D51" s="381"/>
      <c r="E51" s="381"/>
      <c r="F51" s="381"/>
      <c r="G51" s="381"/>
      <c r="H51" s="381"/>
      <c r="I51" s="381"/>
      <c r="J51" s="365">
        <f>D51+E51+F51+G51+H51+I51</f>
        <v>0</v>
      </c>
      <c r="K51" s="369">
        <f>C51+J51</f>
        <v>0</v>
      </c>
    </row>
    <row r="52" spans="1:11" ht="12" customHeight="1" thickBot="1">
      <c r="A52" s="337" t="s">
        <v>4</v>
      </c>
      <c r="B52" s="47" t="s">
        <v>496</v>
      </c>
      <c r="C52" s="488">
        <f>SUM(C53:C55)</f>
        <v>635000</v>
      </c>
      <c r="D52" s="363">
        <f aca="true" t="shared" si="10" ref="D52:J52">SUM(D53:D55)</f>
        <v>0</v>
      </c>
      <c r="E52" s="363">
        <f t="shared" si="10"/>
        <v>0</v>
      </c>
      <c r="F52" s="363">
        <f t="shared" si="10"/>
        <v>0</v>
      </c>
      <c r="G52" s="363">
        <f t="shared" si="10"/>
        <v>0</v>
      </c>
      <c r="H52" s="363">
        <f t="shared" si="10"/>
        <v>0</v>
      </c>
      <c r="I52" s="363">
        <f t="shared" si="10"/>
        <v>0</v>
      </c>
      <c r="J52" s="363">
        <f t="shared" si="10"/>
        <v>0</v>
      </c>
      <c r="K52" s="332">
        <f>SUM(K53:K55)</f>
        <v>635000</v>
      </c>
    </row>
    <row r="53" spans="1:11" s="344" customFormat="1" ht="12" customHeight="1">
      <c r="A53" s="335" t="s">
        <v>64</v>
      </c>
      <c r="B53" s="6" t="s">
        <v>119</v>
      </c>
      <c r="C53" s="485">
        <v>635000</v>
      </c>
      <c r="D53" s="380"/>
      <c r="E53" s="380"/>
      <c r="F53" s="380"/>
      <c r="G53" s="380"/>
      <c r="H53" s="380"/>
      <c r="I53" s="380"/>
      <c r="J53" s="364">
        <f>D53+E53+F53+G53+H53+I53</f>
        <v>0</v>
      </c>
      <c r="K53" s="368">
        <f>C53+J53</f>
        <v>635000</v>
      </c>
    </row>
    <row r="54" spans="1:11" ht="12" customHeight="1">
      <c r="A54" s="335" t="s">
        <v>65</v>
      </c>
      <c r="B54" s="5" t="s">
        <v>105</v>
      </c>
      <c r="C54" s="486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>
      <c r="A55" s="335" t="s">
        <v>66</v>
      </c>
      <c r="B55" s="5" t="s">
        <v>497</v>
      </c>
      <c r="C55" s="486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5" t="s">
        <v>67</v>
      </c>
      <c r="B56" s="5" t="s">
        <v>498</v>
      </c>
      <c r="C56" s="486"/>
      <c r="D56" s="381"/>
      <c r="E56" s="381"/>
      <c r="F56" s="381"/>
      <c r="G56" s="381"/>
      <c r="H56" s="381"/>
      <c r="I56" s="381"/>
      <c r="J56" s="365">
        <f>D56+E56+F56+G56+H56+I56</f>
        <v>0</v>
      </c>
      <c r="K56" s="369">
        <f>C56+J56</f>
        <v>0</v>
      </c>
    </row>
    <row r="57" spans="1:11" ht="12" customHeight="1" thickBot="1">
      <c r="A57" s="337" t="s">
        <v>5</v>
      </c>
      <c r="B57" s="47" t="s">
        <v>499</v>
      </c>
      <c r="C57" s="507"/>
      <c r="D57" s="409"/>
      <c r="E57" s="409"/>
      <c r="F57" s="409"/>
      <c r="G57" s="409"/>
      <c r="H57" s="409"/>
      <c r="I57" s="409"/>
      <c r="J57" s="363">
        <f>D57+E57+F57+G57+H57+I57</f>
        <v>0</v>
      </c>
      <c r="K57" s="332">
        <f>C57+J57</f>
        <v>0</v>
      </c>
    </row>
    <row r="58" spans="1:11" ht="12.75" customHeight="1" thickBot="1">
      <c r="A58" s="337" t="s">
        <v>6</v>
      </c>
      <c r="B58" s="345" t="s">
        <v>500</v>
      </c>
      <c r="C58" s="488">
        <f>+C46+C52+C57</f>
        <v>123177049</v>
      </c>
      <c r="D58" s="366">
        <f aca="true" t="shared" si="11" ref="D58:J58">+D46+D52+D57</f>
        <v>367681</v>
      </c>
      <c r="E58" s="366">
        <f t="shared" si="11"/>
        <v>0</v>
      </c>
      <c r="F58" s="366">
        <f t="shared" si="11"/>
        <v>0</v>
      </c>
      <c r="G58" s="366">
        <f t="shared" si="11"/>
        <v>0</v>
      </c>
      <c r="H58" s="366">
        <f t="shared" si="11"/>
        <v>0</v>
      </c>
      <c r="I58" s="366">
        <f t="shared" si="11"/>
        <v>0</v>
      </c>
      <c r="J58" s="366">
        <f t="shared" si="11"/>
        <v>367681</v>
      </c>
      <c r="K58" s="346">
        <f>+K46+K52+K57</f>
        <v>123544730</v>
      </c>
    </row>
    <row r="59" spans="3:11" ht="13.5" customHeight="1" thickBot="1">
      <c r="C59" s="511"/>
      <c r="D59" s="424"/>
      <c r="E59" s="424"/>
      <c r="F59" s="424"/>
      <c r="G59" s="424"/>
      <c r="H59" s="424"/>
      <c r="I59" s="424"/>
      <c r="J59" s="424"/>
      <c r="K59" s="419">
        <f>K44-K58</f>
        <v>0</v>
      </c>
    </row>
    <row r="60" spans="1:11" ht="12.75" customHeight="1" thickBot="1">
      <c r="A60" s="65" t="s">
        <v>367</v>
      </c>
      <c r="B60" s="66"/>
      <c r="C60" s="504">
        <v>23</v>
      </c>
      <c r="D60" s="382">
        <v>0</v>
      </c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23</v>
      </c>
    </row>
    <row r="61" spans="1:11" ht="12.75" customHeight="1" thickBot="1">
      <c r="A61" s="65" t="s">
        <v>116</v>
      </c>
      <c r="B61" s="66"/>
      <c r="C61" s="504">
        <v>0</v>
      </c>
      <c r="D61" s="382">
        <v>0</v>
      </c>
      <c r="E61" s="382"/>
      <c r="F61" s="382"/>
      <c r="G61" s="382"/>
      <c r="H61" s="382"/>
      <c r="I61" s="382"/>
      <c r="J61" s="367">
        <f>D61+E61+F61+G61+H61+I61</f>
        <v>0</v>
      </c>
      <c r="K61" s="504">
        <v>0</v>
      </c>
    </row>
  </sheetData>
  <sheetProtection formatCells="0"/>
  <mergeCells count="16">
    <mergeCell ref="A4:J4"/>
    <mergeCell ref="G5:G7"/>
    <mergeCell ref="A45:K45"/>
    <mergeCell ref="A9:K9"/>
    <mergeCell ref="J5:J7"/>
    <mergeCell ref="K5:K7"/>
    <mergeCell ref="B2:J2"/>
    <mergeCell ref="B3:J3"/>
    <mergeCell ref="B5:B7"/>
    <mergeCell ref="A5:A7"/>
    <mergeCell ref="C5:C7"/>
    <mergeCell ref="D5:D7"/>
    <mergeCell ref="E5:E7"/>
    <mergeCell ref="F5:F7"/>
    <mergeCell ref="H5:H7"/>
    <mergeCell ref="I5:I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="120" zoomScaleNormal="120" workbookViewId="0" topLeftCell="C38">
      <selection activeCell="L59" sqref="L59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CONCATENATE("5.3. melléklet ",RM_ALAPADATOK!A7," ",RM_ALAPADATOK!B7," ",RM_ALAPADATOK!C7," ",RM_ALAPADATOK!D7," ",RM_ALAPADATOK!E7," ",RM_ALAPADATOK!F7," ",RM_ALAPADATOK!G7," ",RM_ALAPADATOK!H7)</f>
        <v>5.3. melléklet a 2 / 2019 ( II.26. ) önkormányzati rendelethez</v>
      </c>
    </row>
    <row r="2" spans="1:11" s="327" customFormat="1" ht="36">
      <c r="A2" s="385" t="s">
        <v>474</v>
      </c>
      <c r="B2" s="599" t="str">
        <f>CONCATENATE(RM_ALAPADATOK!B13)</f>
        <v>Elek Város Óvoda-Bölcsőde</v>
      </c>
      <c r="C2" s="600"/>
      <c r="D2" s="600"/>
      <c r="E2" s="600"/>
      <c r="F2" s="600"/>
      <c r="G2" s="600"/>
      <c r="H2" s="600"/>
      <c r="I2" s="600"/>
      <c r="J2" s="600"/>
      <c r="K2" s="386" t="s">
        <v>38</v>
      </c>
    </row>
    <row r="3" spans="1:11" s="327" customFormat="1" ht="22.5" customHeight="1" thickBot="1">
      <c r="A3" s="387" t="s">
        <v>114</v>
      </c>
      <c r="B3" s="601" t="s">
        <v>504</v>
      </c>
      <c r="C3" s="602"/>
      <c r="D3" s="602"/>
      <c r="E3" s="602"/>
      <c r="F3" s="602"/>
      <c r="G3" s="602"/>
      <c r="H3" s="602"/>
      <c r="I3" s="602"/>
      <c r="J3" s="602"/>
      <c r="K3" s="388" t="s">
        <v>34</v>
      </c>
    </row>
    <row r="4" spans="1:11" s="327" customFormat="1" ht="12.75" customHeight="1" thickBot="1">
      <c r="A4" s="611" t="s">
        <v>589</v>
      </c>
      <c r="B4" s="612"/>
      <c r="C4" s="612"/>
      <c r="D4" s="612"/>
      <c r="E4" s="612"/>
      <c r="F4" s="612"/>
      <c r="G4" s="612"/>
      <c r="H4" s="612"/>
      <c r="I4" s="612"/>
      <c r="J4" s="612"/>
      <c r="K4" s="392" t="s">
        <v>429</v>
      </c>
    </row>
    <row r="5" spans="1:11" s="328" customFormat="1" ht="13.5" customHeight="1">
      <c r="A5" s="606" t="s">
        <v>46</v>
      </c>
      <c r="B5" s="603" t="s">
        <v>2</v>
      </c>
      <c r="C5" s="603" t="s">
        <v>501</v>
      </c>
      <c r="D5" s="603" t="str">
        <f>CONCATENATE('RM_5.1.sz.mell'!D5:I5)</f>
        <v>1. sz. módosítás </v>
      </c>
      <c r="E5" s="603" t="str">
        <f>CONCATENATE('RM_5.1.sz.mell'!E5)</f>
        <v>.2. sz. módosítás </v>
      </c>
      <c r="F5" s="603" t="str">
        <f>CONCATENATE('RM_5.1.sz.mell'!F5)</f>
        <v>3. sz. módosítás </v>
      </c>
      <c r="G5" s="603" t="str">
        <f>CONCATENATE('RM_5.1.sz.mell'!G5)</f>
        <v>4. sz. módosítás </v>
      </c>
      <c r="H5" s="603" t="str">
        <f>CONCATENATE('RM_5.1.sz.mell'!H5)</f>
        <v>.5. sz. módosítás </v>
      </c>
      <c r="I5" s="603" t="str">
        <f>CONCATENATE('RM_5.1.sz.mell'!I5)</f>
        <v>6. sz. módosítás </v>
      </c>
      <c r="J5" s="603" t="s">
        <v>502</v>
      </c>
      <c r="K5" s="618" t="e">
        <f>CONCATENATE(#REF!)</f>
        <v>#REF!</v>
      </c>
    </row>
    <row r="6" spans="1:11" ht="12.75" customHeight="1">
      <c r="A6" s="607"/>
      <c r="B6" s="604"/>
      <c r="C6" s="609"/>
      <c r="D6" s="609"/>
      <c r="E6" s="609"/>
      <c r="F6" s="609"/>
      <c r="G6" s="609"/>
      <c r="H6" s="609"/>
      <c r="I6" s="609"/>
      <c r="J6" s="609"/>
      <c r="K6" s="619"/>
    </row>
    <row r="7" spans="1:11" s="330" customFormat="1" ht="9.75" customHeight="1" thickBot="1">
      <c r="A7" s="608"/>
      <c r="B7" s="605"/>
      <c r="C7" s="610"/>
      <c r="D7" s="610"/>
      <c r="E7" s="610"/>
      <c r="F7" s="610"/>
      <c r="G7" s="610"/>
      <c r="H7" s="610"/>
      <c r="I7" s="610"/>
      <c r="J7" s="610"/>
      <c r="K7" s="620"/>
    </row>
    <row r="8" spans="1:11" s="348" customFormat="1" ht="10.5" customHeight="1" thickBot="1">
      <c r="A8" s="394" t="s">
        <v>346</v>
      </c>
      <c r="B8" s="395" t="s">
        <v>347</v>
      </c>
      <c r="C8" s="395" t="s">
        <v>348</v>
      </c>
      <c r="D8" s="395" t="s">
        <v>350</v>
      </c>
      <c r="E8" s="395" t="s">
        <v>349</v>
      </c>
      <c r="F8" s="395" t="s">
        <v>373</v>
      </c>
      <c r="G8" s="395" t="s">
        <v>352</v>
      </c>
      <c r="H8" s="395" t="s">
        <v>353</v>
      </c>
      <c r="I8" s="395" t="s">
        <v>459</v>
      </c>
      <c r="J8" s="396" t="s">
        <v>460</v>
      </c>
      <c r="K8" s="397" t="s">
        <v>461</v>
      </c>
    </row>
    <row r="9" spans="1:11" s="348" customFormat="1" ht="10.5" customHeight="1" thickBot="1">
      <c r="A9" s="615" t="s">
        <v>35</v>
      </c>
      <c r="B9" s="616"/>
      <c r="C9" s="616"/>
      <c r="D9" s="616"/>
      <c r="E9" s="616"/>
      <c r="F9" s="616"/>
      <c r="G9" s="616"/>
      <c r="H9" s="616"/>
      <c r="I9" s="616"/>
      <c r="J9" s="616"/>
      <c r="K9" s="617"/>
    </row>
    <row r="10" spans="1:11" s="333" customFormat="1" ht="12" customHeight="1" thickBot="1">
      <c r="A10" s="59" t="s">
        <v>3</v>
      </c>
      <c r="B10" s="331" t="s">
        <v>475</v>
      </c>
      <c r="C10" s="488">
        <f>SUM(C11:C21)</f>
        <v>440000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440000</v>
      </c>
    </row>
    <row r="11" spans="1:11" s="333" customFormat="1" ht="12" customHeight="1">
      <c r="A11" s="334" t="s">
        <v>58</v>
      </c>
      <c r="B11" s="7" t="s">
        <v>161</v>
      </c>
      <c r="C11" s="506"/>
      <c r="D11" s="371"/>
      <c r="E11" s="371"/>
      <c r="F11" s="371"/>
      <c r="G11" s="371"/>
      <c r="H11" s="371"/>
      <c r="I11" s="371"/>
      <c r="J11" s="356">
        <f>D11+E11+F11+G11+H11+I11</f>
        <v>0</v>
      </c>
      <c r="K11" s="354">
        <f>C11+J11</f>
        <v>0</v>
      </c>
    </row>
    <row r="12" spans="1:11" s="333" customFormat="1" ht="12" customHeight="1">
      <c r="A12" s="335" t="s">
        <v>59</v>
      </c>
      <c r="B12" s="5" t="s">
        <v>162</v>
      </c>
      <c r="C12" s="486"/>
      <c r="D12" s="372"/>
      <c r="E12" s="372"/>
      <c r="F12" s="372"/>
      <c r="G12" s="372"/>
      <c r="H12" s="372"/>
      <c r="I12" s="372"/>
      <c r="J12" s="357">
        <f aca="true" t="shared" si="1" ref="J12:J21">D12+E12+F12+G12+H12+I12</f>
        <v>0</v>
      </c>
      <c r="K12" s="354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163</v>
      </c>
      <c r="C13" s="486"/>
      <c r="D13" s="372"/>
      <c r="E13" s="372"/>
      <c r="F13" s="372"/>
      <c r="G13" s="372"/>
      <c r="H13" s="372"/>
      <c r="I13" s="372"/>
      <c r="J13" s="357">
        <f t="shared" si="1"/>
        <v>0</v>
      </c>
      <c r="K13" s="354">
        <f t="shared" si="2"/>
        <v>0</v>
      </c>
    </row>
    <row r="14" spans="1:11" s="333" customFormat="1" ht="12" customHeight="1">
      <c r="A14" s="335" t="s">
        <v>61</v>
      </c>
      <c r="B14" s="5" t="s">
        <v>164</v>
      </c>
      <c r="C14" s="486"/>
      <c r="D14" s="372"/>
      <c r="E14" s="372"/>
      <c r="F14" s="372"/>
      <c r="G14" s="372"/>
      <c r="H14" s="372"/>
      <c r="I14" s="372"/>
      <c r="J14" s="357">
        <f t="shared" si="1"/>
        <v>0</v>
      </c>
      <c r="K14" s="354">
        <f t="shared" si="2"/>
        <v>0</v>
      </c>
    </row>
    <row r="15" spans="1:11" s="333" customFormat="1" ht="12" customHeight="1">
      <c r="A15" s="335" t="s">
        <v>78</v>
      </c>
      <c r="B15" s="5" t="s">
        <v>165</v>
      </c>
      <c r="C15" s="486">
        <v>434000</v>
      </c>
      <c r="D15" s="372"/>
      <c r="E15" s="372"/>
      <c r="F15" s="372"/>
      <c r="G15" s="372"/>
      <c r="H15" s="372"/>
      <c r="I15" s="372"/>
      <c r="J15" s="357">
        <f t="shared" si="1"/>
        <v>0</v>
      </c>
      <c r="K15" s="354">
        <f t="shared" si="2"/>
        <v>434000</v>
      </c>
    </row>
    <row r="16" spans="1:11" s="333" customFormat="1" ht="12" customHeight="1">
      <c r="A16" s="335" t="s">
        <v>62</v>
      </c>
      <c r="B16" s="5" t="s">
        <v>476</v>
      </c>
      <c r="C16" s="486"/>
      <c r="D16" s="372"/>
      <c r="E16" s="372"/>
      <c r="F16" s="372"/>
      <c r="G16" s="372"/>
      <c r="H16" s="372"/>
      <c r="I16" s="372"/>
      <c r="J16" s="357">
        <f t="shared" si="1"/>
        <v>0</v>
      </c>
      <c r="K16" s="354">
        <f t="shared" si="2"/>
        <v>0</v>
      </c>
    </row>
    <row r="17" spans="1:11" s="333" customFormat="1" ht="12" customHeight="1">
      <c r="A17" s="335" t="s">
        <v>63</v>
      </c>
      <c r="B17" s="4" t="s">
        <v>477</v>
      </c>
      <c r="C17" s="486"/>
      <c r="D17" s="372"/>
      <c r="E17" s="372"/>
      <c r="F17" s="372"/>
      <c r="G17" s="372"/>
      <c r="H17" s="372"/>
      <c r="I17" s="372"/>
      <c r="J17" s="357">
        <f t="shared" si="1"/>
        <v>0</v>
      </c>
      <c r="K17" s="354">
        <f t="shared" si="2"/>
        <v>0</v>
      </c>
    </row>
    <row r="18" spans="1:11" s="333" customFormat="1" ht="12" customHeight="1">
      <c r="A18" s="335" t="s">
        <v>70</v>
      </c>
      <c r="B18" s="5" t="s">
        <v>168</v>
      </c>
      <c r="C18" s="489"/>
      <c r="D18" s="372"/>
      <c r="E18" s="372"/>
      <c r="F18" s="372"/>
      <c r="G18" s="372"/>
      <c r="H18" s="372"/>
      <c r="I18" s="372"/>
      <c r="J18" s="357">
        <f t="shared" si="1"/>
        <v>0</v>
      </c>
      <c r="K18" s="354">
        <f t="shared" si="2"/>
        <v>0</v>
      </c>
    </row>
    <row r="19" spans="1:11" s="336" customFormat="1" ht="12" customHeight="1">
      <c r="A19" s="335" t="s">
        <v>71</v>
      </c>
      <c r="B19" s="5" t="s">
        <v>169</v>
      </c>
      <c r="C19" s="486"/>
      <c r="D19" s="372"/>
      <c r="E19" s="372"/>
      <c r="F19" s="372"/>
      <c r="G19" s="372"/>
      <c r="H19" s="372"/>
      <c r="I19" s="372"/>
      <c r="J19" s="357">
        <f t="shared" si="1"/>
        <v>0</v>
      </c>
      <c r="K19" s="354">
        <f t="shared" si="2"/>
        <v>0</v>
      </c>
    </row>
    <row r="20" spans="1:11" s="336" customFormat="1" ht="12" customHeight="1">
      <c r="A20" s="335" t="s">
        <v>72</v>
      </c>
      <c r="B20" s="5" t="s">
        <v>295</v>
      </c>
      <c r="C20" s="487"/>
      <c r="D20" s="372"/>
      <c r="E20" s="372"/>
      <c r="F20" s="372"/>
      <c r="G20" s="372"/>
      <c r="H20" s="372"/>
      <c r="I20" s="372"/>
      <c r="J20" s="357">
        <f t="shared" si="1"/>
        <v>0</v>
      </c>
      <c r="K20" s="354">
        <f t="shared" si="2"/>
        <v>0</v>
      </c>
    </row>
    <row r="21" spans="1:11" s="336" customFormat="1" ht="12" customHeight="1" thickBot="1">
      <c r="A21" s="349" t="s">
        <v>73</v>
      </c>
      <c r="B21" s="4" t="s">
        <v>170</v>
      </c>
      <c r="C21" s="487">
        <v>6000</v>
      </c>
      <c r="D21" s="373"/>
      <c r="E21" s="373"/>
      <c r="F21" s="373"/>
      <c r="G21" s="373"/>
      <c r="H21" s="373"/>
      <c r="I21" s="373"/>
      <c r="J21" s="358">
        <f t="shared" si="1"/>
        <v>0</v>
      </c>
      <c r="K21" s="354">
        <f t="shared" si="2"/>
        <v>6000</v>
      </c>
    </row>
    <row r="22" spans="1:11" s="333" customFormat="1" ht="12" customHeight="1" thickBot="1">
      <c r="A22" s="59" t="s">
        <v>4</v>
      </c>
      <c r="B22" s="331" t="s">
        <v>478</v>
      </c>
      <c r="C22" s="488">
        <f>SUM(C23:C25)</f>
        <v>0</v>
      </c>
      <c r="D22" s="79">
        <f aca="true" t="shared" si="3" ref="D22:J22">SUM(D23:D25)</f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486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4">
        <f>C23+J23</f>
        <v>0</v>
      </c>
    </row>
    <row r="24" spans="1:11" s="336" customFormat="1" ht="12" customHeight="1">
      <c r="A24" s="335" t="s">
        <v>65</v>
      </c>
      <c r="B24" s="5" t="s">
        <v>479</v>
      </c>
      <c r="C24" s="486"/>
      <c r="D24" s="372"/>
      <c r="E24" s="372"/>
      <c r="F24" s="372"/>
      <c r="G24" s="372"/>
      <c r="H24" s="372"/>
      <c r="I24" s="372"/>
      <c r="J24" s="357">
        <f>D24+E24+F24+G24+H24+I24</f>
        <v>0</v>
      </c>
      <c r="K24" s="353">
        <f>C24+J24</f>
        <v>0</v>
      </c>
    </row>
    <row r="25" spans="1:11" s="336" customFormat="1" ht="12" customHeight="1">
      <c r="A25" s="335" t="s">
        <v>66</v>
      </c>
      <c r="B25" s="5" t="s">
        <v>480</v>
      </c>
      <c r="C25" s="486"/>
      <c r="D25" s="372"/>
      <c r="E25" s="372"/>
      <c r="F25" s="372"/>
      <c r="G25" s="372"/>
      <c r="H25" s="372"/>
      <c r="I25" s="372"/>
      <c r="J25" s="357">
        <f>D25+E25+F25+G25+H25+I25</f>
        <v>0</v>
      </c>
      <c r="K25" s="353">
        <f>C25+J25</f>
        <v>0</v>
      </c>
    </row>
    <row r="26" spans="1:11" s="336" customFormat="1" ht="12" customHeight="1" thickBot="1">
      <c r="A26" s="335" t="s">
        <v>67</v>
      </c>
      <c r="B26" s="9" t="s">
        <v>481</v>
      </c>
      <c r="C26" s="486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5">
        <f>C26+J26</f>
        <v>0</v>
      </c>
    </row>
    <row r="27" spans="1:11" s="336" customFormat="1" ht="12" customHeight="1" thickBot="1">
      <c r="A27" s="337" t="s">
        <v>5</v>
      </c>
      <c r="B27" s="47" t="s">
        <v>92</v>
      </c>
      <c r="C27" s="507"/>
      <c r="D27" s="375"/>
      <c r="E27" s="375"/>
      <c r="F27" s="375"/>
      <c r="G27" s="375"/>
      <c r="H27" s="375"/>
      <c r="I27" s="375"/>
      <c r="J27" s="352"/>
      <c r="K27" s="332"/>
    </row>
    <row r="28" spans="1:11" s="336" customFormat="1" ht="12" customHeight="1" thickBot="1">
      <c r="A28" s="337" t="s">
        <v>6</v>
      </c>
      <c r="B28" s="47" t="s">
        <v>482</v>
      </c>
      <c r="C28" s="488">
        <f>+C29+C30</f>
        <v>0</v>
      </c>
      <c r="D28" s="79">
        <f aca="true" t="shared" si="4" ref="D28:K28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6" customFormat="1" ht="12" customHeight="1">
      <c r="A29" s="338" t="s">
        <v>152</v>
      </c>
      <c r="B29" s="339" t="s">
        <v>479</v>
      </c>
      <c r="C29" s="485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4">
        <f>C29+J29</f>
        <v>0</v>
      </c>
    </row>
    <row r="30" spans="1:11" s="336" customFormat="1" ht="12" customHeight="1">
      <c r="A30" s="338" t="s">
        <v>153</v>
      </c>
      <c r="B30" s="340" t="s">
        <v>483</v>
      </c>
      <c r="C30" s="489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4">
        <f>C30+J30</f>
        <v>0</v>
      </c>
    </row>
    <row r="31" spans="1:11" s="336" customFormat="1" ht="12" customHeight="1" thickBot="1">
      <c r="A31" s="335" t="s">
        <v>154</v>
      </c>
      <c r="B31" s="350" t="s">
        <v>484</v>
      </c>
      <c r="C31" s="50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4">
        <f>C31+J31</f>
        <v>0</v>
      </c>
    </row>
    <row r="32" spans="1:11" s="336" customFormat="1" ht="12" customHeight="1" thickBot="1">
      <c r="A32" s="337" t="s">
        <v>7</v>
      </c>
      <c r="B32" s="47" t="s">
        <v>485</v>
      </c>
      <c r="C32" s="488">
        <f>+C33+C34+C35</f>
        <v>0</v>
      </c>
      <c r="D32" s="79">
        <f aca="true" t="shared" si="5" ref="D32:J32">+D33+D34+D35</f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6" customFormat="1" ht="12" customHeight="1">
      <c r="A33" s="338" t="s">
        <v>51</v>
      </c>
      <c r="B33" s="339" t="s">
        <v>175</v>
      </c>
      <c r="C33" s="485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4">
        <f>C33+J33</f>
        <v>0</v>
      </c>
    </row>
    <row r="34" spans="1:11" s="336" customFormat="1" ht="12" customHeight="1">
      <c r="A34" s="338" t="s">
        <v>52</v>
      </c>
      <c r="B34" s="340" t="s">
        <v>176</v>
      </c>
      <c r="C34" s="489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4">
        <f>C34+J34</f>
        <v>0</v>
      </c>
    </row>
    <row r="35" spans="1:11" s="336" customFormat="1" ht="12" customHeight="1" thickBot="1">
      <c r="A35" s="335" t="s">
        <v>53</v>
      </c>
      <c r="B35" s="350" t="s">
        <v>177</v>
      </c>
      <c r="C35" s="50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7" t="s">
        <v>260</v>
      </c>
      <c r="C36" s="507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7" t="s">
        <v>486</v>
      </c>
      <c r="C37" s="509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4">
        <f>C37+J37</f>
        <v>0</v>
      </c>
    </row>
    <row r="38" spans="1:11" s="333" customFormat="1" ht="12" customHeight="1" thickBot="1">
      <c r="A38" s="59" t="s">
        <v>10</v>
      </c>
      <c r="B38" s="47" t="s">
        <v>487</v>
      </c>
      <c r="C38" s="510">
        <f>+C10+C22+C27+C28+C32+C36+C37</f>
        <v>440000</v>
      </c>
      <c r="D38" s="79">
        <f aca="true" t="shared" si="6" ref="D38:K38">+D10+D22+D27+D28+D32+D36+D37</f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440000</v>
      </c>
    </row>
    <row r="39" spans="1:11" s="333" customFormat="1" ht="12" customHeight="1" thickBot="1">
      <c r="A39" s="342" t="s">
        <v>11</v>
      </c>
      <c r="B39" s="47" t="s">
        <v>488</v>
      </c>
      <c r="C39" s="510">
        <f>+C40+C41+C42</f>
        <v>101941315</v>
      </c>
      <c r="D39" s="79">
        <f aca="true" t="shared" si="7" ref="D39:J39">+D40+D41+D42</f>
        <v>164396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164396</v>
      </c>
      <c r="K39" s="112">
        <f>+K40+K41+K42</f>
        <v>102105711</v>
      </c>
    </row>
    <row r="40" spans="1:11" s="333" customFormat="1" ht="12" customHeight="1">
      <c r="A40" s="338" t="s">
        <v>489</v>
      </c>
      <c r="B40" s="339" t="s">
        <v>125</v>
      </c>
      <c r="C40" s="485"/>
      <c r="D40" s="376">
        <v>33420</v>
      </c>
      <c r="E40" s="376"/>
      <c r="F40" s="376"/>
      <c r="G40" s="376"/>
      <c r="H40" s="376"/>
      <c r="I40" s="376"/>
      <c r="J40" s="359">
        <f>D40+E40+F40+G40+H40+I40</f>
        <v>33420</v>
      </c>
      <c r="K40" s="354">
        <f>C40+J40</f>
        <v>33420</v>
      </c>
    </row>
    <row r="41" spans="1:11" s="333" customFormat="1" ht="12" customHeight="1">
      <c r="A41" s="338" t="s">
        <v>490</v>
      </c>
      <c r="B41" s="340" t="s">
        <v>491</v>
      </c>
      <c r="C41" s="489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3">
        <f>C41+J41</f>
        <v>0</v>
      </c>
    </row>
    <row r="42" spans="1:11" s="336" customFormat="1" ht="12" customHeight="1" thickBot="1">
      <c r="A42" s="335" t="s">
        <v>492</v>
      </c>
      <c r="B42" s="341" t="s">
        <v>493</v>
      </c>
      <c r="C42" s="508">
        <v>101941315</v>
      </c>
      <c r="D42" s="379">
        <v>130976</v>
      </c>
      <c r="E42" s="379"/>
      <c r="F42" s="379"/>
      <c r="G42" s="379"/>
      <c r="H42" s="379"/>
      <c r="I42" s="379"/>
      <c r="J42" s="359">
        <f>D42+E42+F42+G42+H42+I42</f>
        <v>130976</v>
      </c>
      <c r="K42" s="355">
        <f>C42+J42</f>
        <v>102072291</v>
      </c>
    </row>
    <row r="43" spans="1:11" s="336" customFormat="1" ht="12.75" customHeight="1" thickBot="1">
      <c r="A43" s="342" t="s">
        <v>12</v>
      </c>
      <c r="B43" s="343" t="s">
        <v>494</v>
      </c>
      <c r="C43" s="510">
        <f>+C38+C39</f>
        <v>102381315</v>
      </c>
      <c r="D43" s="79">
        <f aca="true" t="shared" si="8" ref="D43:J43">+D38+D39</f>
        <v>164396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164396</v>
      </c>
      <c r="K43" s="112">
        <f>+K38+K39</f>
        <v>102545711</v>
      </c>
    </row>
    <row r="44" spans="1:11" s="330" customFormat="1" ht="13.5" customHeight="1" thickBot="1">
      <c r="A44" s="588" t="s">
        <v>36</v>
      </c>
      <c r="B44" s="613"/>
      <c r="C44" s="613"/>
      <c r="D44" s="613"/>
      <c r="E44" s="613"/>
      <c r="F44" s="613"/>
      <c r="G44" s="613"/>
      <c r="H44" s="613"/>
      <c r="I44" s="613"/>
      <c r="J44" s="613"/>
      <c r="K44" s="614"/>
    </row>
    <row r="45" spans="1:11" s="344" customFormat="1" ht="12" customHeight="1" thickBot="1">
      <c r="A45" s="337" t="s">
        <v>3</v>
      </c>
      <c r="B45" s="47" t="s">
        <v>495</v>
      </c>
      <c r="C45" s="488">
        <f>SUM(C46:C50)</f>
        <v>102214315</v>
      </c>
      <c r="D45" s="363">
        <f aca="true" t="shared" si="9" ref="D45:J45">SUM(D46:D50)</f>
        <v>164396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164396</v>
      </c>
      <c r="K45" s="332">
        <f>SUM(K46:K50)</f>
        <v>102378711</v>
      </c>
    </row>
    <row r="46" spans="1:11" ht="12" customHeight="1">
      <c r="A46" s="335" t="s">
        <v>58</v>
      </c>
      <c r="B46" s="6" t="s">
        <v>32</v>
      </c>
      <c r="C46" s="485">
        <v>78069001</v>
      </c>
      <c r="D46" s="529">
        <v>143020</v>
      </c>
      <c r="E46" s="380"/>
      <c r="F46" s="380"/>
      <c r="G46" s="380"/>
      <c r="H46" s="380"/>
      <c r="I46" s="380"/>
      <c r="J46" s="364">
        <f>D46+E46+F46+G46+H46+I46</f>
        <v>143020</v>
      </c>
      <c r="K46" s="368">
        <f>C46+J46</f>
        <v>78212021</v>
      </c>
    </row>
    <row r="47" spans="1:11" ht="12" customHeight="1">
      <c r="A47" s="335" t="s">
        <v>59</v>
      </c>
      <c r="B47" s="5" t="s">
        <v>101</v>
      </c>
      <c r="C47" s="486">
        <v>15221314</v>
      </c>
      <c r="D47" s="530">
        <v>21376</v>
      </c>
      <c r="E47" s="381"/>
      <c r="F47" s="381"/>
      <c r="G47" s="381"/>
      <c r="H47" s="381"/>
      <c r="I47" s="381"/>
      <c r="J47" s="365">
        <f>D47+E47+F47+G47+H47+I47</f>
        <v>21376</v>
      </c>
      <c r="K47" s="369">
        <f>C47+J47</f>
        <v>15242690</v>
      </c>
    </row>
    <row r="48" spans="1:11" ht="12" customHeight="1">
      <c r="A48" s="335" t="s">
        <v>60</v>
      </c>
      <c r="B48" s="5" t="s">
        <v>77</v>
      </c>
      <c r="C48" s="486">
        <v>8924000</v>
      </c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8924000</v>
      </c>
    </row>
    <row r="49" spans="1:11" ht="12" customHeight="1">
      <c r="A49" s="335" t="s">
        <v>61</v>
      </c>
      <c r="B49" s="5" t="s">
        <v>102</v>
      </c>
      <c r="C49" s="486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486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7" t="s">
        <v>496</v>
      </c>
      <c r="C51" s="488">
        <f>SUM(C52:C54)</f>
        <v>167000</v>
      </c>
      <c r="D51" s="363">
        <f aca="true" t="shared" si="10" ref="D51:J51">SUM(D52:D54)</f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2">
        <f>SUM(K52:K54)</f>
        <v>167000</v>
      </c>
    </row>
    <row r="52" spans="1:11" s="344" customFormat="1" ht="12" customHeight="1">
      <c r="A52" s="335" t="s">
        <v>64</v>
      </c>
      <c r="B52" s="6" t="s">
        <v>119</v>
      </c>
      <c r="C52" s="485">
        <v>167000</v>
      </c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167000</v>
      </c>
    </row>
    <row r="53" spans="1:11" ht="12" customHeight="1">
      <c r="A53" s="335" t="s">
        <v>65</v>
      </c>
      <c r="B53" s="5" t="s">
        <v>105</v>
      </c>
      <c r="C53" s="486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497</v>
      </c>
      <c r="C54" s="486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498</v>
      </c>
      <c r="C55" s="486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7" t="s">
        <v>499</v>
      </c>
      <c r="C56" s="507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500</v>
      </c>
      <c r="C57" s="488">
        <f>+C45+C51+C56</f>
        <v>102381315</v>
      </c>
      <c r="D57" s="366">
        <f aca="true" t="shared" si="11" ref="D57:J57">+D45+D51+D56</f>
        <v>164396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164396</v>
      </c>
      <c r="K57" s="346">
        <f>+K45+K51+K56</f>
        <v>102545711</v>
      </c>
    </row>
    <row r="58" spans="3:11" ht="13.5" customHeight="1" thickBot="1">
      <c r="C58" s="511"/>
      <c r="D58" s="424"/>
      <c r="E58" s="424"/>
      <c r="F58" s="424"/>
      <c r="G58" s="424"/>
      <c r="H58" s="424"/>
      <c r="I58" s="424"/>
      <c r="J58" s="424"/>
      <c r="K58" s="419">
        <f>K43-K57</f>
        <v>0</v>
      </c>
    </row>
    <row r="59" spans="1:11" ht="12.75" customHeight="1" thickBot="1">
      <c r="A59" s="65" t="s">
        <v>367</v>
      </c>
      <c r="B59" s="66"/>
      <c r="C59" s="504">
        <v>23</v>
      </c>
      <c r="D59" s="382">
        <v>0</v>
      </c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23</v>
      </c>
    </row>
    <row r="60" spans="1:11" ht="12.75" customHeight="1" thickBot="1">
      <c r="A60" s="65" t="s">
        <v>116</v>
      </c>
      <c r="B60" s="66"/>
      <c r="C60" s="504">
        <v>0</v>
      </c>
      <c r="D60" s="382">
        <v>0</v>
      </c>
      <c r="E60" s="382"/>
      <c r="F60" s="382"/>
      <c r="G60" s="382"/>
      <c r="H60" s="382"/>
      <c r="I60" s="382"/>
      <c r="J60" s="367">
        <f>D60+E60+F60+G60+H60+I60</f>
        <v>0</v>
      </c>
      <c r="K60" s="504">
        <v>0</v>
      </c>
    </row>
  </sheetData>
  <sheetProtection formatCells="0"/>
  <mergeCells count="16">
    <mergeCell ref="A44:K44"/>
    <mergeCell ref="B2:J2"/>
    <mergeCell ref="B3:J3"/>
    <mergeCell ref="A5:A7"/>
    <mergeCell ref="B5:B7"/>
    <mergeCell ref="C5:C7"/>
    <mergeCell ref="D5:D7"/>
    <mergeCell ref="A4:J4"/>
    <mergeCell ref="I5:I7"/>
    <mergeCell ref="J5:J7"/>
    <mergeCell ref="K5:K7"/>
    <mergeCell ref="A9:K9"/>
    <mergeCell ref="E5:E7"/>
    <mergeCell ref="F5:F7"/>
    <mergeCell ref="G5:G7"/>
    <mergeCell ref="H5:H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="120" zoomScaleNormal="120" workbookViewId="0" topLeftCell="A1">
      <selection activeCell="A59" sqref="A59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CONCATENATE("5.4. melléklet ",RM_ALAPADATOK!A7," ",RM_ALAPADATOK!B7," ",RM_ALAPADATOK!C7," ",RM_ALAPADATOK!D7," ",RM_ALAPADATOK!E7," ",RM_ALAPADATOK!F7," ",RM_ALAPADATOK!G7," ",RM_ALAPADATOK!H7)</f>
        <v>5.4. melléklet a 2 / 2019 ( II.26. ) önkormányzati rendelethez</v>
      </c>
    </row>
    <row r="2" spans="1:11" s="327" customFormat="1" ht="36">
      <c r="A2" s="385" t="s">
        <v>474</v>
      </c>
      <c r="B2" s="599" t="str">
        <f>CONCATENATE(RM_ALAPADATOK!B15)</f>
        <v>Reibel Mihály Városi Művelődési Központ és Könyvtár</v>
      </c>
      <c r="C2" s="600"/>
      <c r="D2" s="600"/>
      <c r="E2" s="600"/>
      <c r="F2" s="600"/>
      <c r="G2" s="600"/>
      <c r="H2" s="600"/>
      <c r="I2" s="600"/>
      <c r="J2" s="600"/>
      <c r="K2" s="386" t="s">
        <v>290</v>
      </c>
    </row>
    <row r="3" spans="1:11" s="327" customFormat="1" ht="22.5" customHeight="1" thickBot="1">
      <c r="A3" s="387" t="s">
        <v>114</v>
      </c>
      <c r="B3" s="601" t="s">
        <v>504</v>
      </c>
      <c r="C3" s="602"/>
      <c r="D3" s="602"/>
      <c r="E3" s="602"/>
      <c r="F3" s="602"/>
      <c r="G3" s="602"/>
      <c r="H3" s="602"/>
      <c r="I3" s="602"/>
      <c r="J3" s="602"/>
      <c r="K3" s="388" t="s">
        <v>34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429</v>
      </c>
    </row>
    <row r="5" spans="1:11" s="328" customFormat="1" ht="13.5" customHeight="1">
      <c r="A5" s="606" t="s">
        <v>46</v>
      </c>
      <c r="B5" s="603" t="s">
        <v>2</v>
      </c>
      <c r="C5" s="603" t="s">
        <v>501</v>
      </c>
      <c r="D5" s="603" t="str">
        <f>CONCATENATE('RM_5.1.sz.mell'!D5:I5)</f>
        <v>1. sz. módosítás </v>
      </c>
      <c r="E5" s="603" t="str">
        <f>CONCATENATE('RM_5.1.sz.mell'!E5)</f>
        <v>.2. sz. módosítás </v>
      </c>
      <c r="F5" s="603" t="str">
        <f>CONCATENATE('RM_5.1.sz.mell'!F5)</f>
        <v>3. sz. módosítás </v>
      </c>
      <c r="G5" s="603" t="str">
        <f>CONCATENATE('RM_5.1.sz.mell'!G5)</f>
        <v>4. sz. módosítás </v>
      </c>
      <c r="H5" s="603" t="str">
        <f>CONCATENATE('RM_5.1.sz.mell'!H5)</f>
        <v>.5. sz. módosítás </v>
      </c>
      <c r="I5" s="603" t="str">
        <f>CONCATENATE('RM_5.1.sz.mell'!I5)</f>
        <v>6. sz. módosítás </v>
      </c>
      <c r="J5" s="603" t="s">
        <v>502</v>
      </c>
      <c r="K5" s="618" t="e">
        <f>CONCATENATE(#REF!)</f>
        <v>#REF!</v>
      </c>
    </row>
    <row r="6" spans="1:11" ht="12.75" customHeight="1">
      <c r="A6" s="607"/>
      <c r="B6" s="604"/>
      <c r="C6" s="609"/>
      <c r="D6" s="609"/>
      <c r="E6" s="609"/>
      <c r="F6" s="609"/>
      <c r="G6" s="609"/>
      <c r="H6" s="609"/>
      <c r="I6" s="609"/>
      <c r="J6" s="609"/>
      <c r="K6" s="619"/>
    </row>
    <row r="7" spans="1:11" s="330" customFormat="1" ht="9.75" customHeight="1" thickBot="1">
      <c r="A7" s="608"/>
      <c r="B7" s="605"/>
      <c r="C7" s="610"/>
      <c r="D7" s="610"/>
      <c r="E7" s="610"/>
      <c r="F7" s="610"/>
      <c r="G7" s="610"/>
      <c r="H7" s="610"/>
      <c r="I7" s="610"/>
      <c r="J7" s="610"/>
      <c r="K7" s="620"/>
    </row>
    <row r="8" spans="1:11" s="348" customFormat="1" ht="10.5" customHeight="1" thickBot="1">
      <c r="A8" s="394" t="s">
        <v>346</v>
      </c>
      <c r="B8" s="395" t="s">
        <v>347</v>
      </c>
      <c r="C8" s="395" t="s">
        <v>348</v>
      </c>
      <c r="D8" s="395" t="s">
        <v>350</v>
      </c>
      <c r="E8" s="395" t="s">
        <v>349</v>
      </c>
      <c r="F8" s="395" t="s">
        <v>373</v>
      </c>
      <c r="G8" s="395" t="s">
        <v>352</v>
      </c>
      <c r="H8" s="395" t="s">
        <v>353</v>
      </c>
      <c r="I8" s="395" t="s">
        <v>459</v>
      </c>
      <c r="J8" s="396" t="s">
        <v>460</v>
      </c>
      <c r="K8" s="397" t="s">
        <v>461</v>
      </c>
    </row>
    <row r="9" spans="1:11" s="348" customFormat="1" ht="10.5" customHeight="1" thickBot="1">
      <c r="A9" s="615" t="s">
        <v>35</v>
      </c>
      <c r="B9" s="616"/>
      <c r="C9" s="616"/>
      <c r="D9" s="616"/>
      <c r="E9" s="616"/>
      <c r="F9" s="616"/>
      <c r="G9" s="616"/>
      <c r="H9" s="616"/>
      <c r="I9" s="616"/>
      <c r="J9" s="616"/>
      <c r="K9" s="617"/>
    </row>
    <row r="10" spans="1:11" s="333" customFormat="1" ht="12" customHeight="1" thickBot="1">
      <c r="A10" s="59" t="s">
        <v>3</v>
      </c>
      <c r="B10" s="331" t="s">
        <v>475</v>
      </c>
      <c r="C10" s="488">
        <f>SUM(C11:C21)</f>
        <v>1525000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1525000</v>
      </c>
    </row>
    <row r="11" spans="1:11" s="333" customFormat="1" ht="12" customHeight="1">
      <c r="A11" s="334" t="s">
        <v>58</v>
      </c>
      <c r="B11" s="7" t="s">
        <v>161</v>
      </c>
      <c r="C11" s="506"/>
      <c r="D11" s="371"/>
      <c r="E11" s="371"/>
      <c r="F11" s="371"/>
      <c r="G11" s="371"/>
      <c r="H11" s="371"/>
      <c r="I11" s="371"/>
      <c r="J11" s="356">
        <f>D11+E11+F11+G11+H11+I11</f>
        <v>0</v>
      </c>
      <c r="K11" s="354">
        <f>C11+J11</f>
        <v>0</v>
      </c>
    </row>
    <row r="12" spans="1:11" s="333" customFormat="1" ht="12" customHeight="1">
      <c r="A12" s="335" t="s">
        <v>59</v>
      </c>
      <c r="B12" s="5" t="s">
        <v>162</v>
      </c>
      <c r="C12" s="486">
        <v>1070000</v>
      </c>
      <c r="D12" s="372"/>
      <c r="E12" s="372"/>
      <c r="F12" s="372"/>
      <c r="G12" s="372"/>
      <c r="H12" s="372"/>
      <c r="I12" s="372"/>
      <c r="J12" s="357">
        <f aca="true" t="shared" si="1" ref="J12:J21">D12+E12+F12+G12+H12+I12</f>
        <v>0</v>
      </c>
      <c r="K12" s="354">
        <f aca="true" t="shared" si="2" ref="K12:K21">C12+J12</f>
        <v>1070000</v>
      </c>
    </row>
    <row r="13" spans="1:11" s="333" customFormat="1" ht="12" customHeight="1">
      <c r="A13" s="335" t="s">
        <v>60</v>
      </c>
      <c r="B13" s="5" t="s">
        <v>163</v>
      </c>
      <c r="C13" s="486"/>
      <c r="D13" s="372"/>
      <c r="E13" s="372"/>
      <c r="F13" s="372"/>
      <c r="G13" s="372"/>
      <c r="H13" s="372"/>
      <c r="I13" s="372"/>
      <c r="J13" s="357">
        <f t="shared" si="1"/>
        <v>0</v>
      </c>
      <c r="K13" s="354">
        <f t="shared" si="2"/>
        <v>0</v>
      </c>
    </row>
    <row r="14" spans="1:11" s="333" customFormat="1" ht="12" customHeight="1">
      <c r="A14" s="335" t="s">
        <v>61</v>
      </c>
      <c r="B14" s="5" t="s">
        <v>164</v>
      </c>
      <c r="C14" s="486">
        <v>450000</v>
      </c>
      <c r="D14" s="372"/>
      <c r="E14" s="372"/>
      <c r="F14" s="372"/>
      <c r="G14" s="372"/>
      <c r="H14" s="372"/>
      <c r="I14" s="372"/>
      <c r="J14" s="357">
        <f t="shared" si="1"/>
        <v>0</v>
      </c>
      <c r="K14" s="354">
        <f t="shared" si="2"/>
        <v>450000</v>
      </c>
    </row>
    <row r="15" spans="1:11" s="333" customFormat="1" ht="12" customHeight="1">
      <c r="A15" s="335" t="s">
        <v>78</v>
      </c>
      <c r="B15" s="5" t="s">
        <v>165</v>
      </c>
      <c r="C15" s="486"/>
      <c r="D15" s="372"/>
      <c r="E15" s="372"/>
      <c r="F15" s="372"/>
      <c r="G15" s="372"/>
      <c r="H15" s="372"/>
      <c r="I15" s="372"/>
      <c r="J15" s="357">
        <f t="shared" si="1"/>
        <v>0</v>
      </c>
      <c r="K15" s="354">
        <f t="shared" si="2"/>
        <v>0</v>
      </c>
    </row>
    <row r="16" spans="1:11" s="333" customFormat="1" ht="12" customHeight="1">
      <c r="A16" s="335" t="s">
        <v>62</v>
      </c>
      <c r="B16" s="5" t="s">
        <v>476</v>
      </c>
      <c r="C16" s="486"/>
      <c r="D16" s="372"/>
      <c r="E16" s="372"/>
      <c r="F16" s="372"/>
      <c r="G16" s="372"/>
      <c r="H16" s="372"/>
      <c r="I16" s="372"/>
      <c r="J16" s="357">
        <f t="shared" si="1"/>
        <v>0</v>
      </c>
      <c r="K16" s="354">
        <f t="shared" si="2"/>
        <v>0</v>
      </c>
    </row>
    <row r="17" spans="1:11" s="333" customFormat="1" ht="12" customHeight="1">
      <c r="A17" s="335" t="s">
        <v>63</v>
      </c>
      <c r="B17" s="4" t="s">
        <v>477</v>
      </c>
      <c r="C17" s="486"/>
      <c r="D17" s="372"/>
      <c r="E17" s="372"/>
      <c r="F17" s="372"/>
      <c r="G17" s="372"/>
      <c r="H17" s="372"/>
      <c r="I17" s="372"/>
      <c r="J17" s="357">
        <f t="shared" si="1"/>
        <v>0</v>
      </c>
      <c r="K17" s="354">
        <f t="shared" si="2"/>
        <v>0</v>
      </c>
    </row>
    <row r="18" spans="1:11" s="333" customFormat="1" ht="12" customHeight="1">
      <c r="A18" s="335" t="s">
        <v>70</v>
      </c>
      <c r="B18" s="5" t="s">
        <v>168</v>
      </c>
      <c r="C18" s="489"/>
      <c r="D18" s="372"/>
      <c r="E18" s="372"/>
      <c r="F18" s="372"/>
      <c r="G18" s="372"/>
      <c r="H18" s="372"/>
      <c r="I18" s="372"/>
      <c r="J18" s="357">
        <f t="shared" si="1"/>
        <v>0</v>
      </c>
      <c r="K18" s="354">
        <f t="shared" si="2"/>
        <v>0</v>
      </c>
    </row>
    <row r="19" spans="1:11" s="336" customFormat="1" ht="12" customHeight="1">
      <c r="A19" s="335" t="s">
        <v>71</v>
      </c>
      <c r="B19" s="5" t="s">
        <v>169</v>
      </c>
      <c r="C19" s="486"/>
      <c r="D19" s="372"/>
      <c r="E19" s="372"/>
      <c r="F19" s="372"/>
      <c r="G19" s="372"/>
      <c r="H19" s="372"/>
      <c r="I19" s="372"/>
      <c r="J19" s="357">
        <f t="shared" si="1"/>
        <v>0</v>
      </c>
      <c r="K19" s="354">
        <f t="shared" si="2"/>
        <v>0</v>
      </c>
    </row>
    <row r="20" spans="1:11" s="336" customFormat="1" ht="12" customHeight="1">
      <c r="A20" s="335" t="s">
        <v>72</v>
      </c>
      <c r="B20" s="5" t="s">
        <v>295</v>
      </c>
      <c r="C20" s="487"/>
      <c r="D20" s="372"/>
      <c r="E20" s="372"/>
      <c r="F20" s="372"/>
      <c r="G20" s="372"/>
      <c r="H20" s="372"/>
      <c r="I20" s="372"/>
      <c r="J20" s="357">
        <f t="shared" si="1"/>
        <v>0</v>
      </c>
      <c r="K20" s="354">
        <f t="shared" si="2"/>
        <v>0</v>
      </c>
    </row>
    <row r="21" spans="1:11" s="336" customFormat="1" ht="12" customHeight="1" thickBot="1">
      <c r="A21" s="349" t="s">
        <v>73</v>
      </c>
      <c r="B21" s="4" t="s">
        <v>170</v>
      </c>
      <c r="C21" s="487">
        <v>5000</v>
      </c>
      <c r="D21" s="373"/>
      <c r="E21" s="373"/>
      <c r="F21" s="373"/>
      <c r="G21" s="373"/>
      <c r="H21" s="373"/>
      <c r="I21" s="373"/>
      <c r="J21" s="358">
        <f t="shared" si="1"/>
        <v>0</v>
      </c>
      <c r="K21" s="354">
        <f t="shared" si="2"/>
        <v>5000</v>
      </c>
    </row>
    <row r="22" spans="1:11" s="333" customFormat="1" ht="12" customHeight="1" thickBot="1">
      <c r="A22" s="59" t="s">
        <v>4</v>
      </c>
      <c r="B22" s="331" t="s">
        <v>478</v>
      </c>
      <c r="C22" s="488">
        <f>SUM(C23:C25)</f>
        <v>0</v>
      </c>
      <c r="D22" s="79">
        <f aca="true" t="shared" si="3" ref="D22:J22">SUM(D23:D25)</f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486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4">
        <f>C23+J23</f>
        <v>0</v>
      </c>
    </row>
    <row r="24" spans="1:11" s="336" customFormat="1" ht="12" customHeight="1">
      <c r="A24" s="335" t="s">
        <v>65</v>
      </c>
      <c r="B24" s="5" t="s">
        <v>479</v>
      </c>
      <c r="C24" s="486"/>
      <c r="D24" s="372"/>
      <c r="E24" s="372"/>
      <c r="F24" s="372"/>
      <c r="G24" s="372"/>
      <c r="H24" s="372"/>
      <c r="I24" s="372"/>
      <c r="J24" s="357">
        <f>D24+E24+F24+G24+H24+I24</f>
        <v>0</v>
      </c>
      <c r="K24" s="353">
        <f>C24+J24</f>
        <v>0</v>
      </c>
    </row>
    <row r="25" spans="1:11" s="336" customFormat="1" ht="12" customHeight="1">
      <c r="A25" s="335" t="s">
        <v>66</v>
      </c>
      <c r="B25" s="5" t="s">
        <v>480</v>
      </c>
      <c r="C25" s="486"/>
      <c r="D25" s="372"/>
      <c r="E25" s="372"/>
      <c r="F25" s="372"/>
      <c r="G25" s="372"/>
      <c r="H25" s="372"/>
      <c r="I25" s="372"/>
      <c r="J25" s="357">
        <f>D25+E25+F25+G25+H25+I25</f>
        <v>0</v>
      </c>
      <c r="K25" s="353">
        <f>C25+J25</f>
        <v>0</v>
      </c>
    </row>
    <row r="26" spans="1:11" s="336" customFormat="1" ht="12" customHeight="1" thickBot="1">
      <c r="A26" s="335" t="s">
        <v>67</v>
      </c>
      <c r="B26" s="9" t="s">
        <v>481</v>
      </c>
      <c r="C26" s="486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5">
        <f>C26+J26</f>
        <v>0</v>
      </c>
    </row>
    <row r="27" spans="1:11" s="336" customFormat="1" ht="12" customHeight="1" thickBot="1">
      <c r="A27" s="337" t="s">
        <v>5</v>
      </c>
      <c r="B27" s="47" t="s">
        <v>92</v>
      </c>
      <c r="C27" s="507"/>
      <c r="D27" s="375"/>
      <c r="E27" s="375"/>
      <c r="F27" s="375"/>
      <c r="G27" s="375"/>
      <c r="H27" s="375"/>
      <c r="I27" s="375"/>
      <c r="J27" s="352"/>
      <c r="K27" s="332"/>
    </row>
    <row r="28" spans="1:11" s="336" customFormat="1" ht="12" customHeight="1" thickBot="1">
      <c r="A28" s="337" t="s">
        <v>6</v>
      </c>
      <c r="B28" s="47" t="s">
        <v>482</v>
      </c>
      <c r="C28" s="488">
        <f>+C29+C30</f>
        <v>0</v>
      </c>
      <c r="D28" s="79">
        <f aca="true" t="shared" si="4" ref="D28:K28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6" customFormat="1" ht="12" customHeight="1">
      <c r="A29" s="338" t="s">
        <v>152</v>
      </c>
      <c r="B29" s="339" t="s">
        <v>479</v>
      </c>
      <c r="C29" s="485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4">
        <f>C29+J29</f>
        <v>0</v>
      </c>
    </row>
    <row r="30" spans="1:11" s="336" customFormat="1" ht="12" customHeight="1">
      <c r="A30" s="338" t="s">
        <v>153</v>
      </c>
      <c r="B30" s="340" t="s">
        <v>483</v>
      </c>
      <c r="C30" s="489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4">
        <f>C30+J30</f>
        <v>0</v>
      </c>
    </row>
    <row r="31" spans="1:11" s="336" customFormat="1" ht="12" customHeight="1" thickBot="1">
      <c r="A31" s="335" t="s">
        <v>154</v>
      </c>
      <c r="B31" s="350" t="s">
        <v>484</v>
      </c>
      <c r="C31" s="50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4">
        <f>C31+J31</f>
        <v>0</v>
      </c>
    </row>
    <row r="32" spans="1:11" s="336" customFormat="1" ht="12" customHeight="1" thickBot="1">
      <c r="A32" s="337" t="s">
        <v>7</v>
      </c>
      <c r="B32" s="47" t="s">
        <v>485</v>
      </c>
      <c r="C32" s="488">
        <f>+C33+C34+C35</f>
        <v>0</v>
      </c>
      <c r="D32" s="79">
        <f aca="true" t="shared" si="5" ref="D32:J32">+D33+D34+D35</f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6" customFormat="1" ht="12" customHeight="1">
      <c r="A33" s="338" t="s">
        <v>51</v>
      </c>
      <c r="B33" s="339" t="s">
        <v>175</v>
      </c>
      <c r="C33" s="485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4">
        <f>C33+J33</f>
        <v>0</v>
      </c>
    </row>
    <row r="34" spans="1:11" s="336" customFormat="1" ht="12" customHeight="1">
      <c r="A34" s="338" t="s">
        <v>52</v>
      </c>
      <c r="B34" s="340" t="s">
        <v>176</v>
      </c>
      <c r="C34" s="489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4">
        <f>C34+J34</f>
        <v>0</v>
      </c>
    </row>
    <row r="35" spans="1:11" s="336" customFormat="1" ht="12" customHeight="1" thickBot="1">
      <c r="A35" s="335" t="s">
        <v>53</v>
      </c>
      <c r="B35" s="350" t="s">
        <v>177</v>
      </c>
      <c r="C35" s="50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7" t="s">
        <v>260</v>
      </c>
      <c r="C36" s="507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7" t="s">
        <v>486</v>
      </c>
      <c r="C37" s="509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4">
        <f>C37+J37</f>
        <v>0</v>
      </c>
    </row>
    <row r="38" spans="1:11" s="333" customFormat="1" ht="12" customHeight="1" thickBot="1">
      <c r="A38" s="59" t="s">
        <v>10</v>
      </c>
      <c r="B38" s="47" t="s">
        <v>487</v>
      </c>
      <c r="C38" s="510">
        <f>+C10+C22+C27+C28+C32+C36+C37</f>
        <v>1525000</v>
      </c>
      <c r="D38" s="79">
        <f aca="true" t="shared" si="6" ref="D38:K38">+D10+D22+D27+D28+D32+D36+D37</f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1525000</v>
      </c>
    </row>
    <row r="39" spans="1:11" s="333" customFormat="1" ht="12" customHeight="1" thickBot="1">
      <c r="A39" s="342" t="s">
        <v>11</v>
      </c>
      <c r="B39" s="47" t="s">
        <v>488</v>
      </c>
      <c r="C39" s="510">
        <f>+C40+C41+C42</f>
        <v>21833474</v>
      </c>
      <c r="D39" s="79">
        <f aca="true" t="shared" si="7" ref="D39:J39">+D40+D41+D42</f>
        <v>1198790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1198790</v>
      </c>
      <c r="K39" s="112">
        <f>+K40+K41+K42</f>
        <v>23032264</v>
      </c>
    </row>
    <row r="40" spans="1:11" s="333" customFormat="1" ht="12" customHeight="1">
      <c r="A40" s="338" t="s">
        <v>489</v>
      </c>
      <c r="B40" s="339" t="s">
        <v>125</v>
      </c>
      <c r="C40" s="485">
        <v>11614220</v>
      </c>
      <c r="D40" s="376">
        <v>48219</v>
      </c>
      <c r="E40" s="376"/>
      <c r="F40" s="376"/>
      <c r="G40" s="376"/>
      <c r="H40" s="376"/>
      <c r="I40" s="376"/>
      <c r="J40" s="359">
        <f>D40+E40+F40+G40+H40+I40</f>
        <v>48219</v>
      </c>
      <c r="K40" s="354">
        <f>C40+J40</f>
        <v>11662439</v>
      </c>
    </row>
    <row r="41" spans="1:11" s="333" customFormat="1" ht="12" customHeight="1">
      <c r="A41" s="338" t="s">
        <v>490</v>
      </c>
      <c r="B41" s="340" t="s">
        <v>491</v>
      </c>
      <c r="C41" s="489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3">
        <f>C41+J41</f>
        <v>0</v>
      </c>
    </row>
    <row r="42" spans="1:11" s="336" customFormat="1" ht="12" customHeight="1" thickBot="1">
      <c r="A42" s="335" t="s">
        <v>492</v>
      </c>
      <c r="B42" s="341" t="s">
        <v>493</v>
      </c>
      <c r="C42" s="508">
        <v>10219254</v>
      </c>
      <c r="D42" s="379">
        <v>1150571</v>
      </c>
      <c r="E42" s="379"/>
      <c r="F42" s="379"/>
      <c r="G42" s="379"/>
      <c r="H42" s="379"/>
      <c r="I42" s="379"/>
      <c r="J42" s="359">
        <f>D42+E42+F42+G42+H42+I42</f>
        <v>1150571</v>
      </c>
      <c r="K42" s="355">
        <f>C42+J42</f>
        <v>11369825</v>
      </c>
    </row>
    <row r="43" spans="1:11" s="336" customFormat="1" ht="12.75" customHeight="1" thickBot="1">
      <c r="A43" s="342" t="s">
        <v>12</v>
      </c>
      <c r="B43" s="343" t="s">
        <v>494</v>
      </c>
      <c r="C43" s="510">
        <f>+C38+C39</f>
        <v>23358474</v>
      </c>
      <c r="D43" s="79">
        <f aca="true" t="shared" si="8" ref="D43:J43">+D38+D39</f>
        <v>1198790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1198790</v>
      </c>
      <c r="K43" s="112">
        <f>+K38+K39</f>
        <v>24557264</v>
      </c>
    </row>
    <row r="44" spans="1:11" s="330" customFormat="1" ht="13.5" customHeight="1" thickBot="1">
      <c r="A44" s="588" t="s">
        <v>36</v>
      </c>
      <c r="B44" s="613"/>
      <c r="C44" s="613"/>
      <c r="D44" s="613"/>
      <c r="E44" s="613"/>
      <c r="F44" s="613"/>
      <c r="G44" s="613"/>
      <c r="H44" s="613"/>
      <c r="I44" s="613"/>
      <c r="J44" s="613"/>
      <c r="K44" s="614"/>
    </row>
    <row r="45" spans="1:11" s="344" customFormat="1" ht="12" customHeight="1" thickBot="1">
      <c r="A45" s="337" t="s">
        <v>3</v>
      </c>
      <c r="B45" s="47" t="s">
        <v>495</v>
      </c>
      <c r="C45" s="488">
        <f>SUM(C46:C50)</f>
        <v>23358474</v>
      </c>
      <c r="D45" s="363">
        <f aca="true" t="shared" si="9" ref="D45:J45">SUM(D46:D50)</f>
        <v>1198790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1198790</v>
      </c>
      <c r="K45" s="332">
        <f>SUM(K46:K50)</f>
        <v>24557264</v>
      </c>
    </row>
    <row r="46" spans="1:11" ht="12" customHeight="1">
      <c r="A46" s="335" t="s">
        <v>58</v>
      </c>
      <c r="B46" s="6" t="s">
        <v>32</v>
      </c>
      <c r="C46" s="485">
        <v>8484673</v>
      </c>
      <c r="D46" s="529">
        <v>126000</v>
      </c>
      <c r="E46" s="380"/>
      <c r="F46" s="380"/>
      <c r="G46" s="380"/>
      <c r="H46" s="380"/>
      <c r="I46" s="380"/>
      <c r="J46" s="364">
        <f>D46+E46+F46+G46+H46+I46</f>
        <v>126000</v>
      </c>
      <c r="K46" s="368">
        <f>C46+J46</f>
        <v>8610673</v>
      </c>
    </row>
    <row r="47" spans="1:11" ht="12" customHeight="1">
      <c r="A47" s="335" t="s">
        <v>59</v>
      </c>
      <c r="B47" s="5" t="s">
        <v>101</v>
      </c>
      <c r="C47" s="486">
        <v>1580508</v>
      </c>
      <c r="D47" s="530">
        <v>24571</v>
      </c>
      <c r="E47" s="381"/>
      <c r="F47" s="381"/>
      <c r="G47" s="381"/>
      <c r="H47" s="381"/>
      <c r="I47" s="381"/>
      <c r="J47" s="365">
        <f>D47+E47+F47+G47+H47+I47</f>
        <v>24571</v>
      </c>
      <c r="K47" s="369">
        <f>C47+J47</f>
        <v>1605079</v>
      </c>
    </row>
    <row r="48" spans="1:11" ht="12" customHeight="1">
      <c r="A48" s="335" t="s">
        <v>60</v>
      </c>
      <c r="B48" s="5" t="s">
        <v>77</v>
      </c>
      <c r="C48" s="486">
        <v>13293293</v>
      </c>
      <c r="D48" s="530">
        <v>1048219</v>
      </c>
      <c r="E48" s="381"/>
      <c r="F48" s="381"/>
      <c r="G48" s="381"/>
      <c r="H48" s="381"/>
      <c r="I48" s="381"/>
      <c r="J48" s="365">
        <f>D48+E48+F48+G48+H48+I48</f>
        <v>1048219</v>
      </c>
      <c r="K48" s="369">
        <f>C48+J48</f>
        <v>14341512</v>
      </c>
    </row>
    <row r="49" spans="1:11" ht="12" customHeight="1">
      <c r="A49" s="335" t="s">
        <v>61</v>
      </c>
      <c r="B49" s="5" t="s">
        <v>102</v>
      </c>
      <c r="C49" s="486"/>
      <c r="D49" s="530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486"/>
      <c r="D50" s="530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7" t="s">
        <v>496</v>
      </c>
      <c r="C51" s="488">
        <f>SUM(C52:C54)</f>
        <v>0</v>
      </c>
      <c r="D51" s="531">
        <f aca="true" t="shared" si="10" ref="D51:J51">SUM(D52:D54)</f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2">
        <f>SUM(K52:K54)</f>
        <v>0</v>
      </c>
    </row>
    <row r="52" spans="1:11" s="344" customFormat="1" ht="12" customHeight="1">
      <c r="A52" s="335" t="s">
        <v>64</v>
      </c>
      <c r="B52" s="6" t="s">
        <v>119</v>
      </c>
      <c r="C52" s="485"/>
      <c r="D52" s="529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>
      <c r="A53" s="335" t="s">
        <v>65</v>
      </c>
      <c r="B53" s="5" t="s">
        <v>105</v>
      </c>
      <c r="C53" s="486"/>
      <c r="D53" s="530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497</v>
      </c>
      <c r="C54" s="486"/>
      <c r="D54" s="530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498</v>
      </c>
      <c r="C55" s="486"/>
      <c r="D55" s="530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7" t="s">
        <v>499</v>
      </c>
      <c r="C56" s="507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500</v>
      </c>
      <c r="C57" s="488">
        <f>+C45+C51+C56</f>
        <v>23358474</v>
      </c>
      <c r="D57" s="366">
        <f aca="true" t="shared" si="11" ref="D57:J57">+D45+D51+D56</f>
        <v>1198790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1198790</v>
      </c>
      <c r="K57" s="346">
        <f>+K45+K51+K56</f>
        <v>24557264</v>
      </c>
    </row>
    <row r="58" spans="3:11" ht="13.5" customHeight="1" thickBot="1">
      <c r="C58" s="511"/>
      <c r="D58" s="424"/>
      <c r="E58" s="424"/>
      <c r="F58" s="424"/>
      <c r="G58" s="424"/>
      <c r="H58" s="424"/>
      <c r="I58" s="424"/>
      <c r="J58" s="424"/>
      <c r="K58" s="419">
        <f>K43-K57</f>
        <v>0</v>
      </c>
    </row>
    <row r="59" spans="1:11" ht="12.75" customHeight="1" thickBot="1">
      <c r="A59" s="65" t="s">
        <v>367</v>
      </c>
      <c r="B59" s="66"/>
      <c r="C59" s="504">
        <v>2</v>
      </c>
      <c r="D59" s="382">
        <v>0</v>
      </c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2</v>
      </c>
    </row>
    <row r="60" spans="1:11" ht="12.75" customHeight="1" thickBot="1">
      <c r="A60" s="65" t="s">
        <v>116</v>
      </c>
      <c r="B60" s="66"/>
      <c r="C60" s="504">
        <v>0</v>
      </c>
      <c r="D60" s="382">
        <v>0</v>
      </c>
      <c r="E60" s="382"/>
      <c r="F60" s="382"/>
      <c r="G60" s="382"/>
      <c r="H60" s="382"/>
      <c r="I60" s="382"/>
      <c r="J60" s="367">
        <f>D60+E60+F60+G60+H60+I60</f>
        <v>0</v>
      </c>
      <c r="K60" s="504">
        <v>0</v>
      </c>
    </row>
  </sheetData>
  <sheetProtection formatCells="0"/>
  <mergeCells count="15">
    <mergeCell ref="F5:F7"/>
    <mergeCell ref="K5:K7"/>
    <mergeCell ref="A9:K9"/>
    <mergeCell ref="A44:K44"/>
    <mergeCell ref="J5:J7"/>
    <mergeCell ref="B2:J2"/>
    <mergeCell ref="B3:J3"/>
    <mergeCell ref="A5:A7"/>
    <mergeCell ref="B5:B7"/>
    <mergeCell ref="C5:C7"/>
    <mergeCell ref="D5:D7"/>
    <mergeCell ref="E5:E7"/>
    <mergeCell ref="G5:G7"/>
    <mergeCell ref="H5:H7"/>
    <mergeCell ref="I5:I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="120" zoomScaleNormal="120" zoomScalePageLayoutView="0" workbookViewId="0" topLeftCell="A1">
      <selection activeCell="M9" sqref="M9"/>
    </sheetView>
  </sheetViews>
  <sheetFormatPr defaultColWidth="9.00390625" defaultRowHeight="12.75"/>
  <cols>
    <col min="1" max="1" width="35.375" style="0" customWidth="1"/>
    <col min="2" max="2" width="41.50390625" style="0" customWidth="1"/>
    <col min="3" max="3" width="1.625" style="0" bestFit="1" customWidth="1"/>
    <col min="4" max="4" width="5.125" style="0" bestFit="1" customWidth="1"/>
    <col min="5" max="5" width="1.625" style="0" bestFit="1" customWidth="1"/>
    <col min="6" max="6" width="18.50390625" style="0" customWidth="1"/>
    <col min="7" max="7" width="1.625" style="0" bestFit="1" customWidth="1"/>
  </cols>
  <sheetData>
    <row r="2" spans="1:9" ht="15.75">
      <c r="A2" s="555" t="s">
        <v>440</v>
      </c>
      <c r="B2" s="555"/>
      <c r="C2" s="555"/>
      <c r="D2" s="555"/>
      <c r="E2" s="555"/>
      <c r="F2" s="555"/>
      <c r="G2" s="555"/>
      <c r="H2" s="555"/>
      <c r="I2" s="555"/>
    </row>
    <row r="3" spans="1:7" ht="15.75">
      <c r="A3" s="558" t="s">
        <v>565</v>
      </c>
      <c r="B3" s="558"/>
      <c r="C3" s="558"/>
      <c r="D3" s="558"/>
      <c r="E3" s="558"/>
      <c r="F3" s="558"/>
      <c r="G3" s="558"/>
    </row>
    <row r="6" ht="15">
      <c r="A6" s="298" t="s">
        <v>553</v>
      </c>
    </row>
    <row r="7" spans="1:10" ht="12.75">
      <c r="A7" s="427" t="s">
        <v>508</v>
      </c>
      <c r="B7" s="425">
        <v>2</v>
      </c>
      <c r="C7" s="428" t="s">
        <v>509</v>
      </c>
      <c r="D7" s="428">
        <v>2019</v>
      </c>
      <c r="E7" s="428" t="s">
        <v>510</v>
      </c>
      <c r="F7" s="425" t="s">
        <v>566</v>
      </c>
      <c r="G7" s="428" t="s">
        <v>511</v>
      </c>
      <c r="H7" s="428" t="s">
        <v>512</v>
      </c>
      <c r="I7" s="428"/>
      <c r="J7" s="428"/>
    </row>
    <row r="11" spans="1:7" ht="15.75">
      <c r="A11" s="559" t="s">
        <v>567</v>
      </c>
      <c r="B11" s="560"/>
      <c r="C11" s="560"/>
      <c r="D11" s="560"/>
      <c r="E11" s="560"/>
      <c r="F11" s="560"/>
      <c r="G11" s="560"/>
    </row>
    <row r="13" spans="1:9" ht="14.25">
      <c r="A13" s="299" t="s">
        <v>441</v>
      </c>
      <c r="B13" s="556" t="s">
        <v>568</v>
      </c>
      <c r="C13" s="557"/>
      <c r="D13" s="557"/>
      <c r="E13" s="557"/>
      <c r="F13" s="557"/>
      <c r="G13" s="557"/>
      <c r="H13" s="557"/>
      <c r="I13" s="557"/>
    </row>
    <row r="14" spans="2:9" ht="14.25">
      <c r="B14" s="429"/>
      <c r="C14" s="426"/>
      <c r="D14" s="426"/>
      <c r="E14" s="426"/>
      <c r="F14" s="426"/>
      <c r="G14" s="426"/>
      <c r="H14" s="426"/>
      <c r="I14" s="426"/>
    </row>
    <row r="15" spans="1:9" ht="14.25">
      <c r="A15" s="299" t="s">
        <v>442</v>
      </c>
      <c r="B15" s="556" t="s">
        <v>569</v>
      </c>
      <c r="C15" s="557"/>
      <c r="D15" s="557"/>
      <c r="E15" s="557"/>
      <c r="F15" s="557"/>
      <c r="G15" s="557"/>
      <c r="H15" s="557"/>
      <c r="I15" s="557"/>
    </row>
    <row r="16" spans="2:9" ht="14.25">
      <c r="B16" s="429"/>
      <c r="C16" s="426"/>
      <c r="D16" s="426"/>
      <c r="E16" s="426"/>
      <c r="F16" s="426"/>
      <c r="G16" s="426"/>
      <c r="H16" s="426"/>
      <c r="I16" s="426"/>
    </row>
    <row r="17" spans="1:9" ht="14.25">
      <c r="A17" s="299" t="s">
        <v>443</v>
      </c>
      <c r="B17" s="556" t="s">
        <v>570</v>
      </c>
      <c r="C17" s="557"/>
      <c r="D17" s="557"/>
      <c r="E17" s="557"/>
      <c r="F17" s="557"/>
      <c r="G17" s="557"/>
      <c r="H17" s="557"/>
      <c r="I17" s="557"/>
    </row>
    <row r="18" spans="2:9" ht="14.25">
      <c r="B18" s="429"/>
      <c r="C18" s="426"/>
      <c r="D18" s="426"/>
      <c r="E18" s="426"/>
      <c r="F18" s="426"/>
      <c r="G18" s="426"/>
      <c r="H18" s="426"/>
      <c r="I18" s="426"/>
    </row>
    <row r="19" spans="1:9" ht="14.25">
      <c r="A19" s="299" t="s">
        <v>444</v>
      </c>
      <c r="B19" s="556" t="s">
        <v>445</v>
      </c>
      <c r="C19" s="557"/>
      <c r="D19" s="557"/>
      <c r="E19" s="557"/>
      <c r="F19" s="557"/>
      <c r="G19" s="557"/>
      <c r="H19" s="557"/>
      <c r="I19" s="557"/>
    </row>
    <row r="20" spans="2:9" ht="14.25">
      <c r="B20" s="429"/>
      <c r="C20" s="426"/>
      <c r="D20" s="426"/>
      <c r="E20" s="426"/>
      <c r="F20" s="426"/>
      <c r="G20" s="426"/>
      <c r="H20" s="426"/>
      <c r="I20" s="426"/>
    </row>
    <row r="21" spans="1:9" ht="14.25">
      <c r="A21" s="299" t="s">
        <v>446</v>
      </c>
      <c r="B21" s="556" t="s">
        <v>447</v>
      </c>
      <c r="C21" s="557"/>
      <c r="D21" s="557"/>
      <c r="E21" s="557"/>
      <c r="F21" s="557"/>
      <c r="G21" s="557"/>
      <c r="H21" s="557"/>
      <c r="I21" s="557"/>
    </row>
    <row r="22" spans="2:9" ht="14.25">
      <c r="B22" s="429"/>
      <c r="C22" s="426"/>
      <c r="D22" s="426"/>
      <c r="E22" s="426"/>
      <c r="F22" s="426"/>
      <c r="G22" s="426"/>
      <c r="H22" s="426"/>
      <c r="I22" s="426"/>
    </row>
    <row r="23" spans="1:9" ht="14.25">
      <c r="A23" s="299" t="s">
        <v>448</v>
      </c>
      <c r="B23" s="556" t="s">
        <v>449</v>
      </c>
      <c r="C23" s="557"/>
      <c r="D23" s="557"/>
      <c r="E23" s="557"/>
      <c r="F23" s="557"/>
      <c r="G23" s="557"/>
      <c r="H23" s="557"/>
      <c r="I23" s="557"/>
    </row>
    <row r="24" spans="2:9" ht="14.25">
      <c r="B24" s="429"/>
      <c r="C24" s="426"/>
      <c r="D24" s="426"/>
      <c r="E24" s="426"/>
      <c r="F24" s="426"/>
      <c r="G24" s="426"/>
      <c r="H24" s="426"/>
      <c r="I24" s="426"/>
    </row>
    <row r="25" spans="1:9" ht="14.25">
      <c r="A25" s="299" t="s">
        <v>450</v>
      </c>
      <c r="B25" s="556" t="s">
        <v>451</v>
      </c>
      <c r="C25" s="557"/>
      <c r="D25" s="557"/>
      <c r="E25" s="557"/>
      <c r="F25" s="557"/>
      <c r="G25" s="557"/>
      <c r="H25" s="557"/>
      <c r="I25" s="557"/>
    </row>
    <row r="26" spans="2:9" ht="14.25">
      <c r="B26" s="429"/>
      <c r="C26" s="426"/>
      <c r="D26" s="426"/>
      <c r="E26" s="426"/>
      <c r="F26" s="426"/>
      <c r="G26" s="426"/>
      <c r="H26" s="426"/>
      <c r="I26" s="426"/>
    </row>
    <row r="27" spans="1:9" ht="14.25">
      <c r="A27" s="299" t="s">
        <v>452</v>
      </c>
      <c r="B27" s="556" t="s">
        <v>453</v>
      </c>
      <c r="C27" s="557"/>
      <c r="D27" s="557"/>
      <c r="E27" s="557"/>
      <c r="F27" s="557"/>
      <c r="G27" s="557"/>
      <c r="H27" s="557"/>
      <c r="I27" s="557"/>
    </row>
    <row r="28" spans="2:9" ht="14.25">
      <c r="B28" s="429"/>
      <c r="C28" s="426"/>
      <c r="D28" s="426"/>
      <c r="E28" s="426"/>
      <c r="F28" s="426"/>
      <c r="G28" s="426"/>
      <c r="H28" s="426"/>
      <c r="I28" s="426"/>
    </row>
    <row r="29" spans="1:9" ht="14.25">
      <c r="A29" s="299" t="s">
        <v>452</v>
      </c>
      <c r="B29" s="556" t="s">
        <v>454</v>
      </c>
      <c r="C29" s="557"/>
      <c r="D29" s="557"/>
      <c r="E29" s="557"/>
      <c r="F29" s="557"/>
      <c r="G29" s="557"/>
      <c r="H29" s="557"/>
      <c r="I29" s="557"/>
    </row>
    <row r="30" spans="2:9" ht="14.25">
      <c r="B30" s="429"/>
      <c r="C30" s="426"/>
      <c r="D30" s="426"/>
      <c r="E30" s="426"/>
      <c r="F30" s="426"/>
      <c r="G30" s="426"/>
      <c r="H30" s="426"/>
      <c r="I30" s="426"/>
    </row>
    <row r="31" spans="1:9" ht="14.25">
      <c r="A31" s="299" t="s">
        <v>455</v>
      </c>
      <c r="B31" s="556" t="s">
        <v>456</v>
      </c>
      <c r="C31" s="557"/>
      <c r="D31" s="557"/>
      <c r="E31" s="557"/>
      <c r="F31" s="557"/>
      <c r="G31" s="557"/>
      <c r="H31" s="557"/>
      <c r="I31" s="557"/>
    </row>
  </sheetData>
  <sheetProtection sheet="1"/>
  <mergeCells count="13">
    <mergeCell ref="B29:I29"/>
    <mergeCell ref="B31:I31"/>
    <mergeCell ref="A11:G11"/>
    <mergeCell ref="B13:I13"/>
    <mergeCell ref="B15:I15"/>
    <mergeCell ref="B17:I17"/>
    <mergeCell ref="B19:I19"/>
    <mergeCell ref="A2:I2"/>
    <mergeCell ref="B21:I21"/>
    <mergeCell ref="B23:I23"/>
    <mergeCell ref="B25:I25"/>
    <mergeCell ref="A3:G3"/>
    <mergeCell ref="B27:I27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="120" zoomScaleNormal="120" workbookViewId="0" topLeftCell="A1">
      <selection activeCell="B65" sqref="B65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CONCATENATE("5.4.1. melléklet ",RM_ALAPADATOK!A7," ",RM_ALAPADATOK!B7," ",RM_ALAPADATOK!C7," ",RM_ALAPADATOK!D7," ",RM_ALAPADATOK!E7," ",RM_ALAPADATOK!F7," ",RM_ALAPADATOK!G7," ",RM_ALAPADATOK!H7)</f>
        <v>5.4.1. melléklet a 2 / 2019 ( II.26. ) önkormányzati rendelethez</v>
      </c>
    </row>
    <row r="2" spans="1:11" s="327" customFormat="1" ht="36">
      <c r="A2" s="385" t="s">
        <v>474</v>
      </c>
      <c r="B2" s="599" t="str">
        <f>CONCATENATE('RM_5.4.sz.mell'!B2:J2)</f>
        <v>Reibel Mihály Városi Művelődési Központ és Könyvtár</v>
      </c>
      <c r="C2" s="600"/>
      <c r="D2" s="600"/>
      <c r="E2" s="600"/>
      <c r="F2" s="600"/>
      <c r="G2" s="600"/>
      <c r="H2" s="600"/>
      <c r="I2" s="600"/>
      <c r="J2" s="600"/>
      <c r="K2" s="386" t="s">
        <v>290</v>
      </c>
    </row>
    <row r="3" spans="1:11" s="327" customFormat="1" ht="22.5" customHeight="1" thickBot="1">
      <c r="A3" s="387" t="s">
        <v>114</v>
      </c>
      <c r="B3" s="601" t="str">
        <f>CONCATENATE('RM_5.1.1.sz.mell'!B3:J3)</f>
        <v>Kötelező feladtok bevételeinek, kiadásainak módosítása</v>
      </c>
      <c r="C3" s="602"/>
      <c r="D3" s="602"/>
      <c r="E3" s="602"/>
      <c r="F3" s="602"/>
      <c r="G3" s="602"/>
      <c r="H3" s="602"/>
      <c r="I3" s="602"/>
      <c r="J3" s="602"/>
      <c r="K3" s="388" t="s">
        <v>37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429</v>
      </c>
    </row>
    <row r="5" spans="1:11" s="328" customFormat="1" ht="13.5" customHeight="1">
      <c r="A5" s="606" t="s">
        <v>46</v>
      </c>
      <c r="B5" s="603" t="s">
        <v>2</v>
      </c>
      <c r="C5" s="603" t="s">
        <v>501</v>
      </c>
      <c r="D5" s="603" t="str">
        <f>CONCATENATE('RM_5.1.sz.mell'!D5:I5)</f>
        <v>1. sz. módosítás </v>
      </c>
      <c r="E5" s="603" t="str">
        <f>CONCATENATE('RM_5.1.sz.mell'!E5)</f>
        <v>.2. sz. módosítás </v>
      </c>
      <c r="F5" s="603" t="str">
        <f>CONCATENATE('RM_5.1.sz.mell'!F5)</f>
        <v>3. sz. módosítás </v>
      </c>
      <c r="G5" s="603" t="str">
        <f>CONCATENATE('RM_5.1.sz.mell'!G5)</f>
        <v>4. sz. módosítás </v>
      </c>
      <c r="H5" s="603" t="str">
        <f>CONCATENATE('RM_5.1.sz.mell'!H5)</f>
        <v>.5. sz. módosítás </v>
      </c>
      <c r="I5" s="603" t="str">
        <f>CONCATENATE('RM_5.1.sz.mell'!I5)</f>
        <v>6. sz. módosítás </v>
      </c>
      <c r="J5" s="603" t="s">
        <v>502</v>
      </c>
      <c r="K5" s="618" t="e">
        <f>CONCATENATE('RM_5.4.sz.mell'!K5)</f>
        <v>#REF!</v>
      </c>
    </row>
    <row r="6" spans="1:11" ht="12.75" customHeight="1">
      <c r="A6" s="607"/>
      <c r="B6" s="604"/>
      <c r="C6" s="609"/>
      <c r="D6" s="609"/>
      <c r="E6" s="609"/>
      <c r="F6" s="609"/>
      <c r="G6" s="609"/>
      <c r="H6" s="609"/>
      <c r="I6" s="609"/>
      <c r="J6" s="609"/>
      <c r="K6" s="619"/>
    </row>
    <row r="7" spans="1:11" s="330" customFormat="1" ht="9.75" customHeight="1" thickBot="1">
      <c r="A7" s="608"/>
      <c r="B7" s="605"/>
      <c r="C7" s="610"/>
      <c r="D7" s="610"/>
      <c r="E7" s="610"/>
      <c r="F7" s="610"/>
      <c r="G7" s="610"/>
      <c r="H7" s="610"/>
      <c r="I7" s="610"/>
      <c r="J7" s="610"/>
      <c r="K7" s="620"/>
    </row>
    <row r="8" spans="1:11" s="348" customFormat="1" ht="10.5" customHeight="1" thickBot="1">
      <c r="A8" s="394" t="s">
        <v>346</v>
      </c>
      <c r="B8" s="395" t="s">
        <v>347</v>
      </c>
      <c r="C8" s="395" t="s">
        <v>348</v>
      </c>
      <c r="D8" s="395" t="s">
        <v>350</v>
      </c>
      <c r="E8" s="395" t="s">
        <v>349</v>
      </c>
      <c r="F8" s="395" t="s">
        <v>373</v>
      </c>
      <c r="G8" s="395" t="s">
        <v>352</v>
      </c>
      <c r="H8" s="395" t="s">
        <v>353</v>
      </c>
      <c r="I8" s="395" t="s">
        <v>459</v>
      </c>
      <c r="J8" s="396" t="s">
        <v>460</v>
      </c>
      <c r="K8" s="397" t="s">
        <v>461</v>
      </c>
    </row>
    <row r="9" spans="1:11" s="348" customFormat="1" ht="10.5" customHeight="1" thickBot="1">
      <c r="A9" s="615" t="s">
        <v>35</v>
      </c>
      <c r="B9" s="616"/>
      <c r="C9" s="616"/>
      <c r="D9" s="616"/>
      <c r="E9" s="616"/>
      <c r="F9" s="616"/>
      <c r="G9" s="616"/>
      <c r="H9" s="616"/>
      <c r="I9" s="616"/>
      <c r="J9" s="616"/>
      <c r="K9" s="617"/>
    </row>
    <row r="10" spans="1:11" s="333" customFormat="1" ht="12" customHeight="1" thickBot="1">
      <c r="A10" s="59" t="s">
        <v>3</v>
      </c>
      <c r="B10" s="331" t="s">
        <v>475</v>
      </c>
      <c r="C10" s="488">
        <f>SUM(C11:C21)</f>
        <v>1525000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1525000</v>
      </c>
    </row>
    <row r="11" spans="1:11" s="333" customFormat="1" ht="12" customHeight="1">
      <c r="A11" s="334" t="s">
        <v>58</v>
      </c>
      <c r="B11" s="7" t="s">
        <v>161</v>
      </c>
      <c r="C11" s="506"/>
      <c r="D11" s="371"/>
      <c r="E11" s="371"/>
      <c r="F11" s="371"/>
      <c r="G11" s="371"/>
      <c r="H11" s="371"/>
      <c r="I11" s="371"/>
      <c r="J11" s="356">
        <f>D11+E11+F11+G11+H11+I11</f>
        <v>0</v>
      </c>
      <c r="K11" s="354">
        <f>C11+J11</f>
        <v>0</v>
      </c>
    </row>
    <row r="12" spans="1:11" s="333" customFormat="1" ht="12" customHeight="1">
      <c r="A12" s="335" t="s">
        <v>59</v>
      </c>
      <c r="B12" s="5" t="s">
        <v>162</v>
      </c>
      <c r="C12" s="486">
        <v>1070000</v>
      </c>
      <c r="D12" s="372"/>
      <c r="E12" s="372"/>
      <c r="F12" s="372"/>
      <c r="G12" s="372"/>
      <c r="H12" s="372"/>
      <c r="I12" s="372"/>
      <c r="J12" s="357">
        <f aca="true" t="shared" si="1" ref="J12:J21">D12+E12+F12+G12+H12+I12</f>
        <v>0</v>
      </c>
      <c r="K12" s="354">
        <f aca="true" t="shared" si="2" ref="K12:K21">C12+J12</f>
        <v>1070000</v>
      </c>
    </row>
    <row r="13" spans="1:11" s="333" customFormat="1" ht="12" customHeight="1">
      <c r="A13" s="335" t="s">
        <v>60</v>
      </c>
      <c r="B13" s="5" t="s">
        <v>163</v>
      </c>
      <c r="C13" s="486"/>
      <c r="D13" s="372"/>
      <c r="E13" s="372"/>
      <c r="F13" s="372"/>
      <c r="G13" s="372"/>
      <c r="H13" s="372"/>
      <c r="I13" s="372"/>
      <c r="J13" s="357">
        <f t="shared" si="1"/>
        <v>0</v>
      </c>
      <c r="K13" s="354">
        <f t="shared" si="2"/>
        <v>0</v>
      </c>
    </row>
    <row r="14" spans="1:11" s="333" customFormat="1" ht="12" customHeight="1">
      <c r="A14" s="335" t="s">
        <v>61</v>
      </c>
      <c r="B14" s="5" t="s">
        <v>164</v>
      </c>
      <c r="C14" s="486">
        <v>450000</v>
      </c>
      <c r="D14" s="372"/>
      <c r="E14" s="372"/>
      <c r="F14" s="372"/>
      <c r="G14" s="372"/>
      <c r="H14" s="372"/>
      <c r="I14" s="372"/>
      <c r="J14" s="357">
        <f t="shared" si="1"/>
        <v>0</v>
      </c>
      <c r="K14" s="354">
        <f t="shared" si="2"/>
        <v>450000</v>
      </c>
    </row>
    <row r="15" spans="1:11" s="333" customFormat="1" ht="12" customHeight="1">
      <c r="A15" s="335" t="s">
        <v>78</v>
      </c>
      <c r="B15" s="5" t="s">
        <v>165</v>
      </c>
      <c r="C15" s="486"/>
      <c r="D15" s="372"/>
      <c r="E15" s="372"/>
      <c r="F15" s="372"/>
      <c r="G15" s="372"/>
      <c r="H15" s="372"/>
      <c r="I15" s="372"/>
      <c r="J15" s="357">
        <f t="shared" si="1"/>
        <v>0</v>
      </c>
      <c r="K15" s="354">
        <f t="shared" si="2"/>
        <v>0</v>
      </c>
    </row>
    <row r="16" spans="1:11" s="333" customFormat="1" ht="12" customHeight="1">
      <c r="A16" s="335" t="s">
        <v>62</v>
      </c>
      <c r="B16" s="5" t="s">
        <v>476</v>
      </c>
      <c r="C16" s="486"/>
      <c r="D16" s="372"/>
      <c r="E16" s="372"/>
      <c r="F16" s="372"/>
      <c r="G16" s="372"/>
      <c r="H16" s="372"/>
      <c r="I16" s="372"/>
      <c r="J16" s="357">
        <f t="shared" si="1"/>
        <v>0</v>
      </c>
      <c r="K16" s="354">
        <f t="shared" si="2"/>
        <v>0</v>
      </c>
    </row>
    <row r="17" spans="1:11" s="333" customFormat="1" ht="12" customHeight="1">
      <c r="A17" s="335" t="s">
        <v>63</v>
      </c>
      <c r="B17" s="4" t="s">
        <v>477</v>
      </c>
      <c r="C17" s="486"/>
      <c r="D17" s="372"/>
      <c r="E17" s="372"/>
      <c r="F17" s="372"/>
      <c r="G17" s="372"/>
      <c r="H17" s="372"/>
      <c r="I17" s="372"/>
      <c r="J17" s="357">
        <f t="shared" si="1"/>
        <v>0</v>
      </c>
      <c r="K17" s="354">
        <f t="shared" si="2"/>
        <v>0</v>
      </c>
    </row>
    <row r="18" spans="1:11" s="333" customFormat="1" ht="12" customHeight="1">
      <c r="A18" s="335" t="s">
        <v>70</v>
      </c>
      <c r="B18" s="5" t="s">
        <v>168</v>
      </c>
      <c r="C18" s="489"/>
      <c r="D18" s="372"/>
      <c r="E18" s="372"/>
      <c r="F18" s="372"/>
      <c r="G18" s="372"/>
      <c r="H18" s="372"/>
      <c r="I18" s="372"/>
      <c r="J18" s="357">
        <f t="shared" si="1"/>
        <v>0</v>
      </c>
      <c r="K18" s="354">
        <f t="shared" si="2"/>
        <v>0</v>
      </c>
    </row>
    <row r="19" spans="1:11" s="336" customFormat="1" ht="12" customHeight="1">
      <c r="A19" s="335" t="s">
        <v>71</v>
      </c>
      <c r="B19" s="5" t="s">
        <v>169</v>
      </c>
      <c r="C19" s="486"/>
      <c r="D19" s="372"/>
      <c r="E19" s="372"/>
      <c r="F19" s="372"/>
      <c r="G19" s="372"/>
      <c r="H19" s="372"/>
      <c r="I19" s="372"/>
      <c r="J19" s="357">
        <f t="shared" si="1"/>
        <v>0</v>
      </c>
      <c r="K19" s="354">
        <f t="shared" si="2"/>
        <v>0</v>
      </c>
    </row>
    <row r="20" spans="1:11" s="336" customFormat="1" ht="12" customHeight="1">
      <c r="A20" s="335" t="s">
        <v>72</v>
      </c>
      <c r="B20" s="5" t="s">
        <v>295</v>
      </c>
      <c r="C20" s="487"/>
      <c r="D20" s="372"/>
      <c r="E20" s="372"/>
      <c r="F20" s="372"/>
      <c r="G20" s="372"/>
      <c r="H20" s="372"/>
      <c r="I20" s="372"/>
      <c r="J20" s="357">
        <f t="shared" si="1"/>
        <v>0</v>
      </c>
      <c r="K20" s="354">
        <f t="shared" si="2"/>
        <v>0</v>
      </c>
    </row>
    <row r="21" spans="1:11" s="336" customFormat="1" ht="12" customHeight="1" thickBot="1">
      <c r="A21" s="349" t="s">
        <v>73</v>
      </c>
      <c r="B21" s="4" t="s">
        <v>170</v>
      </c>
      <c r="C21" s="487">
        <v>5000</v>
      </c>
      <c r="D21" s="373"/>
      <c r="E21" s="373"/>
      <c r="F21" s="373"/>
      <c r="G21" s="373"/>
      <c r="H21" s="373"/>
      <c r="I21" s="373"/>
      <c r="J21" s="358">
        <f t="shared" si="1"/>
        <v>0</v>
      </c>
      <c r="K21" s="354">
        <f t="shared" si="2"/>
        <v>5000</v>
      </c>
    </row>
    <row r="22" spans="1:11" s="333" customFormat="1" ht="12" customHeight="1" thickBot="1">
      <c r="A22" s="59" t="s">
        <v>4</v>
      </c>
      <c r="B22" s="331" t="s">
        <v>478</v>
      </c>
      <c r="C22" s="488">
        <f>SUM(C23:C25)</f>
        <v>0</v>
      </c>
      <c r="D22" s="79">
        <f aca="true" t="shared" si="3" ref="D22:J22">SUM(D23:D25)</f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486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4">
        <f>C23+J23</f>
        <v>0</v>
      </c>
    </row>
    <row r="24" spans="1:11" s="336" customFormat="1" ht="12" customHeight="1">
      <c r="A24" s="335" t="s">
        <v>65</v>
      </c>
      <c r="B24" s="5" t="s">
        <v>479</v>
      </c>
      <c r="C24" s="486"/>
      <c r="D24" s="372"/>
      <c r="E24" s="372"/>
      <c r="F24" s="372"/>
      <c r="G24" s="372"/>
      <c r="H24" s="372"/>
      <c r="I24" s="372"/>
      <c r="J24" s="357">
        <f>D24+E24+F24+G24+H24+I24</f>
        <v>0</v>
      </c>
      <c r="K24" s="353">
        <f>C24+J24</f>
        <v>0</v>
      </c>
    </row>
    <row r="25" spans="1:11" s="336" customFormat="1" ht="12" customHeight="1">
      <c r="A25" s="335" t="s">
        <v>66</v>
      </c>
      <c r="B25" s="5" t="s">
        <v>480</v>
      </c>
      <c r="C25" s="486"/>
      <c r="D25" s="372"/>
      <c r="E25" s="372"/>
      <c r="F25" s="372"/>
      <c r="G25" s="372"/>
      <c r="H25" s="372"/>
      <c r="I25" s="372"/>
      <c r="J25" s="357">
        <f>D25+E25+F25+G25+H25+I25</f>
        <v>0</v>
      </c>
      <c r="K25" s="353">
        <f>C25+J25</f>
        <v>0</v>
      </c>
    </row>
    <row r="26" spans="1:11" s="336" customFormat="1" ht="12" customHeight="1" thickBot="1">
      <c r="A26" s="335" t="s">
        <v>67</v>
      </c>
      <c r="B26" s="9" t="s">
        <v>481</v>
      </c>
      <c r="C26" s="486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5">
        <f>C26+J26</f>
        <v>0</v>
      </c>
    </row>
    <row r="27" spans="1:11" s="336" customFormat="1" ht="12" customHeight="1" thickBot="1">
      <c r="A27" s="337" t="s">
        <v>5</v>
      </c>
      <c r="B27" s="47" t="s">
        <v>92</v>
      </c>
      <c r="C27" s="507"/>
      <c r="D27" s="375"/>
      <c r="E27" s="375"/>
      <c r="F27" s="375"/>
      <c r="G27" s="375"/>
      <c r="H27" s="375"/>
      <c r="I27" s="375"/>
      <c r="J27" s="352"/>
      <c r="K27" s="332"/>
    </row>
    <row r="28" spans="1:11" s="336" customFormat="1" ht="12" customHeight="1" thickBot="1">
      <c r="A28" s="337" t="s">
        <v>6</v>
      </c>
      <c r="B28" s="47" t="s">
        <v>482</v>
      </c>
      <c r="C28" s="488">
        <f>+C29+C30</f>
        <v>0</v>
      </c>
      <c r="D28" s="79">
        <f aca="true" t="shared" si="4" ref="D28:K28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6" customFormat="1" ht="12" customHeight="1">
      <c r="A29" s="338" t="s">
        <v>152</v>
      </c>
      <c r="B29" s="339" t="s">
        <v>479</v>
      </c>
      <c r="C29" s="485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4">
        <f>C29+J29</f>
        <v>0</v>
      </c>
    </row>
    <row r="30" spans="1:11" s="336" customFormat="1" ht="12" customHeight="1">
      <c r="A30" s="338" t="s">
        <v>153</v>
      </c>
      <c r="B30" s="340" t="s">
        <v>483</v>
      </c>
      <c r="C30" s="489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4">
        <f>C30+J30</f>
        <v>0</v>
      </c>
    </row>
    <row r="31" spans="1:11" s="336" customFormat="1" ht="12" customHeight="1" thickBot="1">
      <c r="A31" s="335" t="s">
        <v>154</v>
      </c>
      <c r="B31" s="350" t="s">
        <v>484</v>
      </c>
      <c r="C31" s="50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4">
        <f>C31+J31</f>
        <v>0</v>
      </c>
    </row>
    <row r="32" spans="1:11" s="336" customFormat="1" ht="12" customHeight="1" thickBot="1">
      <c r="A32" s="337" t="s">
        <v>7</v>
      </c>
      <c r="B32" s="47" t="s">
        <v>485</v>
      </c>
      <c r="C32" s="488">
        <f>+C33+C34+C35</f>
        <v>0</v>
      </c>
      <c r="D32" s="79">
        <f aca="true" t="shared" si="5" ref="D32:J32">+D33+D34+D35</f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6" customFormat="1" ht="12" customHeight="1">
      <c r="A33" s="338" t="s">
        <v>51</v>
      </c>
      <c r="B33" s="339" t="s">
        <v>175</v>
      </c>
      <c r="C33" s="485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4">
        <f>C33+J33</f>
        <v>0</v>
      </c>
    </row>
    <row r="34" spans="1:11" s="336" customFormat="1" ht="12" customHeight="1">
      <c r="A34" s="338" t="s">
        <v>52</v>
      </c>
      <c r="B34" s="340" t="s">
        <v>176</v>
      </c>
      <c r="C34" s="489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4">
        <f>C34+J34</f>
        <v>0</v>
      </c>
    </row>
    <row r="35" spans="1:11" s="336" customFormat="1" ht="12" customHeight="1" thickBot="1">
      <c r="A35" s="335" t="s">
        <v>53</v>
      </c>
      <c r="B35" s="350" t="s">
        <v>177</v>
      </c>
      <c r="C35" s="50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7" t="s">
        <v>260</v>
      </c>
      <c r="C36" s="507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7" t="s">
        <v>486</v>
      </c>
      <c r="C37" s="509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4">
        <f>C37+J37</f>
        <v>0</v>
      </c>
    </row>
    <row r="38" spans="1:11" s="333" customFormat="1" ht="12" customHeight="1" thickBot="1">
      <c r="A38" s="59" t="s">
        <v>10</v>
      </c>
      <c r="B38" s="47" t="s">
        <v>487</v>
      </c>
      <c r="C38" s="510">
        <f>+C10+C22+C27+C28+C32+C36+C37</f>
        <v>1525000</v>
      </c>
      <c r="D38" s="79">
        <f aca="true" t="shared" si="6" ref="D38:K38">+D10+D22+D27+D28+D32+D36+D37</f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1525000</v>
      </c>
    </row>
    <row r="39" spans="1:11" s="333" customFormat="1" ht="12" customHeight="1" thickBot="1">
      <c r="A39" s="342" t="s">
        <v>11</v>
      </c>
      <c r="B39" s="47" t="s">
        <v>488</v>
      </c>
      <c r="C39" s="510">
        <f>+C40+C41+C42</f>
        <v>10219254</v>
      </c>
      <c r="D39" s="79">
        <f aca="true" t="shared" si="7" ref="D39:J39">+D40+D41+D42</f>
        <v>1198790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1198790</v>
      </c>
      <c r="K39" s="112">
        <f>+K40+K41+K42</f>
        <v>11418044</v>
      </c>
    </row>
    <row r="40" spans="1:11" s="333" customFormat="1" ht="12" customHeight="1">
      <c r="A40" s="338" t="s">
        <v>489</v>
      </c>
      <c r="B40" s="339" t="s">
        <v>125</v>
      </c>
      <c r="C40" s="485"/>
      <c r="D40" s="376">
        <v>48219</v>
      </c>
      <c r="E40" s="376"/>
      <c r="F40" s="376"/>
      <c r="G40" s="376"/>
      <c r="H40" s="376"/>
      <c r="I40" s="376"/>
      <c r="J40" s="359">
        <f>D40+E40+F40+G40+H40+I40</f>
        <v>48219</v>
      </c>
      <c r="K40" s="354">
        <f>C40+J40</f>
        <v>48219</v>
      </c>
    </row>
    <row r="41" spans="1:11" s="333" customFormat="1" ht="12" customHeight="1">
      <c r="A41" s="338" t="s">
        <v>490</v>
      </c>
      <c r="B41" s="340" t="s">
        <v>491</v>
      </c>
      <c r="C41" s="489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3">
        <f>C41+J41</f>
        <v>0</v>
      </c>
    </row>
    <row r="42" spans="1:11" s="336" customFormat="1" ht="12" customHeight="1" thickBot="1">
      <c r="A42" s="335" t="s">
        <v>492</v>
      </c>
      <c r="B42" s="341" t="s">
        <v>493</v>
      </c>
      <c r="C42" s="508">
        <v>10219254</v>
      </c>
      <c r="D42" s="379">
        <v>1150571</v>
      </c>
      <c r="E42" s="379"/>
      <c r="F42" s="379"/>
      <c r="G42" s="379"/>
      <c r="H42" s="379"/>
      <c r="I42" s="379"/>
      <c r="J42" s="359">
        <f>D42+E42+F42+G42+H42+I42</f>
        <v>1150571</v>
      </c>
      <c r="K42" s="355">
        <f>C42+J42</f>
        <v>11369825</v>
      </c>
    </row>
    <row r="43" spans="1:11" s="336" customFormat="1" ht="12.75" customHeight="1" thickBot="1">
      <c r="A43" s="342" t="s">
        <v>12</v>
      </c>
      <c r="B43" s="343" t="s">
        <v>494</v>
      </c>
      <c r="C43" s="510">
        <f>+C38+C39</f>
        <v>11744254</v>
      </c>
      <c r="D43" s="79">
        <f aca="true" t="shared" si="8" ref="D43:J43">+D38+D39</f>
        <v>1198790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1198790</v>
      </c>
      <c r="K43" s="112">
        <f>+K38+K39</f>
        <v>12943044</v>
      </c>
    </row>
    <row r="44" spans="1:11" s="330" customFormat="1" ht="13.5" customHeight="1" thickBot="1">
      <c r="A44" s="588" t="s">
        <v>36</v>
      </c>
      <c r="B44" s="613"/>
      <c r="C44" s="613"/>
      <c r="D44" s="613"/>
      <c r="E44" s="613"/>
      <c r="F44" s="613"/>
      <c r="G44" s="613"/>
      <c r="H44" s="613"/>
      <c r="I44" s="613"/>
      <c r="J44" s="613"/>
      <c r="K44" s="614"/>
    </row>
    <row r="45" spans="1:11" s="344" customFormat="1" ht="12" customHeight="1" thickBot="1">
      <c r="A45" s="337" t="s">
        <v>3</v>
      </c>
      <c r="B45" s="47" t="s">
        <v>495</v>
      </c>
      <c r="C45" s="488">
        <f>SUM(C46:C50)</f>
        <v>11744254</v>
      </c>
      <c r="D45" s="363">
        <f aca="true" t="shared" si="9" ref="D45:J45">SUM(D46:D50)</f>
        <v>1198790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1198790</v>
      </c>
      <c r="K45" s="332">
        <f>SUM(K46:K50)</f>
        <v>12943044</v>
      </c>
    </row>
    <row r="46" spans="1:11" ht="12" customHeight="1">
      <c r="A46" s="335" t="s">
        <v>58</v>
      </c>
      <c r="B46" s="6" t="s">
        <v>32</v>
      </c>
      <c r="C46" s="485">
        <v>6035212</v>
      </c>
      <c r="D46" s="529">
        <v>126000</v>
      </c>
      <c r="E46" s="380"/>
      <c r="F46" s="380"/>
      <c r="G46" s="380"/>
      <c r="H46" s="380"/>
      <c r="I46" s="380"/>
      <c r="J46" s="364">
        <f>D46+E46+F46+G46+H46+I46</f>
        <v>126000</v>
      </c>
      <c r="K46" s="368">
        <f>C46+J46</f>
        <v>6161212</v>
      </c>
    </row>
    <row r="47" spans="1:11" ht="12" customHeight="1">
      <c r="A47" s="335" t="s">
        <v>59</v>
      </c>
      <c r="B47" s="5" t="s">
        <v>101</v>
      </c>
      <c r="C47" s="486">
        <v>1131042</v>
      </c>
      <c r="D47" s="530">
        <v>24571</v>
      </c>
      <c r="E47" s="381"/>
      <c r="F47" s="381"/>
      <c r="G47" s="381"/>
      <c r="H47" s="381"/>
      <c r="I47" s="381"/>
      <c r="J47" s="365">
        <f>D47+E47+F47+G47+H47+I47</f>
        <v>24571</v>
      </c>
      <c r="K47" s="369">
        <f>C47+J47</f>
        <v>1155613</v>
      </c>
    </row>
    <row r="48" spans="1:11" ht="12" customHeight="1">
      <c r="A48" s="335" t="s">
        <v>60</v>
      </c>
      <c r="B48" s="5" t="s">
        <v>77</v>
      </c>
      <c r="C48" s="486">
        <v>4578000</v>
      </c>
      <c r="D48" s="530">
        <v>1048219</v>
      </c>
      <c r="E48" s="381"/>
      <c r="F48" s="381"/>
      <c r="G48" s="381"/>
      <c r="H48" s="381"/>
      <c r="I48" s="381"/>
      <c r="J48" s="365">
        <f>D48+E48+F48+G48+H48+I48</f>
        <v>1048219</v>
      </c>
      <c r="K48" s="369">
        <f>C48+J48</f>
        <v>5626219</v>
      </c>
    </row>
    <row r="49" spans="1:11" ht="12" customHeight="1">
      <c r="A49" s="335" t="s">
        <v>61</v>
      </c>
      <c r="B49" s="5" t="s">
        <v>102</v>
      </c>
      <c r="C49" s="486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486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7" t="s">
        <v>496</v>
      </c>
      <c r="C51" s="488">
        <f>SUM(C52:C54)</f>
        <v>0</v>
      </c>
      <c r="D51" s="363">
        <f aca="true" t="shared" si="10" ref="D51:J51">SUM(D52:D54)</f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2">
        <f>SUM(K52:K54)</f>
        <v>0</v>
      </c>
    </row>
    <row r="52" spans="1:11" s="344" customFormat="1" ht="12" customHeight="1">
      <c r="A52" s="335" t="s">
        <v>64</v>
      </c>
      <c r="B52" s="6" t="s">
        <v>119</v>
      </c>
      <c r="C52" s="485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>
      <c r="A53" s="335" t="s">
        <v>65</v>
      </c>
      <c r="B53" s="5" t="s">
        <v>105</v>
      </c>
      <c r="C53" s="486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497</v>
      </c>
      <c r="C54" s="486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498</v>
      </c>
      <c r="C55" s="486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7" t="s">
        <v>499</v>
      </c>
      <c r="C56" s="507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500</v>
      </c>
      <c r="C57" s="488">
        <f>+C45+C51+C56</f>
        <v>11744254</v>
      </c>
      <c r="D57" s="366">
        <f aca="true" t="shared" si="11" ref="D57:J57">+D45+D51+D56</f>
        <v>1198790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1198790</v>
      </c>
      <c r="K57" s="346">
        <f>+K45+K51+K56</f>
        <v>12943044</v>
      </c>
    </row>
    <row r="58" spans="3:11" ht="13.5" customHeight="1" thickBot="1">
      <c r="C58" s="511"/>
      <c r="D58" s="424"/>
      <c r="E58" s="424"/>
      <c r="F58" s="424"/>
      <c r="G58" s="424"/>
      <c r="H58" s="424"/>
      <c r="I58" s="424"/>
      <c r="J58" s="424"/>
      <c r="K58" s="419">
        <f>K43-K57</f>
        <v>0</v>
      </c>
    </row>
    <row r="59" spans="1:11" ht="12.75" customHeight="1" thickBot="1">
      <c r="A59" s="65" t="s">
        <v>367</v>
      </c>
      <c r="B59" s="66"/>
      <c r="C59" s="504">
        <v>2</v>
      </c>
      <c r="D59" s="382">
        <v>0</v>
      </c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2</v>
      </c>
    </row>
    <row r="60" spans="1:11" ht="12.75" customHeight="1" thickBot="1">
      <c r="A60" s="65" t="s">
        <v>116</v>
      </c>
      <c r="B60" s="66"/>
      <c r="C60" s="504">
        <v>0</v>
      </c>
      <c r="D60" s="382">
        <v>0</v>
      </c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formatCells="0"/>
  <mergeCells count="15">
    <mergeCell ref="F5:F7"/>
    <mergeCell ref="K5:K7"/>
    <mergeCell ref="A9:K9"/>
    <mergeCell ref="A44:K44"/>
    <mergeCell ref="J5:J7"/>
    <mergeCell ref="B2:J2"/>
    <mergeCell ref="B3:J3"/>
    <mergeCell ref="A5:A7"/>
    <mergeCell ref="B5:B7"/>
    <mergeCell ref="C5:C7"/>
    <mergeCell ref="D5:D7"/>
    <mergeCell ref="E5:E7"/>
    <mergeCell ref="G5:G7"/>
    <mergeCell ref="H5:H7"/>
    <mergeCell ref="I5:I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="120" zoomScaleNormal="120" workbookViewId="0" topLeftCell="A1">
      <selection activeCell="D59" sqref="D59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CONCATENATE("5.4.2. melléklet ",RM_ALAPADATOK!A7," ",RM_ALAPADATOK!B7," ",RM_ALAPADATOK!C7," ",RM_ALAPADATOK!D7," ",RM_ALAPADATOK!E7," ",RM_ALAPADATOK!F7," ",RM_ALAPADATOK!G7," ",RM_ALAPADATOK!H7)</f>
        <v>5.4.2. melléklet a 2 / 2019 ( II.26. ) önkormányzati rendelethez</v>
      </c>
    </row>
    <row r="2" spans="1:11" s="327" customFormat="1" ht="36">
      <c r="A2" s="385" t="s">
        <v>474</v>
      </c>
      <c r="B2" s="599" t="str">
        <f>CONCATENATE('RM_5.4.1.sz.mell'!B2:J2)</f>
        <v>Reibel Mihály Városi Művelődési Központ és Könyvtár</v>
      </c>
      <c r="C2" s="600"/>
      <c r="D2" s="600"/>
      <c r="E2" s="600"/>
      <c r="F2" s="600"/>
      <c r="G2" s="600"/>
      <c r="H2" s="600"/>
      <c r="I2" s="600"/>
      <c r="J2" s="600"/>
      <c r="K2" s="386" t="s">
        <v>290</v>
      </c>
    </row>
    <row r="3" spans="1:11" s="327" customFormat="1" ht="22.5" customHeight="1" thickBot="1">
      <c r="A3" s="387" t="s">
        <v>114</v>
      </c>
      <c r="B3" s="601" t="str">
        <f>CONCATENATE('RM_5.1.2.sz.mell'!B3:J3)</f>
        <v>Önként vállalt feladatok bevételeinek, kiadásainak módosítása</v>
      </c>
      <c r="C3" s="602"/>
      <c r="D3" s="602"/>
      <c r="E3" s="602"/>
      <c r="F3" s="602"/>
      <c r="G3" s="602"/>
      <c r="H3" s="602"/>
      <c r="I3" s="602"/>
      <c r="J3" s="602"/>
      <c r="K3" s="388" t="s">
        <v>38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429</v>
      </c>
    </row>
    <row r="5" spans="1:11" s="328" customFormat="1" ht="13.5" customHeight="1">
      <c r="A5" s="606" t="s">
        <v>46</v>
      </c>
      <c r="B5" s="603" t="s">
        <v>2</v>
      </c>
      <c r="C5" s="603" t="s">
        <v>501</v>
      </c>
      <c r="D5" s="603" t="str">
        <f>CONCATENATE('RM_5.1.sz.mell'!D5:I5)</f>
        <v>1. sz. módosítás </v>
      </c>
      <c r="E5" s="603" t="str">
        <f>CONCATENATE('RM_5.1.sz.mell'!E5)</f>
        <v>.2. sz. módosítás </v>
      </c>
      <c r="F5" s="603" t="str">
        <f>CONCATENATE('RM_5.1.sz.mell'!F5)</f>
        <v>3. sz. módosítás </v>
      </c>
      <c r="G5" s="603" t="str">
        <f>CONCATENATE('RM_5.1.sz.mell'!G5)</f>
        <v>4. sz. módosítás </v>
      </c>
      <c r="H5" s="603" t="str">
        <f>CONCATENATE('RM_5.1.sz.mell'!H5)</f>
        <v>.5. sz. módosítás </v>
      </c>
      <c r="I5" s="603" t="str">
        <f>CONCATENATE('RM_5.1.sz.mell'!I5)</f>
        <v>6. sz. módosítás </v>
      </c>
      <c r="J5" s="603" t="s">
        <v>502</v>
      </c>
      <c r="K5" s="618" t="e">
        <f>CONCATENATE('RM_5.4.1.sz.mell'!K5)</f>
        <v>#REF!</v>
      </c>
    </row>
    <row r="6" spans="1:11" ht="12.75" customHeight="1">
      <c r="A6" s="607"/>
      <c r="B6" s="604"/>
      <c r="C6" s="609"/>
      <c r="D6" s="609"/>
      <c r="E6" s="609"/>
      <c r="F6" s="609"/>
      <c r="G6" s="609"/>
      <c r="H6" s="609"/>
      <c r="I6" s="609"/>
      <c r="J6" s="609"/>
      <c r="K6" s="619"/>
    </row>
    <row r="7" spans="1:11" s="330" customFormat="1" ht="9.75" customHeight="1" thickBot="1">
      <c r="A7" s="608"/>
      <c r="B7" s="605"/>
      <c r="C7" s="610"/>
      <c r="D7" s="610"/>
      <c r="E7" s="610"/>
      <c r="F7" s="610"/>
      <c r="G7" s="610"/>
      <c r="H7" s="610"/>
      <c r="I7" s="610"/>
      <c r="J7" s="610"/>
      <c r="K7" s="620"/>
    </row>
    <row r="8" spans="1:11" s="348" customFormat="1" ht="10.5" customHeight="1" thickBot="1">
      <c r="A8" s="394" t="s">
        <v>346</v>
      </c>
      <c r="B8" s="395" t="s">
        <v>347</v>
      </c>
      <c r="C8" s="395" t="s">
        <v>348</v>
      </c>
      <c r="D8" s="395" t="s">
        <v>350</v>
      </c>
      <c r="E8" s="395" t="s">
        <v>349</v>
      </c>
      <c r="F8" s="395" t="s">
        <v>373</v>
      </c>
      <c r="G8" s="395" t="s">
        <v>352</v>
      </c>
      <c r="H8" s="395" t="s">
        <v>353</v>
      </c>
      <c r="I8" s="395" t="s">
        <v>459</v>
      </c>
      <c r="J8" s="396" t="s">
        <v>460</v>
      </c>
      <c r="K8" s="397" t="s">
        <v>461</v>
      </c>
    </row>
    <row r="9" spans="1:11" s="348" customFormat="1" ht="10.5" customHeight="1" thickBot="1">
      <c r="A9" s="615" t="s">
        <v>35</v>
      </c>
      <c r="B9" s="616"/>
      <c r="C9" s="616"/>
      <c r="D9" s="616"/>
      <c r="E9" s="616"/>
      <c r="F9" s="616"/>
      <c r="G9" s="616"/>
      <c r="H9" s="616"/>
      <c r="I9" s="616"/>
      <c r="J9" s="616"/>
      <c r="K9" s="617"/>
    </row>
    <row r="10" spans="1:11" s="333" customFormat="1" ht="12" customHeight="1" thickBot="1">
      <c r="A10" s="59" t="s">
        <v>3</v>
      </c>
      <c r="B10" s="331" t="s">
        <v>475</v>
      </c>
      <c r="C10" s="488">
        <f>SUM(C11:C21)</f>
        <v>0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3" customFormat="1" ht="12" customHeight="1">
      <c r="A11" s="334" t="s">
        <v>58</v>
      </c>
      <c r="B11" s="7" t="s">
        <v>161</v>
      </c>
      <c r="C11" s="506"/>
      <c r="D11" s="371"/>
      <c r="E11" s="371"/>
      <c r="F11" s="371"/>
      <c r="G11" s="371"/>
      <c r="H11" s="371"/>
      <c r="I11" s="371"/>
      <c r="J11" s="356">
        <f>D11+E11+F11+G11+H11+I11</f>
        <v>0</v>
      </c>
      <c r="K11" s="354">
        <f>C11+J11</f>
        <v>0</v>
      </c>
    </row>
    <row r="12" spans="1:11" s="333" customFormat="1" ht="12" customHeight="1">
      <c r="A12" s="335" t="s">
        <v>59</v>
      </c>
      <c r="B12" s="5" t="s">
        <v>162</v>
      </c>
      <c r="C12" s="486"/>
      <c r="D12" s="372"/>
      <c r="E12" s="372"/>
      <c r="F12" s="372"/>
      <c r="G12" s="372"/>
      <c r="H12" s="372"/>
      <c r="I12" s="372"/>
      <c r="J12" s="357">
        <f aca="true" t="shared" si="1" ref="J12:J21">D12+E12+F12+G12+H12+I12</f>
        <v>0</v>
      </c>
      <c r="K12" s="354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163</v>
      </c>
      <c r="C13" s="486"/>
      <c r="D13" s="372"/>
      <c r="E13" s="372"/>
      <c r="F13" s="372"/>
      <c r="G13" s="372"/>
      <c r="H13" s="372"/>
      <c r="I13" s="372"/>
      <c r="J13" s="357">
        <f t="shared" si="1"/>
        <v>0</v>
      </c>
      <c r="K13" s="354">
        <f t="shared" si="2"/>
        <v>0</v>
      </c>
    </row>
    <row r="14" spans="1:11" s="333" customFormat="1" ht="12" customHeight="1">
      <c r="A14" s="335" t="s">
        <v>61</v>
      </c>
      <c r="B14" s="5" t="s">
        <v>164</v>
      </c>
      <c r="C14" s="486"/>
      <c r="D14" s="372"/>
      <c r="E14" s="372"/>
      <c r="F14" s="372"/>
      <c r="G14" s="372"/>
      <c r="H14" s="372"/>
      <c r="I14" s="372"/>
      <c r="J14" s="357">
        <f t="shared" si="1"/>
        <v>0</v>
      </c>
      <c r="K14" s="354">
        <f t="shared" si="2"/>
        <v>0</v>
      </c>
    </row>
    <row r="15" spans="1:11" s="333" customFormat="1" ht="12" customHeight="1">
      <c r="A15" s="335" t="s">
        <v>78</v>
      </c>
      <c r="B15" s="5" t="s">
        <v>165</v>
      </c>
      <c r="C15" s="486"/>
      <c r="D15" s="372"/>
      <c r="E15" s="372"/>
      <c r="F15" s="372"/>
      <c r="G15" s="372"/>
      <c r="H15" s="372"/>
      <c r="I15" s="372"/>
      <c r="J15" s="357">
        <f t="shared" si="1"/>
        <v>0</v>
      </c>
      <c r="K15" s="354">
        <f t="shared" si="2"/>
        <v>0</v>
      </c>
    </row>
    <row r="16" spans="1:11" s="333" customFormat="1" ht="12" customHeight="1">
      <c r="A16" s="335" t="s">
        <v>62</v>
      </c>
      <c r="B16" s="5" t="s">
        <v>476</v>
      </c>
      <c r="C16" s="486"/>
      <c r="D16" s="372"/>
      <c r="E16" s="372"/>
      <c r="F16" s="372"/>
      <c r="G16" s="372"/>
      <c r="H16" s="372"/>
      <c r="I16" s="372"/>
      <c r="J16" s="357">
        <f t="shared" si="1"/>
        <v>0</v>
      </c>
      <c r="K16" s="354">
        <f t="shared" si="2"/>
        <v>0</v>
      </c>
    </row>
    <row r="17" spans="1:11" s="333" customFormat="1" ht="12" customHeight="1">
      <c r="A17" s="335" t="s">
        <v>63</v>
      </c>
      <c r="B17" s="4" t="s">
        <v>477</v>
      </c>
      <c r="C17" s="486"/>
      <c r="D17" s="372"/>
      <c r="E17" s="372"/>
      <c r="F17" s="372"/>
      <c r="G17" s="372"/>
      <c r="H17" s="372"/>
      <c r="I17" s="372"/>
      <c r="J17" s="357">
        <f t="shared" si="1"/>
        <v>0</v>
      </c>
      <c r="K17" s="354">
        <f t="shared" si="2"/>
        <v>0</v>
      </c>
    </row>
    <row r="18" spans="1:11" s="333" customFormat="1" ht="12" customHeight="1">
      <c r="A18" s="335" t="s">
        <v>70</v>
      </c>
      <c r="B18" s="5" t="s">
        <v>168</v>
      </c>
      <c r="C18" s="489"/>
      <c r="D18" s="372"/>
      <c r="E18" s="372"/>
      <c r="F18" s="372"/>
      <c r="G18" s="372"/>
      <c r="H18" s="372"/>
      <c r="I18" s="372"/>
      <c r="J18" s="357">
        <f t="shared" si="1"/>
        <v>0</v>
      </c>
      <c r="K18" s="354">
        <f t="shared" si="2"/>
        <v>0</v>
      </c>
    </row>
    <row r="19" spans="1:11" s="336" customFormat="1" ht="12" customHeight="1">
      <c r="A19" s="335" t="s">
        <v>71</v>
      </c>
      <c r="B19" s="5" t="s">
        <v>169</v>
      </c>
      <c r="C19" s="486"/>
      <c r="D19" s="372"/>
      <c r="E19" s="372"/>
      <c r="F19" s="372"/>
      <c r="G19" s="372"/>
      <c r="H19" s="372"/>
      <c r="I19" s="372"/>
      <c r="J19" s="357">
        <f t="shared" si="1"/>
        <v>0</v>
      </c>
      <c r="K19" s="354">
        <f t="shared" si="2"/>
        <v>0</v>
      </c>
    </row>
    <row r="20" spans="1:11" s="336" customFormat="1" ht="12" customHeight="1">
      <c r="A20" s="335" t="s">
        <v>72</v>
      </c>
      <c r="B20" s="5" t="s">
        <v>295</v>
      </c>
      <c r="C20" s="487"/>
      <c r="D20" s="372"/>
      <c r="E20" s="372"/>
      <c r="F20" s="372"/>
      <c r="G20" s="372"/>
      <c r="H20" s="372"/>
      <c r="I20" s="372"/>
      <c r="J20" s="357">
        <f t="shared" si="1"/>
        <v>0</v>
      </c>
      <c r="K20" s="354">
        <f t="shared" si="2"/>
        <v>0</v>
      </c>
    </row>
    <row r="21" spans="1:11" s="336" customFormat="1" ht="12" customHeight="1" thickBot="1">
      <c r="A21" s="349" t="s">
        <v>73</v>
      </c>
      <c r="B21" s="4" t="s">
        <v>170</v>
      </c>
      <c r="C21" s="487"/>
      <c r="D21" s="373"/>
      <c r="E21" s="373"/>
      <c r="F21" s="373"/>
      <c r="G21" s="373"/>
      <c r="H21" s="373"/>
      <c r="I21" s="373"/>
      <c r="J21" s="358">
        <f t="shared" si="1"/>
        <v>0</v>
      </c>
      <c r="K21" s="354">
        <f t="shared" si="2"/>
        <v>0</v>
      </c>
    </row>
    <row r="22" spans="1:11" s="333" customFormat="1" ht="12" customHeight="1" thickBot="1">
      <c r="A22" s="59" t="s">
        <v>4</v>
      </c>
      <c r="B22" s="331" t="s">
        <v>478</v>
      </c>
      <c r="C22" s="488">
        <f>SUM(C23:C25)</f>
        <v>0</v>
      </c>
      <c r="D22" s="79">
        <f aca="true" t="shared" si="3" ref="D22:J22">SUM(D23:D25)</f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486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4">
        <f>C23+J23</f>
        <v>0</v>
      </c>
    </row>
    <row r="24" spans="1:11" s="336" customFormat="1" ht="12" customHeight="1">
      <c r="A24" s="335" t="s">
        <v>65</v>
      </c>
      <c r="B24" s="5" t="s">
        <v>479</v>
      </c>
      <c r="C24" s="486"/>
      <c r="D24" s="372"/>
      <c r="E24" s="372"/>
      <c r="F24" s="372"/>
      <c r="G24" s="372"/>
      <c r="H24" s="372"/>
      <c r="I24" s="372"/>
      <c r="J24" s="357">
        <f>D24+E24+F24+G24+H24+I24</f>
        <v>0</v>
      </c>
      <c r="K24" s="353">
        <f>C24+J24</f>
        <v>0</v>
      </c>
    </row>
    <row r="25" spans="1:11" s="336" customFormat="1" ht="12" customHeight="1">
      <c r="A25" s="335" t="s">
        <v>66</v>
      </c>
      <c r="B25" s="5" t="s">
        <v>480</v>
      </c>
      <c r="C25" s="486"/>
      <c r="D25" s="372"/>
      <c r="E25" s="372"/>
      <c r="F25" s="372"/>
      <c r="G25" s="372"/>
      <c r="H25" s="372"/>
      <c r="I25" s="372"/>
      <c r="J25" s="357">
        <f>D25+E25+F25+G25+H25+I25</f>
        <v>0</v>
      </c>
      <c r="K25" s="353">
        <f>C25+J25</f>
        <v>0</v>
      </c>
    </row>
    <row r="26" spans="1:11" s="336" customFormat="1" ht="12" customHeight="1" thickBot="1">
      <c r="A26" s="335" t="s">
        <v>67</v>
      </c>
      <c r="B26" s="9" t="s">
        <v>481</v>
      </c>
      <c r="C26" s="486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5">
        <f>C26+J26</f>
        <v>0</v>
      </c>
    </row>
    <row r="27" spans="1:11" s="336" customFormat="1" ht="12" customHeight="1" thickBot="1">
      <c r="A27" s="337" t="s">
        <v>5</v>
      </c>
      <c r="B27" s="47" t="s">
        <v>92</v>
      </c>
      <c r="C27" s="507"/>
      <c r="D27" s="375"/>
      <c r="E27" s="375"/>
      <c r="F27" s="375"/>
      <c r="G27" s="375"/>
      <c r="H27" s="375"/>
      <c r="I27" s="375"/>
      <c r="J27" s="352"/>
      <c r="K27" s="332"/>
    </row>
    <row r="28" spans="1:11" s="336" customFormat="1" ht="12" customHeight="1" thickBot="1">
      <c r="A28" s="337" t="s">
        <v>6</v>
      </c>
      <c r="B28" s="47" t="s">
        <v>482</v>
      </c>
      <c r="C28" s="488">
        <f>+C29+C30</f>
        <v>0</v>
      </c>
      <c r="D28" s="79">
        <f aca="true" t="shared" si="4" ref="D28:K28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6" customFormat="1" ht="12" customHeight="1">
      <c r="A29" s="338" t="s">
        <v>153</v>
      </c>
      <c r="B29" s="339" t="s">
        <v>479</v>
      </c>
      <c r="C29" s="485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4">
        <f>C29+J29</f>
        <v>0</v>
      </c>
    </row>
    <row r="30" spans="1:11" s="336" customFormat="1" ht="12" customHeight="1">
      <c r="A30" s="338" t="s">
        <v>154</v>
      </c>
      <c r="B30" s="340" t="s">
        <v>483</v>
      </c>
      <c r="C30" s="489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4">
        <f>C30+J30</f>
        <v>0</v>
      </c>
    </row>
    <row r="31" spans="1:11" s="336" customFormat="1" ht="12" customHeight="1" thickBot="1">
      <c r="A31" s="335" t="s">
        <v>155</v>
      </c>
      <c r="B31" s="350" t="s">
        <v>484</v>
      </c>
      <c r="C31" s="50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4">
        <f>C31+J31</f>
        <v>0</v>
      </c>
    </row>
    <row r="32" spans="1:11" s="336" customFormat="1" ht="12" customHeight="1" thickBot="1">
      <c r="A32" s="337" t="s">
        <v>7</v>
      </c>
      <c r="B32" s="47" t="s">
        <v>485</v>
      </c>
      <c r="C32" s="488">
        <f>+C33+C34+C35</f>
        <v>0</v>
      </c>
      <c r="D32" s="79">
        <f aca="true" t="shared" si="5" ref="D32:J32">+D33+D34+D35</f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6" customFormat="1" ht="12" customHeight="1">
      <c r="A33" s="338" t="s">
        <v>51</v>
      </c>
      <c r="B33" s="339" t="s">
        <v>175</v>
      </c>
      <c r="C33" s="485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4">
        <f>C33+J33</f>
        <v>0</v>
      </c>
    </row>
    <row r="34" spans="1:11" s="336" customFormat="1" ht="12" customHeight="1">
      <c r="A34" s="338" t="s">
        <v>52</v>
      </c>
      <c r="B34" s="340" t="s">
        <v>176</v>
      </c>
      <c r="C34" s="489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4">
        <f>C34+J34</f>
        <v>0</v>
      </c>
    </row>
    <row r="35" spans="1:11" s="336" customFormat="1" ht="12" customHeight="1" thickBot="1">
      <c r="A35" s="335" t="s">
        <v>53</v>
      </c>
      <c r="B35" s="350" t="s">
        <v>177</v>
      </c>
      <c r="C35" s="50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7" t="s">
        <v>260</v>
      </c>
      <c r="C36" s="507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7" t="s">
        <v>486</v>
      </c>
      <c r="C37" s="509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4">
        <f>C37+J37</f>
        <v>0</v>
      </c>
    </row>
    <row r="38" spans="1:11" s="333" customFormat="1" ht="12" customHeight="1" thickBot="1">
      <c r="A38" s="59" t="s">
        <v>10</v>
      </c>
      <c r="B38" s="47" t="s">
        <v>487</v>
      </c>
      <c r="C38" s="510">
        <f>+C10+C22+C27+C28+C32+C36+C37</f>
        <v>0</v>
      </c>
      <c r="D38" s="79">
        <f aca="true" t="shared" si="6" ref="D38:K38">+D10+D22+D27+D28+D32+D36+D37</f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3" customFormat="1" ht="12" customHeight="1" thickBot="1">
      <c r="A39" s="342" t="s">
        <v>11</v>
      </c>
      <c r="B39" s="47" t="s">
        <v>488</v>
      </c>
      <c r="C39" s="510">
        <f>+C40+C41+C42</f>
        <v>11614220</v>
      </c>
      <c r="D39" s="79">
        <f aca="true" t="shared" si="7" ref="D39:J39">+D40+D41+D42</f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11614220</v>
      </c>
    </row>
    <row r="40" spans="1:11" s="333" customFormat="1" ht="12" customHeight="1">
      <c r="A40" s="338" t="s">
        <v>489</v>
      </c>
      <c r="B40" s="339" t="s">
        <v>125</v>
      </c>
      <c r="C40" s="485">
        <v>11614220</v>
      </c>
      <c r="D40" s="376"/>
      <c r="E40" s="376"/>
      <c r="F40" s="376"/>
      <c r="G40" s="376"/>
      <c r="H40" s="376"/>
      <c r="I40" s="376"/>
      <c r="J40" s="359">
        <f>D40+E40+F40+G40+H40+I40</f>
        <v>0</v>
      </c>
      <c r="K40" s="354">
        <f>C40+J40</f>
        <v>11614220</v>
      </c>
    </row>
    <row r="41" spans="1:11" s="333" customFormat="1" ht="12" customHeight="1">
      <c r="A41" s="338" t="s">
        <v>490</v>
      </c>
      <c r="B41" s="340" t="s">
        <v>491</v>
      </c>
      <c r="C41" s="489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3">
        <f>C41+J41</f>
        <v>0</v>
      </c>
    </row>
    <row r="42" spans="1:11" s="336" customFormat="1" ht="12" customHeight="1" thickBot="1">
      <c r="A42" s="335" t="s">
        <v>492</v>
      </c>
      <c r="B42" s="341" t="s">
        <v>493</v>
      </c>
      <c r="C42" s="508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5">
        <f>C42+J42</f>
        <v>0</v>
      </c>
    </row>
    <row r="43" spans="1:11" s="336" customFormat="1" ht="12.75" customHeight="1" thickBot="1">
      <c r="A43" s="342" t="s">
        <v>12</v>
      </c>
      <c r="B43" s="343" t="s">
        <v>494</v>
      </c>
      <c r="C43" s="510">
        <f>+C38+C39</f>
        <v>11614220</v>
      </c>
      <c r="D43" s="79">
        <f aca="true" t="shared" si="8" ref="D43:J43">+D38+D39</f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11614220</v>
      </c>
    </row>
    <row r="44" spans="1:11" s="330" customFormat="1" ht="13.5" customHeight="1" thickBot="1">
      <c r="A44" s="588" t="s">
        <v>36</v>
      </c>
      <c r="B44" s="613"/>
      <c r="C44" s="613"/>
      <c r="D44" s="613"/>
      <c r="E44" s="613"/>
      <c r="F44" s="613"/>
      <c r="G44" s="613"/>
      <c r="H44" s="613"/>
      <c r="I44" s="613"/>
      <c r="J44" s="613"/>
      <c r="K44" s="614"/>
    </row>
    <row r="45" spans="1:11" s="344" customFormat="1" ht="12" customHeight="1" thickBot="1">
      <c r="A45" s="337" t="s">
        <v>3</v>
      </c>
      <c r="B45" s="47" t="s">
        <v>495</v>
      </c>
      <c r="C45" s="488">
        <f>SUM(C46:C50)</f>
        <v>11614220</v>
      </c>
      <c r="D45" s="363">
        <f aca="true" t="shared" si="9" ref="D45:J45">SUM(D46:D50)</f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2">
        <f>SUM(K46:K50)</f>
        <v>11614220</v>
      </c>
    </row>
    <row r="46" spans="1:11" ht="12" customHeight="1">
      <c r="A46" s="335" t="s">
        <v>58</v>
      </c>
      <c r="B46" s="6" t="s">
        <v>32</v>
      </c>
      <c r="C46" s="485">
        <v>2449461</v>
      </c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2449461</v>
      </c>
    </row>
    <row r="47" spans="1:11" ht="12" customHeight="1">
      <c r="A47" s="335" t="s">
        <v>59</v>
      </c>
      <c r="B47" s="5" t="s">
        <v>101</v>
      </c>
      <c r="C47" s="486">
        <v>449466</v>
      </c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449466</v>
      </c>
    </row>
    <row r="48" spans="1:11" ht="12" customHeight="1">
      <c r="A48" s="335" t="s">
        <v>60</v>
      </c>
      <c r="B48" s="5" t="s">
        <v>77</v>
      </c>
      <c r="C48" s="486">
        <v>8715293</v>
      </c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8715293</v>
      </c>
    </row>
    <row r="49" spans="1:11" ht="12" customHeight="1">
      <c r="A49" s="335" t="s">
        <v>61</v>
      </c>
      <c r="B49" s="5" t="s">
        <v>102</v>
      </c>
      <c r="C49" s="486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486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7" t="s">
        <v>496</v>
      </c>
      <c r="C51" s="488">
        <f>SUM(C52:C54)</f>
        <v>0</v>
      </c>
      <c r="D51" s="363">
        <f aca="true" t="shared" si="10" ref="D51:J51">SUM(D52:D54)</f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2">
        <f>SUM(K52:K54)</f>
        <v>0</v>
      </c>
    </row>
    <row r="52" spans="1:11" s="344" customFormat="1" ht="12" customHeight="1">
      <c r="A52" s="335" t="s">
        <v>64</v>
      </c>
      <c r="B52" s="6" t="s">
        <v>119</v>
      </c>
      <c r="C52" s="485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>
      <c r="A53" s="335" t="s">
        <v>65</v>
      </c>
      <c r="B53" s="5" t="s">
        <v>105</v>
      </c>
      <c r="C53" s="486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497</v>
      </c>
      <c r="C54" s="486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498</v>
      </c>
      <c r="C55" s="486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7" t="s">
        <v>499</v>
      </c>
      <c r="C56" s="507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500</v>
      </c>
      <c r="C57" s="488">
        <f>+C45+C51+C56</f>
        <v>11614220</v>
      </c>
      <c r="D57" s="366">
        <f aca="true" t="shared" si="11" ref="D57:J57">+D45+D51+D56</f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6">
        <f>+K45+K51+K56</f>
        <v>11614220</v>
      </c>
    </row>
    <row r="58" spans="3:11" ht="13.5" customHeight="1" thickBot="1">
      <c r="C58" s="511"/>
      <c r="D58" s="351"/>
      <c r="E58" s="351"/>
      <c r="F58" s="351"/>
      <c r="G58" s="351"/>
      <c r="H58" s="351"/>
      <c r="I58" s="351"/>
      <c r="J58" s="351"/>
      <c r="K58" s="423">
        <f>K43-K57</f>
        <v>0</v>
      </c>
    </row>
    <row r="59" spans="1:11" ht="12.75" customHeight="1" thickBot="1">
      <c r="A59" s="65" t="s">
        <v>367</v>
      </c>
      <c r="B59" s="66"/>
      <c r="C59" s="504">
        <v>0</v>
      </c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75" customHeight="1" thickBot="1">
      <c r="A60" s="65" t="s">
        <v>116</v>
      </c>
      <c r="B60" s="66"/>
      <c r="C60" s="504">
        <v>0</v>
      </c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formatCells="0"/>
  <mergeCells count="15">
    <mergeCell ref="F5:F7"/>
    <mergeCell ref="K5:K7"/>
    <mergeCell ref="A9:K9"/>
    <mergeCell ref="A44:K44"/>
    <mergeCell ref="J5:J7"/>
    <mergeCell ref="B2:J2"/>
    <mergeCell ref="B3:J3"/>
    <mergeCell ref="A5:A7"/>
    <mergeCell ref="B5:B7"/>
    <mergeCell ref="C5:C7"/>
    <mergeCell ref="D5:D7"/>
    <mergeCell ref="E5:E7"/>
    <mergeCell ref="G5:G7"/>
    <mergeCell ref="H5:H7"/>
    <mergeCell ref="I5:I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="120" zoomScaleNormal="120" workbookViewId="0" topLeftCell="C43">
      <selection activeCell="L63" sqref="L63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CONCATENATE("5.5. melléklet ",RM_ALAPADATOK!A7," ",RM_ALAPADATOK!B7," ",RM_ALAPADATOK!C7," ",RM_ALAPADATOK!D7," ",RM_ALAPADATOK!E7," ",RM_ALAPADATOK!F7," ",RM_ALAPADATOK!G7," ",RM_ALAPADATOK!H7)</f>
        <v>5.5. melléklet a 2 / 2019 ( II.26. ) önkormányzati rendelethez</v>
      </c>
    </row>
    <row r="2" spans="1:11" s="327" customFormat="1" ht="36">
      <c r="A2" s="385" t="s">
        <v>474</v>
      </c>
      <c r="B2" s="599" t="str">
        <f>CONCATENATE(RM_ALAPADATOK!B17)</f>
        <v>Naplemente Idősek Otthona</v>
      </c>
      <c r="C2" s="600"/>
      <c r="D2" s="600"/>
      <c r="E2" s="600"/>
      <c r="F2" s="600"/>
      <c r="G2" s="600"/>
      <c r="H2" s="600"/>
      <c r="I2" s="600"/>
      <c r="J2" s="600"/>
      <c r="K2" s="386" t="s">
        <v>439</v>
      </c>
    </row>
    <row r="3" spans="1:11" s="327" customFormat="1" ht="22.5" customHeight="1" thickBot="1">
      <c r="A3" s="387" t="s">
        <v>114</v>
      </c>
      <c r="B3" s="601" t="s">
        <v>504</v>
      </c>
      <c r="C3" s="602"/>
      <c r="D3" s="602"/>
      <c r="E3" s="602"/>
      <c r="F3" s="602"/>
      <c r="G3" s="602"/>
      <c r="H3" s="602"/>
      <c r="I3" s="602"/>
      <c r="J3" s="602"/>
      <c r="K3" s="388" t="s">
        <v>34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429</v>
      </c>
    </row>
    <row r="5" spans="1:11" s="328" customFormat="1" ht="13.5" customHeight="1">
      <c r="A5" s="606" t="s">
        <v>46</v>
      </c>
      <c r="B5" s="603" t="s">
        <v>2</v>
      </c>
      <c r="C5" s="603" t="s">
        <v>501</v>
      </c>
      <c r="D5" s="603" t="str">
        <f>CONCATENATE('RM_5.1.sz.mell'!D5:I5)</f>
        <v>1. sz. módosítás </v>
      </c>
      <c r="E5" s="603" t="str">
        <f>CONCATENATE('RM_5.1.sz.mell'!E5)</f>
        <v>.2. sz. módosítás </v>
      </c>
      <c r="F5" s="603" t="str">
        <f>CONCATENATE('RM_5.1.sz.mell'!F5)</f>
        <v>3. sz. módosítás </v>
      </c>
      <c r="G5" s="603" t="str">
        <f>CONCATENATE('RM_5.1.sz.mell'!G5)</f>
        <v>4. sz. módosítás </v>
      </c>
      <c r="H5" s="603" t="str">
        <f>CONCATENATE('RM_5.1.sz.mell'!H5)</f>
        <v>.5. sz. módosítás </v>
      </c>
      <c r="I5" s="603" t="str">
        <f>CONCATENATE('RM_5.1.sz.mell'!I5)</f>
        <v>6. sz. módosítás </v>
      </c>
      <c r="J5" s="603" t="s">
        <v>502</v>
      </c>
      <c r="K5" s="618" t="e">
        <f>CONCATENATE(#REF!)</f>
        <v>#REF!</v>
      </c>
    </row>
    <row r="6" spans="1:11" ht="12.75" customHeight="1">
      <c r="A6" s="607"/>
      <c r="B6" s="604"/>
      <c r="C6" s="609"/>
      <c r="D6" s="609"/>
      <c r="E6" s="609"/>
      <c r="F6" s="609"/>
      <c r="G6" s="609"/>
      <c r="H6" s="609"/>
      <c r="I6" s="609"/>
      <c r="J6" s="609"/>
      <c r="K6" s="619"/>
    </row>
    <row r="7" spans="1:11" s="330" customFormat="1" ht="9.75" customHeight="1" thickBot="1">
      <c r="A7" s="608"/>
      <c r="B7" s="605"/>
      <c r="C7" s="610"/>
      <c r="D7" s="610"/>
      <c r="E7" s="610"/>
      <c r="F7" s="610"/>
      <c r="G7" s="610"/>
      <c r="H7" s="610"/>
      <c r="I7" s="610"/>
      <c r="J7" s="610"/>
      <c r="K7" s="620"/>
    </row>
    <row r="8" spans="1:11" s="348" customFormat="1" ht="10.5" customHeight="1" thickBot="1">
      <c r="A8" s="394" t="s">
        <v>346</v>
      </c>
      <c r="B8" s="395" t="s">
        <v>347</v>
      </c>
      <c r="C8" s="395" t="s">
        <v>348</v>
      </c>
      <c r="D8" s="395" t="s">
        <v>350</v>
      </c>
      <c r="E8" s="395" t="s">
        <v>349</v>
      </c>
      <c r="F8" s="395" t="s">
        <v>373</v>
      </c>
      <c r="G8" s="395" t="s">
        <v>352</v>
      </c>
      <c r="H8" s="395" t="s">
        <v>353</v>
      </c>
      <c r="I8" s="395" t="s">
        <v>459</v>
      </c>
      <c r="J8" s="396" t="s">
        <v>460</v>
      </c>
      <c r="K8" s="397" t="s">
        <v>461</v>
      </c>
    </row>
    <row r="9" spans="1:11" s="348" customFormat="1" ht="10.5" customHeight="1" thickBot="1">
      <c r="A9" s="615" t="s">
        <v>35</v>
      </c>
      <c r="B9" s="616"/>
      <c r="C9" s="616"/>
      <c r="D9" s="616"/>
      <c r="E9" s="616"/>
      <c r="F9" s="616"/>
      <c r="G9" s="616"/>
      <c r="H9" s="616"/>
      <c r="I9" s="616"/>
      <c r="J9" s="616"/>
      <c r="K9" s="617"/>
    </row>
    <row r="10" spans="1:11" s="333" customFormat="1" ht="12" customHeight="1" thickBot="1">
      <c r="A10" s="59" t="s">
        <v>3</v>
      </c>
      <c r="B10" s="331" t="s">
        <v>475</v>
      </c>
      <c r="C10" s="488">
        <f>SUM(C11:C21)</f>
        <v>56036286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56036286</v>
      </c>
    </row>
    <row r="11" spans="1:11" s="333" customFormat="1" ht="12" customHeight="1">
      <c r="A11" s="334" t="s">
        <v>58</v>
      </c>
      <c r="B11" s="7" t="s">
        <v>161</v>
      </c>
      <c r="C11" s="506">
        <v>10312490</v>
      </c>
      <c r="D11" s="371"/>
      <c r="E11" s="371"/>
      <c r="F11" s="371"/>
      <c r="G11" s="371"/>
      <c r="H11" s="371"/>
      <c r="I11" s="371"/>
      <c r="J11" s="356">
        <f>D11+E11+F11+G11+H11+I11</f>
        <v>0</v>
      </c>
      <c r="K11" s="354">
        <f>C11+J11</f>
        <v>10312490</v>
      </c>
    </row>
    <row r="12" spans="1:11" s="333" customFormat="1" ht="12" customHeight="1">
      <c r="A12" s="335" t="s">
        <v>59</v>
      </c>
      <c r="B12" s="5" t="s">
        <v>162</v>
      </c>
      <c r="C12" s="486"/>
      <c r="D12" s="372"/>
      <c r="E12" s="372"/>
      <c r="F12" s="372"/>
      <c r="G12" s="372"/>
      <c r="H12" s="372"/>
      <c r="I12" s="372"/>
      <c r="J12" s="357">
        <f aca="true" t="shared" si="1" ref="J12:J21">D12+E12+F12+G12+H12+I12</f>
        <v>0</v>
      </c>
      <c r="K12" s="354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163</v>
      </c>
      <c r="C13" s="486"/>
      <c r="D13" s="372"/>
      <c r="E13" s="372"/>
      <c r="F13" s="372"/>
      <c r="G13" s="372"/>
      <c r="H13" s="372"/>
      <c r="I13" s="372"/>
      <c r="J13" s="357">
        <f t="shared" si="1"/>
        <v>0</v>
      </c>
      <c r="K13" s="354">
        <f t="shared" si="2"/>
        <v>0</v>
      </c>
    </row>
    <row r="14" spans="1:11" s="333" customFormat="1" ht="12" customHeight="1">
      <c r="A14" s="335" t="s">
        <v>61</v>
      </c>
      <c r="B14" s="5" t="s">
        <v>164</v>
      </c>
      <c r="C14" s="486"/>
      <c r="D14" s="372"/>
      <c r="E14" s="372"/>
      <c r="F14" s="372"/>
      <c r="G14" s="372"/>
      <c r="H14" s="372"/>
      <c r="I14" s="372"/>
      <c r="J14" s="357">
        <f t="shared" si="1"/>
        <v>0</v>
      </c>
      <c r="K14" s="354">
        <f t="shared" si="2"/>
        <v>0</v>
      </c>
    </row>
    <row r="15" spans="1:11" s="333" customFormat="1" ht="12" customHeight="1">
      <c r="A15" s="335" t="s">
        <v>78</v>
      </c>
      <c r="B15" s="5" t="s">
        <v>165</v>
      </c>
      <c r="C15" s="486">
        <v>39879475</v>
      </c>
      <c r="D15" s="372"/>
      <c r="E15" s="372"/>
      <c r="F15" s="372"/>
      <c r="G15" s="372"/>
      <c r="H15" s="372"/>
      <c r="I15" s="372"/>
      <c r="J15" s="357">
        <f t="shared" si="1"/>
        <v>0</v>
      </c>
      <c r="K15" s="354">
        <f t="shared" si="2"/>
        <v>39879475</v>
      </c>
    </row>
    <row r="16" spans="1:11" s="333" customFormat="1" ht="12" customHeight="1">
      <c r="A16" s="335" t="s">
        <v>62</v>
      </c>
      <c r="B16" s="5" t="s">
        <v>476</v>
      </c>
      <c r="C16" s="486">
        <v>5844321</v>
      </c>
      <c r="D16" s="372"/>
      <c r="E16" s="372"/>
      <c r="F16" s="372"/>
      <c r="G16" s="372"/>
      <c r="H16" s="372"/>
      <c r="I16" s="372"/>
      <c r="J16" s="357">
        <f t="shared" si="1"/>
        <v>0</v>
      </c>
      <c r="K16" s="354">
        <f t="shared" si="2"/>
        <v>5844321</v>
      </c>
    </row>
    <row r="17" spans="1:11" s="333" customFormat="1" ht="12" customHeight="1">
      <c r="A17" s="335" t="s">
        <v>63</v>
      </c>
      <c r="B17" s="4" t="s">
        <v>477</v>
      </c>
      <c r="C17" s="486"/>
      <c r="D17" s="372"/>
      <c r="E17" s="372"/>
      <c r="F17" s="372"/>
      <c r="G17" s="372"/>
      <c r="H17" s="372"/>
      <c r="I17" s="372"/>
      <c r="J17" s="357">
        <f t="shared" si="1"/>
        <v>0</v>
      </c>
      <c r="K17" s="354">
        <f t="shared" si="2"/>
        <v>0</v>
      </c>
    </row>
    <row r="18" spans="1:11" s="333" customFormat="1" ht="12" customHeight="1">
      <c r="A18" s="335" t="s">
        <v>70</v>
      </c>
      <c r="B18" s="5" t="s">
        <v>168</v>
      </c>
      <c r="C18" s="489"/>
      <c r="D18" s="372"/>
      <c r="E18" s="372"/>
      <c r="F18" s="372"/>
      <c r="G18" s="372"/>
      <c r="H18" s="372"/>
      <c r="I18" s="372"/>
      <c r="J18" s="357">
        <f t="shared" si="1"/>
        <v>0</v>
      </c>
      <c r="K18" s="354">
        <f t="shared" si="2"/>
        <v>0</v>
      </c>
    </row>
    <row r="19" spans="1:11" s="336" customFormat="1" ht="12" customHeight="1">
      <c r="A19" s="335" t="s">
        <v>71</v>
      </c>
      <c r="B19" s="5" t="s">
        <v>169</v>
      </c>
      <c r="C19" s="486"/>
      <c r="D19" s="372"/>
      <c r="E19" s="372"/>
      <c r="F19" s="372"/>
      <c r="G19" s="372"/>
      <c r="H19" s="372"/>
      <c r="I19" s="372"/>
      <c r="J19" s="357">
        <f t="shared" si="1"/>
        <v>0</v>
      </c>
      <c r="K19" s="354">
        <f t="shared" si="2"/>
        <v>0</v>
      </c>
    </row>
    <row r="20" spans="1:11" s="336" customFormat="1" ht="12" customHeight="1">
      <c r="A20" s="335" t="s">
        <v>72</v>
      </c>
      <c r="B20" s="5" t="s">
        <v>295</v>
      </c>
      <c r="C20" s="487"/>
      <c r="D20" s="372"/>
      <c r="E20" s="372"/>
      <c r="F20" s="372"/>
      <c r="G20" s="372"/>
      <c r="H20" s="372"/>
      <c r="I20" s="372"/>
      <c r="J20" s="357">
        <f t="shared" si="1"/>
        <v>0</v>
      </c>
      <c r="K20" s="354">
        <f t="shared" si="2"/>
        <v>0</v>
      </c>
    </row>
    <row r="21" spans="1:11" s="336" customFormat="1" ht="12" customHeight="1" thickBot="1">
      <c r="A21" s="349" t="s">
        <v>73</v>
      </c>
      <c r="B21" s="4" t="s">
        <v>170</v>
      </c>
      <c r="C21" s="487"/>
      <c r="D21" s="373"/>
      <c r="E21" s="373"/>
      <c r="F21" s="373"/>
      <c r="G21" s="373"/>
      <c r="H21" s="373"/>
      <c r="I21" s="373"/>
      <c r="J21" s="358">
        <f t="shared" si="1"/>
        <v>0</v>
      </c>
      <c r="K21" s="354">
        <f t="shared" si="2"/>
        <v>0</v>
      </c>
    </row>
    <row r="22" spans="1:11" s="333" customFormat="1" ht="12" customHeight="1" thickBot="1">
      <c r="A22" s="59" t="s">
        <v>4</v>
      </c>
      <c r="B22" s="331" t="s">
        <v>478</v>
      </c>
      <c r="C22" s="488">
        <f>SUM(C23:C25)</f>
        <v>0</v>
      </c>
      <c r="D22" s="79">
        <f aca="true" t="shared" si="3" ref="D22:J22">SUM(D23:D25)</f>
        <v>301978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301978</v>
      </c>
      <c r="K22" s="112">
        <f>SUM(K23:K25)</f>
        <v>301978</v>
      </c>
    </row>
    <row r="23" spans="1:11" s="336" customFormat="1" ht="12" customHeight="1">
      <c r="A23" s="338" t="s">
        <v>64</v>
      </c>
      <c r="B23" s="6" t="s">
        <v>143</v>
      </c>
      <c r="C23" s="486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4">
        <f>C23+J23</f>
        <v>0</v>
      </c>
    </row>
    <row r="24" spans="1:11" s="336" customFormat="1" ht="12" customHeight="1">
      <c r="A24" s="335" t="s">
        <v>65</v>
      </c>
      <c r="B24" s="5" t="s">
        <v>479</v>
      </c>
      <c r="C24" s="486"/>
      <c r="D24" s="372"/>
      <c r="E24" s="372"/>
      <c r="F24" s="372"/>
      <c r="G24" s="372"/>
      <c r="H24" s="372"/>
      <c r="I24" s="372"/>
      <c r="J24" s="357">
        <f>D24+E24+F24+G24+H24+I24</f>
        <v>0</v>
      </c>
      <c r="K24" s="353">
        <f>C24+J24</f>
        <v>0</v>
      </c>
    </row>
    <row r="25" spans="1:11" s="336" customFormat="1" ht="12" customHeight="1">
      <c r="A25" s="335" t="s">
        <v>66</v>
      </c>
      <c r="B25" s="5" t="s">
        <v>480</v>
      </c>
      <c r="C25" s="486"/>
      <c r="D25" s="372">
        <v>301978</v>
      </c>
      <c r="E25" s="372"/>
      <c r="F25" s="372"/>
      <c r="G25" s="372"/>
      <c r="H25" s="372"/>
      <c r="I25" s="372"/>
      <c r="J25" s="357">
        <f>D25+E25+F25+G25+H25+I25</f>
        <v>301978</v>
      </c>
      <c r="K25" s="353">
        <f>C25+J25</f>
        <v>301978</v>
      </c>
    </row>
    <row r="26" spans="1:11" s="336" customFormat="1" ht="12" customHeight="1" thickBot="1">
      <c r="A26" s="335" t="s">
        <v>67</v>
      </c>
      <c r="B26" s="9" t="s">
        <v>481</v>
      </c>
      <c r="C26" s="486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5">
        <f>C26+J26</f>
        <v>0</v>
      </c>
    </row>
    <row r="27" spans="1:11" s="336" customFormat="1" ht="12" customHeight="1" thickBot="1">
      <c r="A27" s="337" t="s">
        <v>5</v>
      </c>
      <c r="B27" s="47" t="s">
        <v>92</v>
      </c>
      <c r="C27" s="507"/>
      <c r="D27" s="375"/>
      <c r="E27" s="375"/>
      <c r="F27" s="375"/>
      <c r="G27" s="375"/>
      <c r="H27" s="375"/>
      <c r="I27" s="375"/>
      <c r="J27" s="352"/>
      <c r="K27" s="332"/>
    </row>
    <row r="28" spans="1:11" s="336" customFormat="1" ht="12" customHeight="1" thickBot="1">
      <c r="A28" s="337" t="s">
        <v>6</v>
      </c>
      <c r="B28" s="47" t="s">
        <v>482</v>
      </c>
      <c r="C28" s="488">
        <f>+C29+C30</f>
        <v>0</v>
      </c>
      <c r="D28" s="79">
        <f aca="true" t="shared" si="4" ref="D28:K28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6" customFormat="1" ht="12" customHeight="1">
      <c r="A29" s="338" t="s">
        <v>152</v>
      </c>
      <c r="B29" s="339" t="s">
        <v>479</v>
      </c>
      <c r="C29" s="485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4">
        <f>C29+J29</f>
        <v>0</v>
      </c>
    </row>
    <row r="30" spans="1:11" s="336" customFormat="1" ht="12" customHeight="1">
      <c r="A30" s="338" t="s">
        <v>153</v>
      </c>
      <c r="B30" s="340" t="s">
        <v>483</v>
      </c>
      <c r="C30" s="489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4">
        <f>C30+J30</f>
        <v>0</v>
      </c>
    </row>
    <row r="31" spans="1:11" s="336" customFormat="1" ht="12" customHeight="1" thickBot="1">
      <c r="A31" s="335" t="s">
        <v>154</v>
      </c>
      <c r="B31" s="350" t="s">
        <v>484</v>
      </c>
      <c r="C31" s="50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4">
        <f>C31+J31</f>
        <v>0</v>
      </c>
    </row>
    <row r="32" spans="1:11" s="336" customFormat="1" ht="12" customHeight="1" thickBot="1">
      <c r="A32" s="337" t="s">
        <v>7</v>
      </c>
      <c r="B32" s="47" t="s">
        <v>485</v>
      </c>
      <c r="C32" s="488">
        <f>+C33+C34+C35</f>
        <v>0</v>
      </c>
      <c r="D32" s="79">
        <f aca="true" t="shared" si="5" ref="D32:J32">+D33+D34+D35</f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6" customFormat="1" ht="12" customHeight="1">
      <c r="A33" s="338" t="s">
        <v>51</v>
      </c>
      <c r="B33" s="339" t="s">
        <v>175</v>
      </c>
      <c r="C33" s="485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4">
        <f>C33+J33</f>
        <v>0</v>
      </c>
    </row>
    <row r="34" spans="1:11" s="336" customFormat="1" ht="12" customHeight="1">
      <c r="A34" s="338" t="s">
        <v>52</v>
      </c>
      <c r="B34" s="340" t="s">
        <v>176</v>
      </c>
      <c r="C34" s="489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4">
        <f>C34+J34</f>
        <v>0</v>
      </c>
    </row>
    <row r="35" spans="1:11" s="336" customFormat="1" ht="12" customHeight="1" thickBot="1">
      <c r="A35" s="335" t="s">
        <v>53</v>
      </c>
      <c r="B35" s="350" t="s">
        <v>177</v>
      </c>
      <c r="C35" s="50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7" t="s">
        <v>260</v>
      </c>
      <c r="C36" s="507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7" t="s">
        <v>486</v>
      </c>
      <c r="C37" s="509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4">
        <f>C37+J37</f>
        <v>0</v>
      </c>
    </row>
    <row r="38" spans="1:11" s="333" customFormat="1" ht="12" customHeight="1" thickBot="1">
      <c r="A38" s="59" t="s">
        <v>10</v>
      </c>
      <c r="B38" s="47" t="s">
        <v>487</v>
      </c>
      <c r="C38" s="510">
        <f>+C10+C22+C27+C28+C32+C36+C37</f>
        <v>56036286</v>
      </c>
      <c r="D38" s="79">
        <f aca="true" t="shared" si="6" ref="D38:K38">+D10+D22+D27+D28+D32+D36+D37</f>
        <v>301978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301978</v>
      </c>
      <c r="K38" s="112">
        <f t="shared" si="6"/>
        <v>56338264</v>
      </c>
    </row>
    <row r="39" spans="1:11" s="333" customFormat="1" ht="12" customHeight="1" thickBot="1">
      <c r="A39" s="342" t="s">
        <v>11</v>
      </c>
      <c r="B39" s="47" t="s">
        <v>488</v>
      </c>
      <c r="C39" s="510">
        <f>+C40+C41+C42</f>
        <v>114867817</v>
      </c>
      <c r="D39" s="79">
        <f aca="true" t="shared" si="7" ref="D39:J39">+D40+D41+D42</f>
        <v>1544177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1544177</v>
      </c>
      <c r="K39" s="112">
        <f>+K40+K41+K42</f>
        <v>116411994</v>
      </c>
    </row>
    <row r="40" spans="1:11" s="333" customFormat="1" ht="12" customHeight="1">
      <c r="A40" s="338" t="s">
        <v>489</v>
      </c>
      <c r="B40" s="339" t="s">
        <v>125</v>
      </c>
      <c r="C40" s="485"/>
      <c r="D40" s="376">
        <v>368394</v>
      </c>
      <c r="E40" s="376"/>
      <c r="F40" s="376"/>
      <c r="G40" s="376"/>
      <c r="H40" s="376"/>
      <c r="I40" s="376"/>
      <c r="J40" s="359">
        <f>D40+E40+F40+G40+H40+I40</f>
        <v>368394</v>
      </c>
      <c r="K40" s="354">
        <f>C40+J40</f>
        <v>368394</v>
      </c>
    </row>
    <row r="41" spans="1:11" s="333" customFormat="1" ht="12" customHeight="1">
      <c r="A41" s="338" t="s">
        <v>490</v>
      </c>
      <c r="B41" s="340" t="s">
        <v>491</v>
      </c>
      <c r="C41" s="489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3">
        <f>C41+J41</f>
        <v>0</v>
      </c>
    </row>
    <row r="42" spans="1:11" s="336" customFormat="1" ht="12" customHeight="1" thickBot="1">
      <c r="A42" s="335" t="s">
        <v>492</v>
      </c>
      <c r="B42" s="341" t="s">
        <v>493</v>
      </c>
      <c r="C42" s="508">
        <v>114867817</v>
      </c>
      <c r="D42" s="379">
        <v>1175783</v>
      </c>
      <c r="E42" s="379"/>
      <c r="F42" s="379"/>
      <c r="G42" s="379"/>
      <c r="H42" s="379"/>
      <c r="I42" s="379"/>
      <c r="J42" s="359">
        <f>D42+E42+F42+G42+H42+I42</f>
        <v>1175783</v>
      </c>
      <c r="K42" s="355">
        <f>C42+J42</f>
        <v>116043600</v>
      </c>
    </row>
    <row r="43" spans="1:11" s="336" customFormat="1" ht="12.75" customHeight="1" thickBot="1">
      <c r="A43" s="342" t="s">
        <v>12</v>
      </c>
      <c r="B43" s="343" t="s">
        <v>494</v>
      </c>
      <c r="C43" s="510">
        <f>+C38+C39</f>
        <v>170904103</v>
      </c>
      <c r="D43" s="79">
        <f aca="true" t="shared" si="8" ref="D43:J43">+D38+D39</f>
        <v>1846155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1846155</v>
      </c>
      <c r="K43" s="112">
        <f>+K38+K39</f>
        <v>172750258</v>
      </c>
    </row>
    <row r="44" spans="1:11" s="330" customFormat="1" ht="13.5" customHeight="1" thickBot="1">
      <c r="A44" s="588" t="s">
        <v>36</v>
      </c>
      <c r="B44" s="613"/>
      <c r="C44" s="613"/>
      <c r="D44" s="613"/>
      <c r="E44" s="613"/>
      <c r="F44" s="613"/>
      <c r="G44" s="613"/>
      <c r="H44" s="613"/>
      <c r="I44" s="613"/>
      <c r="J44" s="613"/>
      <c r="K44" s="614"/>
    </row>
    <row r="45" spans="1:11" s="344" customFormat="1" ht="12" customHeight="1" thickBot="1">
      <c r="A45" s="337" t="s">
        <v>3</v>
      </c>
      <c r="B45" s="47" t="s">
        <v>495</v>
      </c>
      <c r="C45" s="488">
        <f>SUM(C46:C50)</f>
        <v>170904103</v>
      </c>
      <c r="D45" s="363">
        <f aca="true" t="shared" si="9" ref="D45:J45">SUM(D46:D50)</f>
        <v>1846155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1846155</v>
      </c>
      <c r="K45" s="332">
        <f>SUM(K46:K50)</f>
        <v>172750258</v>
      </c>
    </row>
    <row r="46" spans="1:11" ht="12" customHeight="1">
      <c r="A46" s="335" t="s">
        <v>58</v>
      </c>
      <c r="B46" s="6" t="s">
        <v>32</v>
      </c>
      <c r="C46" s="485">
        <v>64739433</v>
      </c>
      <c r="D46" s="529">
        <v>1236613</v>
      </c>
      <c r="E46" s="380"/>
      <c r="F46" s="380"/>
      <c r="G46" s="380"/>
      <c r="H46" s="380"/>
      <c r="I46" s="380"/>
      <c r="J46" s="364">
        <f>D46+E46+F46+G46+H46+I46</f>
        <v>1236613</v>
      </c>
      <c r="K46" s="368">
        <f>C46+J46</f>
        <v>65976046</v>
      </c>
    </row>
    <row r="47" spans="1:11" ht="12" customHeight="1">
      <c r="A47" s="335" t="s">
        <v>59</v>
      </c>
      <c r="B47" s="5" t="s">
        <v>101</v>
      </c>
      <c r="C47" s="486">
        <v>12329495</v>
      </c>
      <c r="D47" s="530">
        <v>241148</v>
      </c>
      <c r="E47" s="381"/>
      <c r="F47" s="381"/>
      <c r="G47" s="381"/>
      <c r="H47" s="381"/>
      <c r="I47" s="381"/>
      <c r="J47" s="365">
        <f>D47+E47+F47+G47+H47+I47</f>
        <v>241148</v>
      </c>
      <c r="K47" s="369">
        <f>C47+J47</f>
        <v>12570643</v>
      </c>
    </row>
    <row r="48" spans="1:11" ht="12" customHeight="1">
      <c r="A48" s="335" t="s">
        <v>60</v>
      </c>
      <c r="B48" s="5" t="s">
        <v>77</v>
      </c>
      <c r="C48" s="486">
        <v>93835175</v>
      </c>
      <c r="D48" s="530">
        <v>368394</v>
      </c>
      <c r="E48" s="381"/>
      <c r="F48" s="381"/>
      <c r="G48" s="381"/>
      <c r="H48" s="381"/>
      <c r="I48" s="381"/>
      <c r="J48" s="365">
        <f>D48+E48+F48+G48+H48+I48</f>
        <v>368394</v>
      </c>
      <c r="K48" s="369">
        <f>C48+J48</f>
        <v>94203569</v>
      </c>
    </row>
    <row r="49" spans="1:11" ht="12" customHeight="1">
      <c r="A49" s="335" t="s">
        <v>61</v>
      </c>
      <c r="B49" s="5" t="s">
        <v>102</v>
      </c>
      <c r="C49" s="486"/>
      <c r="D49" s="530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486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7" t="s">
        <v>496</v>
      </c>
      <c r="C51" s="488">
        <f>SUM(C52:C54)</f>
        <v>0</v>
      </c>
      <c r="D51" s="363">
        <f aca="true" t="shared" si="10" ref="D51:J51">SUM(D52:D54)</f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2">
        <f>SUM(K52:K54)</f>
        <v>0</v>
      </c>
    </row>
    <row r="52" spans="1:11" s="344" customFormat="1" ht="12" customHeight="1">
      <c r="A52" s="335" t="s">
        <v>64</v>
      </c>
      <c r="B52" s="6" t="s">
        <v>119</v>
      </c>
      <c r="C52" s="485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>
      <c r="A53" s="335" t="s">
        <v>65</v>
      </c>
      <c r="B53" s="5" t="s">
        <v>105</v>
      </c>
      <c r="C53" s="486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497</v>
      </c>
      <c r="C54" s="486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498</v>
      </c>
      <c r="C55" s="486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7" t="s">
        <v>499</v>
      </c>
      <c r="C56" s="507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500</v>
      </c>
      <c r="C57" s="488">
        <f>+C45+C51+C56</f>
        <v>170904103</v>
      </c>
      <c r="D57" s="366">
        <f aca="true" t="shared" si="11" ref="D57:J57">+D45+D51+D56</f>
        <v>1846155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1846155</v>
      </c>
      <c r="K57" s="346">
        <f>+K45+K51+K56</f>
        <v>172750258</v>
      </c>
    </row>
    <row r="58" spans="3:11" ht="13.5" customHeight="1" thickBot="1">
      <c r="C58" s="511"/>
      <c r="D58" s="424"/>
      <c r="E58" s="424"/>
      <c r="F58" s="424"/>
      <c r="G58" s="424"/>
      <c r="H58" s="424"/>
      <c r="I58" s="424"/>
      <c r="J58" s="424"/>
      <c r="K58" s="420"/>
    </row>
    <row r="59" spans="1:11" ht="12.75" customHeight="1" thickBot="1">
      <c r="A59" s="65" t="s">
        <v>367</v>
      </c>
      <c r="B59" s="66"/>
      <c r="C59" s="505">
        <v>24</v>
      </c>
      <c r="D59" s="382">
        <v>0</v>
      </c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24</v>
      </c>
    </row>
    <row r="60" spans="1:11" ht="12.75" customHeight="1" thickBot="1">
      <c r="A60" s="65" t="s">
        <v>116</v>
      </c>
      <c r="B60" s="66"/>
      <c r="C60" s="505">
        <v>0</v>
      </c>
      <c r="D60" s="382">
        <v>0</v>
      </c>
      <c r="E60" s="382"/>
      <c r="F60" s="382"/>
      <c r="G60" s="382"/>
      <c r="H60" s="382"/>
      <c r="I60" s="382"/>
      <c r="J60" s="367">
        <f>D60+E60+F60+G60+H60+I60</f>
        <v>0</v>
      </c>
      <c r="K60" s="505">
        <v>0</v>
      </c>
    </row>
  </sheetData>
  <sheetProtection formatCells="0"/>
  <mergeCells count="15">
    <mergeCell ref="F5:F7"/>
    <mergeCell ref="K5:K7"/>
    <mergeCell ref="A9:K9"/>
    <mergeCell ref="A44:K44"/>
    <mergeCell ref="J5:J7"/>
    <mergeCell ref="B2:J2"/>
    <mergeCell ref="B3:J3"/>
    <mergeCell ref="A5:A7"/>
    <mergeCell ref="B5:B7"/>
    <mergeCell ref="C5:C7"/>
    <mergeCell ref="D5:D7"/>
    <mergeCell ref="E5:E7"/>
    <mergeCell ref="G5:G7"/>
    <mergeCell ref="H5:H7"/>
    <mergeCell ref="I5:I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="120" zoomScaleNormal="120" workbookViewId="0" topLeftCell="C46">
      <selection activeCell="K60" sqref="K60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CONCATENATE("5.5.1. melléklet ",RM_ALAPADATOK!A7," ",RM_ALAPADATOK!B7," ",RM_ALAPADATOK!C7," ",RM_ALAPADATOK!D7," ",RM_ALAPADATOK!E7," ",RM_ALAPADATOK!F7," ",RM_ALAPADATOK!G7," ",RM_ALAPADATOK!H7)</f>
        <v>5.5.1. melléklet a 2 / 2019 ( II.26. ) önkormányzati rendelethez</v>
      </c>
    </row>
    <row r="2" spans="1:11" s="327" customFormat="1" ht="36">
      <c r="A2" s="385" t="s">
        <v>474</v>
      </c>
      <c r="B2" s="599" t="str">
        <f>CONCATENATE('RM_5.5.sz.mell'!B2:J2)</f>
        <v>Naplemente Idősek Otthona</v>
      </c>
      <c r="C2" s="600"/>
      <c r="D2" s="600"/>
      <c r="E2" s="600"/>
      <c r="F2" s="600"/>
      <c r="G2" s="600"/>
      <c r="H2" s="600"/>
      <c r="I2" s="600"/>
      <c r="J2" s="600"/>
      <c r="K2" s="386" t="s">
        <v>439</v>
      </c>
    </row>
    <row r="3" spans="1:11" s="327" customFormat="1" ht="22.5" customHeight="1" thickBot="1">
      <c r="A3" s="387" t="s">
        <v>114</v>
      </c>
      <c r="B3" s="601" t="str">
        <f>CONCATENATE('RM_5.1.1.sz.mell'!B3:J3)</f>
        <v>Kötelező feladtok bevételeinek, kiadásainak módosítása</v>
      </c>
      <c r="C3" s="602"/>
      <c r="D3" s="602"/>
      <c r="E3" s="602"/>
      <c r="F3" s="602"/>
      <c r="G3" s="602"/>
      <c r="H3" s="602"/>
      <c r="I3" s="602"/>
      <c r="J3" s="602"/>
      <c r="K3" s="388" t="s">
        <v>37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429</v>
      </c>
    </row>
    <row r="5" spans="1:11" s="328" customFormat="1" ht="13.5" customHeight="1">
      <c r="A5" s="606" t="s">
        <v>46</v>
      </c>
      <c r="B5" s="603" t="s">
        <v>2</v>
      </c>
      <c r="C5" s="603" t="s">
        <v>501</v>
      </c>
      <c r="D5" s="603" t="str">
        <f>CONCATENATE('RM_5.1.sz.mell'!D5:I5)</f>
        <v>1. sz. módosítás </v>
      </c>
      <c r="E5" s="603" t="str">
        <f>CONCATENATE('RM_5.1.sz.mell'!E5)</f>
        <v>.2. sz. módosítás </v>
      </c>
      <c r="F5" s="603" t="str">
        <f>CONCATENATE('RM_5.1.sz.mell'!F5)</f>
        <v>3. sz. módosítás </v>
      </c>
      <c r="G5" s="603" t="str">
        <f>CONCATENATE('RM_5.1.sz.mell'!G5)</f>
        <v>4. sz. módosítás </v>
      </c>
      <c r="H5" s="603" t="str">
        <f>CONCATENATE('RM_5.1.sz.mell'!H5)</f>
        <v>.5. sz. módosítás </v>
      </c>
      <c r="I5" s="603" t="str">
        <f>CONCATENATE('RM_5.1.sz.mell'!I5)</f>
        <v>6. sz. módosítás </v>
      </c>
      <c r="J5" s="603" t="s">
        <v>502</v>
      </c>
      <c r="K5" s="618" t="e">
        <f>CONCATENATE('RM_5.5.sz.mell'!K5)</f>
        <v>#REF!</v>
      </c>
    </row>
    <row r="6" spans="1:11" ht="12.75" customHeight="1">
      <c r="A6" s="607"/>
      <c r="B6" s="604"/>
      <c r="C6" s="609"/>
      <c r="D6" s="609"/>
      <c r="E6" s="609"/>
      <c r="F6" s="609"/>
      <c r="G6" s="609"/>
      <c r="H6" s="609"/>
      <c r="I6" s="609"/>
      <c r="J6" s="609"/>
      <c r="K6" s="619"/>
    </row>
    <row r="7" spans="1:11" s="330" customFormat="1" ht="9.75" customHeight="1" thickBot="1">
      <c r="A7" s="608"/>
      <c r="B7" s="605"/>
      <c r="C7" s="610"/>
      <c r="D7" s="610"/>
      <c r="E7" s="610"/>
      <c r="F7" s="610"/>
      <c r="G7" s="610"/>
      <c r="H7" s="610"/>
      <c r="I7" s="610"/>
      <c r="J7" s="610"/>
      <c r="K7" s="620"/>
    </row>
    <row r="8" spans="1:11" s="348" customFormat="1" ht="10.5" customHeight="1" thickBot="1">
      <c r="A8" s="394" t="s">
        <v>346</v>
      </c>
      <c r="B8" s="395" t="s">
        <v>347</v>
      </c>
      <c r="C8" s="395" t="s">
        <v>348</v>
      </c>
      <c r="D8" s="395" t="s">
        <v>350</v>
      </c>
      <c r="E8" s="395" t="s">
        <v>349</v>
      </c>
      <c r="F8" s="395" t="s">
        <v>373</v>
      </c>
      <c r="G8" s="395" t="s">
        <v>352</v>
      </c>
      <c r="H8" s="395" t="s">
        <v>353</v>
      </c>
      <c r="I8" s="395" t="s">
        <v>459</v>
      </c>
      <c r="J8" s="396" t="s">
        <v>460</v>
      </c>
      <c r="K8" s="397" t="s">
        <v>461</v>
      </c>
    </row>
    <row r="9" spans="1:11" s="348" customFormat="1" ht="10.5" customHeight="1" thickBot="1">
      <c r="A9" s="615" t="s">
        <v>35</v>
      </c>
      <c r="B9" s="616"/>
      <c r="C9" s="616"/>
      <c r="D9" s="616"/>
      <c r="E9" s="616"/>
      <c r="F9" s="616"/>
      <c r="G9" s="616"/>
      <c r="H9" s="616"/>
      <c r="I9" s="616"/>
      <c r="J9" s="616"/>
      <c r="K9" s="617"/>
    </row>
    <row r="10" spans="1:11" s="333" customFormat="1" ht="12" customHeight="1" thickBot="1">
      <c r="A10" s="59" t="s">
        <v>3</v>
      </c>
      <c r="B10" s="331" t="s">
        <v>475</v>
      </c>
      <c r="C10" s="488">
        <f>SUM(C11:C21)</f>
        <v>42939424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42939424</v>
      </c>
    </row>
    <row r="11" spans="1:11" s="333" customFormat="1" ht="12" customHeight="1">
      <c r="A11" s="334" t="s">
        <v>58</v>
      </c>
      <c r="B11" s="7" t="s">
        <v>161</v>
      </c>
      <c r="C11" s="506"/>
      <c r="D11" s="371"/>
      <c r="E11" s="371"/>
      <c r="F11" s="371"/>
      <c r="G11" s="371"/>
      <c r="H11" s="371"/>
      <c r="I11" s="371"/>
      <c r="J11" s="356">
        <f>D11+E11+F11+G11+H11+I11</f>
        <v>0</v>
      </c>
      <c r="K11" s="354">
        <f>C11+J11</f>
        <v>0</v>
      </c>
    </row>
    <row r="12" spans="1:11" s="333" customFormat="1" ht="12" customHeight="1">
      <c r="A12" s="335" t="s">
        <v>59</v>
      </c>
      <c r="B12" s="5" t="s">
        <v>162</v>
      </c>
      <c r="C12" s="486"/>
      <c r="D12" s="372"/>
      <c r="E12" s="372"/>
      <c r="F12" s="372"/>
      <c r="G12" s="372"/>
      <c r="H12" s="372"/>
      <c r="I12" s="372"/>
      <c r="J12" s="357">
        <f aca="true" t="shared" si="1" ref="J12:J21">D12+E12+F12+G12+H12+I12</f>
        <v>0</v>
      </c>
      <c r="K12" s="354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163</v>
      </c>
      <c r="C13" s="486"/>
      <c r="D13" s="372"/>
      <c r="E13" s="372"/>
      <c r="F13" s="372"/>
      <c r="G13" s="372"/>
      <c r="H13" s="372"/>
      <c r="I13" s="372"/>
      <c r="J13" s="357">
        <f t="shared" si="1"/>
        <v>0</v>
      </c>
      <c r="K13" s="354">
        <f t="shared" si="2"/>
        <v>0</v>
      </c>
    </row>
    <row r="14" spans="1:11" s="333" customFormat="1" ht="12" customHeight="1">
      <c r="A14" s="335" t="s">
        <v>61</v>
      </c>
      <c r="B14" s="5" t="s">
        <v>164</v>
      </c>
      <c r="C14" s="486"/>
      <c r="D14" s="372"/>
      <c r="E14" s="372"/>
      <c r="F14" s="372"/>
      <c r="G14" s="372"/>
      <c r="H14" s="372"/>
      <c r="I14" s="372"/>
      <c r="J14" s="357">
        <f t="shared" si="1"/>
        <v>0</v>
      </c>
      <c r="K14" s="354">
        <f t="shared" si="2"/>
        <v>0</v>
      </c>
    </row>
    <row r="15" spans="1:11" s="333" customFormat="1" ht="12" customHeight="1">
      <c r="A15" s="335" t="s">
        <v>78</v>
      </c>
      <c r="B15" s="5" t="s">
        <v>165</v>
      </c>
      <c r="C15" s="486">
        <v>39879475</v>
      </c>
      <c r="D15" s="372"/>
      <c r="E15" s="372"/>
      <c r="F15" s="372"/>
      <c r="G15" s="372"/>
      <c r="H15" s="372"/>
      <c r="I15" s="372"/>
      <c r="J15" s="357">
        <f t="shared" si="1"/>
        <v>0</v>
      </c>
      <c r="K15" s="354">
        <f t="shared" si="2"/>
        <v>39879475</v>
      </c>
    </row>
    <row r="16" spans="1:11" s="333" customFormat="1" ht="12" customHeight="1">
      <c r="A16" s="335" t="s">
        <v>62</v>
      </c>
      <c r="B16" s="5" t="s">
        <v>476</v>
      </c>
      <c r="C16" s="486">
        <v>3059949</v>
      </c>
      <c r="D16" s="372"/>
      <c r="E16" s="372"/>
      <c r="F16" s="372"/>
      <c r="G16" s="372"/>
      <c r="H16" s="372"/>
      <c r="I16" s="372"/>
      <c r="J16" s="357">
        <f t="shared" si="1"/>
        <v>0</v>
      </c>
      <c r="K16" s="354">
        <f t="shared" si="2"/>
        <v>3059949</v>
      </c>
    </row>
    <row r="17" spans="1:11" s="333" customFormat="1" ht="12" customHeight="1">
      <c r="A17" s="335" t="s">
        <v>63</v>
      </c>
      <c r="B17" s="4" t="s">
        <v>477</v>
      </c>
      <c r="C17" s="486"/>
      <c r="D17" s="372"/>
      <c r="E17" s="372"/>
      <c r="F17" s="372"/>
      <c r="G17" s="372"/>
      <c r="H17" s="372"/>
      <c r="I17" s="372"/>
      <c r="J17" s="357">
        <f t="shared" si="1"/>
        <v>0</v>
      </c>
      <c r="K17" s="354">
        <f t="shared" si="2"/>
        <v>0</v>
      </c>
    </row>
    <row r="18" spans="1:11" s="333" customFormat="1" ht="12" customHeight="1">
      <c r="A18" s="335" t="s">
        <v>70</v>
      </c>
      <c r="B18" s="5" t="s">
        <v>168</v>
      </c>
      <c r="C18" s="489"/>
      <c r="D18" s="372"/>
      <c r="E18" s="372"/>
      <c r="F18" s="372"/>
      <c r="G18" s="372"/>
      <c r="H18" s="372"/>
      <c r="I18" s="372"/>
      <c r="J18" s="357">
        <f t="shared" si="1"/>
        <v>0</v>
      </c>
      <c r="K18" s="354">
        <f t="shared" si="2"/>
        <v>0</v>
      </c>
    </row>
    <row r="19" spans="1:11" s="336" customFormat="1" ht="12" customHeight="1">
      <c r="A19" s="335" t="s">
        <v>71</v>
      </c>
      <c r="B19" s="5" t="s">
        <v>169</v>
      </c>
      <c r="C19" s="486"/>
      <c r="D19" s="372"/>
      <c r="E19" s="372"/>
      <c r="F19" s="372"/>
      <c r="G19" s="372"/>
      <c r="H19" s="372"/>
      <c r="I19" s="372"/>
      <c r="J19" s="357">
        <f t="shared" si="1"/>
        <v>0</v>
      </c>
      <c r="K19" s="354">
        <f t="shared" si="2"/>
        <v>0</v>
      </c>
    </row>
    <row r="20" spans="1:11" s="336" customFormat="1" ht="12" customHeight="1">
      <c r="A20" s="335" t="s">
        <v>72</v>
      </c>
      <c r="B20" s="5" t="s">
        <v>295</v>
      </c>
      <c r="C20" s="487"/>
      <c r="D20" s="372"/>
      <c r="E20" s="372"/>
      <c r="F20" s="372"/>
      <c r="G20" s="372"/>
      <c r="H20" s="372"/>
      <c r="I20" s="372"/>
      <c r="J20" s="357">
        <f t="shared" si="1"/>
        <v>0</v>
      </c>
      <c r="K20" s="354">
        <f t="shared" si="2"/>
        <v>0</v>
      </c>
    </row>
    <row r="21" spans="1:11" s="336" customFormat="1" ht="12" customHeight="1" thickBot="1">
      <c r="A21" s="349" t="s">
        <v>73</v>
      </c>
      <c r="B21" s="4" t="s">
        <v>170</v>
      </c>
      <c r="C21" s="487"/>
      <c r="D21" s="373"/>
      <c r="E21" s="373"/>
      <c r="F21" s="373"/>
      <c r="G21" s="373"/>
      <c r="H21" s="373"/>
      <c r="I21" s="373"/>
      <c r="J21" s="358">
        <f t="shared" si="1"/>
        <v>0</v>
      </c>
      <c r="K21" s="354">
        <f t="shared" si="2"/>
        <v>0</v>
      </c>
    </row>
    <row r="22" spans="1:11" s="333" customFormat="1" ht="12" customHeight="1" thickBot="1">
      <c r="A22" s="59" t="s">
        <v>4</v>
      </c>
      <c r="B22" s="331" t="s">
        <v>478</v>
      </c>
      <c r="C22" s="488">
        <f>SUM(C23:C25)</f>
        <v>0</v>
      </c>
      <c r="D22" s="79">
        <f aca="true" t="shared" si="3" ref="D22:J22">SUM(D23:D25)</f>
        <v>301978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301978</v>
      </c>
      <c r="K22" s="112">
        <f>SUM(K23:K25)</f>
        <v>301978</v>
      </c>
    </row>
    <row r="23" spans="1:11" s="336" customFormat="1" ht="12" customHeight="1">
      <c r="A23" s="338" t="s">
        <v>64</v>
      </c>
      <c r="B23" s="6" t="s">
        <v>143</v>
      </c>
      <c r="C23" s="486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4">
        <f>C23+J23</f>
        <v>0</v>
      </c>
    </row>
    <row r="24" spans="1:11" s="336" customFormat="1" ht="12" customHeight="1">
      <c r="A24" s="335" t="s">
        <v>65</v>
      </c>
      <c r="B24" s="5" t="s">
        <v>479</v>
      </c>
      <c r="C24" s="486"/>
      <c r="D24" s="372"/>
      <c r="E24" s="372"/>
      <c r="F24" s="372"/>
      <c r="G24" s="372"/>
      <c r="H24" s="372"/>
      <c r="I24" s="372"/>
      <c r="J24" s="357">
        <f>D24+E24+F24+G24+H24+I24</f>
        <v>0</v>
      </c>
      <c r="K24" s="353">
        <f>C24+J24</f>
        <v>0</v>
      </c>
    </row>
    <row r="25" spans="1:11" s="336" customFormat="1" ht="12" customHeight="1">
      <c r="A25" s="335" t="s">
        <v>66</v>
      </c>
      <c r="B25" s="5" t="s">
        <v>480</v>
      </c>
      <c r="C25" s="486"/>
      <c r="D25" s="372">
        <v>301978</v>
      </c>
      <c r="E25" s="372"/>
      <c r="F25" s="372"/>
      <c r="G25" s="372"/>
      <c r="H25" s="372"/>
      <c r="I25" s="372"/>
      <c r="J25" s="357">
        <f>D25+E25+F25+G25+H25+I25</f>
        <v>301978</v>
      </c>
      <c r="K25" s="353">
        <f>C25+J25</f>
        <v>301978</v>
      </c>
    </row>
    <row r="26" spans="1:11" s="336" customFormat="1" ht="12" customHeight="1" thickBot="1">
      <c r="A26" s="335" t="s">
        <v>67</v>
      </c>
      <c r="B26" s="9" t="s">
        <v>481</v>
      </c>
      <c r="C26" s="486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5">
        <f>C26+J26</f>
        <v>0</v>
      </c>
    </row>
    <row r="27" spans="1:11" s="336" customFormat="1" ht="12" customHeight="1" thickBot="1">
      <c r="A27" s="337" t="s">
        <v>5</v>
      </c>
      <c r="B27" s="47" t="s">
        <v>92</v>
      </c>
      <c r="C27" s="507"/>
      <c r="D27" s="375"/>
      <c r="E27" s="375"/>
      <c r="F27" s="375"/>
      <c r="G27" s="375"/>
      <c r="H27" s="375"/>
      <c r="I27" s="375"/>
      <c r="J27" s="352"/>
      <c r="K27" s="332"/>
    </row>
    <row r="28" spans="1:11" s="336" customFormat="1" ht="12" customHeight="1" thickBot="1">
      <c r="A28" s="337" t="s">
        <v>6</v>
      </c>
      <c r="B28" s="47" t="s">
        <v>482</v>
      </c>
      <c r="C28" s="488">
        <f>+C29+C30</f>
        <v>0</v>
      </c>
      <c r="D28" s="79">
        <f>D29+D30</f>
        <v>0</v>
      </c>
      <c r="E28" s="79">
        <f aca="true" t="shared" si="4" ref="E28:K28">E29+E30</f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6" customFormat="1" ht="12" customHeight="1">
      <c r="A29" s="338" t="s">
        <v>152</v>
      </c>
      <c r="B29" s="339" t="s">
        <v>479</v>
      </c>
      <c r="C29" s="485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4">
        <f>C29+J29</f>
        <v>0</v>
      </c>
    </row>
    <row r="30" spans="1:11" s="336" customFormat="1" ht="12" customHeight="1">
      <c r="A30" s="338" t="s">
        <v>153</v>
      </c>
      <c r="B30" s="340" t="s">
        <v>483</v>
      </c>
      <c r="C30" s="489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4">
        <f>C30+J30</f>
        <v>0</v>
      </c>
    </row>
    <row r="31" spans="1:11" s="336" customFormat="1" ht="12" customHeight="1" thickBot="1">
      <c r="A31" s="335" t="s">
        <v>154</v>
      </c>
      <c r="B31" s="350" t="s">
        <v>484</v>
      </c>
      <c r="C31" s="50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4">
        <f>C31+J31</f>
        <v>0</v>
      </c>
    </row>
    <row r="32" spans="1:11" s="336" customFormat="1" ht="12" customHeight="1" thickBot="1">
      <c r="A32" s="337" t="s">
        <v>7</v>
      </c>
      <c r="B32" s="47" t="s">
        <v>485</v>
      </c>
      <c r="C32" s="488">
        <f>+C33+C34+C35</f>
        <v>0</v>
      </c>
      <c r="D32" s="79">
        <f>+D33+D34+D35</f>
        <v>0</v>
      </c>
      <c r="E32" s="79">
        <f aca="true" t="shared" si="5" ref="E32:J32">+E33+E34+E35</f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6" customFormat="1" ht="12" customHeight="1">
      <c r="A33" s="338" t="s">
        <v>51</v>
      </c>
      <c r="B33" s="339" t="s">
        <v>175</v>
      </c>
      <c r="C33" s="485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4">
        <f>C33+J33</f>
        <v>0</v>
      </c>
    </row>
    <row r="34" spans="1:11" s="336" customFormat="1" ht="12" customHeight="1">
      <c r="A34" s="338" t="s">
        <v>52</v>
      </c>
      <c r="B34" s="340" t="s">
        <v>176</v>
      </c>
      <c r="C34" s="489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4">
        <f>C34+J34</f>
        <v>0</v>
      </c>
    </row>
    <row r="35" spans="1:11" s="336" customFormat="1" ht="12" customHeight="1" thickBot="1">
      <c r="A35" s="335" t="s">
        <v>53</v>
      </c>
      <c r="B35" s="350" t="s">
        <v>177</v>
      </c>
      <c r="C35" s="50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7" t="s">
        <v>260</v>
      </c>
      <c r="C36" s="507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7" t="s">
        <v>486</v>
      </c>
      <c r="C37" s="509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4">
        <f>C37+J37</f>
        <v>0</v>
      </c>
    </row>
    <row r="38" spans="1:11" s="333" customFormat="1" ht="12" customHeight="1" thickBot="1">
      <c r="A38" s="59" t="s">
        <v>10</v>
      </c>
      <c r="B38" s="47" t="s">
        <v>487</v>
      </c>
      <c r="C38" s="510">
        <f>+C10+C22+C27+C28+C32+C36+C37</f>
        <v>42939424</v>
      </c>
      <c r="D38" s="79">
        <f>+D10+D22+D27+D28+D32+D36+D37</f>
        <v>301978</v>
      </c>
      <c r="E38" s="79">
        <f aca="true" t="shared" si="6" ref="E38:K38">+E10+E22+E27+E28+E32+E36+E37</f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301978</v>
      </c>
      <c r="K38" s="112">
        <f t="shared" si="6"/>
        <v>43241402</v>
      </c>
    </row>
    <row r="39" spans="1:11" s="333" customFormat="1" ht="12" customHeight="1" thickBot="1">
      <c r="A39" s="342" t="s">
        <v>11</v>
      </c>
      <c r="B39" s="47" t="s">
        <v>488</v>
      </c>
      <c r="C39" s="510">
        <f>+C40+C41+C42</f>
        <v>107288877</v>
      </c>
      <c r="D39" s="79">
        <f>+D40+D41+D42</f>
        <v>1401544</v>
      </c>
      <c r="E39" s="79">
        <f aca="true" t="shared" si="7" ref="E39:J39">+E40+E41+E42</f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1401544</v>
      </c>
      <c r="K39" s="112">
        <f>+K40+K41+K42</f>
        <v>108690421</v>
      </c>
    </row>
    <row r="40" spans="1:11" s="333" customFormat="1" ht="12" customHeight="1">
      <c r="A40" s="338" t="s">
        <v>489</v>
      </c>
      <c r="B40" s="339" t="s">
        <v>125</v>
      </c>
      <c r="C40" s="485"/>
      <c r="D40" s="376">
        <v>368394</v>
      </c>
      <c r="E40" s="376"/>
      <c r="F40" s="376"/>
      <c r="G40" s="376"/>
      <c r="H40" s="376"/>
      <c r="I40" s="376"/>
      <c r="J40" s="359">
        <f>D40+E40+F40+G40+H40+I40</f>
        <v>368394</v>
      </c>
      <c r="K40" s="354">
        <f>C40+J40</f>
        <v>368394</v>
      </c>
    </row>
    <row r="41" spans="1:11" s="333" customFormat="1" ht="12" customHeight="1">
      <c r="A41" s="338" t="s">
        <v>490</v>
      </c>
      <c r="B41" s="340" t="s">
        <v>491</v>
      </c>
      <c r="C41" s="489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3">
        <f>C41+J41</f>
        <v>0</v>
      </c>
    </row>
    <row r="42" spans="1:11" s="336" customFormat="1" ht="12" customHeight="1" thickBot="1">
      <c r="A42" s="335" t="s">
        <v>492</v>
      </c>
      <c r="B42" s="341" t="s">
        <v>493</v>
      </c>
      <c r="C42" s="508">
        <v>107288877</v>
      </c>
      <c r="D42" s="379">
        <v>1033150</v>
      </c>
      <c r="E42" s="379"/>
      <c r="F42" s="379"/>
      <c r="G42" s="379"/>
      <c r="H42" s="379"/>
      <c r="I42" s="379"/>
      <c r="J42" s="359">
        <f>D42+E42+F42+G42+H42+I42</f>
        <v>1033150</v>
      </c>
      <c r="K42" s="355">
        <f>C42+J42</f>
        <v>108322027</v>
      </c>
    </row>
    <row r="43" spans="1:11" s="336" customFormat="1" ht="12.75" customHeight="1" thickBot="1">
      <c r="A43" s="342" t="s">
        <v>12</v>
      </c>
      <c r="B43" s="343" t="s">
        <v>494</v>
      </c>
      <c r="C43" s="510">
        <f>+C38+C39</f>
        <v>150228301</v>
      </c>
      <c r="D43" s="79">
        <f aca="true" t="shared" si="8" ref="D43:J43">+D38+D39</f>
        <v>1703522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1703522</v>
      </c>
      <c r="K43" s="112">
        <f>+K38+K39</f>
        <v>151931823</v>
      </c>
    </row>
    <row r="44" spans="1:11" s="330" customFormat="1" ht="13.5" customHeight="1" thickBot="1">
      <c r="A44" s="588" t="s">
        <v>36</v>
      </c>
      <c r="B44" s="613"/>
      <c r="C44" s="613"/>
      <c r="D44" s="613"/>
      <c r="E44" s="613"/>
      <c r="F44" s="613"/>
      <c r="G44" s="613"/>
      <c r="H44" s="613"/>
      <c r="I44" s="613"/>
      <c r="J44" s="613"/>
      <c r="K44" s="614"/>
    </row>
    <row r="45" spans="1:11" s="344" customFormat="1" ht="12" customHeight="1" thickBot="1">
      <c r="A45" s="337" t="s">
        <v>3</v>
      </c>
      <c r="B45" s="47" t="s">
        <v>495</v>
      </c>
      <c r="C45" s="488">
        <f>SUM(C46:C50)</f>
        <v>150228301</v>
      </c>
      <c r="D45" s="363">
        <f aca="true" t="shared" si="9" ref="D45:J45">SUM(D46:D50)</f>
        <v>1703522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1703522</v>
      </c>
      <c r="K45" s="332">
        <f>SUM(K46:K50)</f>
        <v>151931823</v>
      </c>
    </row>
    <row r="46" spans="1:11" ht="12" customHeight="1">
      <c r="A46" s="335" t="s">
        <v>58</v>
      </c>
      <c r="B46" s="6" t="s">
        <v>32</v>
      </c>
      <c r="C46" s="485">
        <v>60274459</v>
      </c>
      <c r="D46" s="529">
        <v>1117255</v>
      </c>
      <c r="E46" s="380"/>
      <c r="F46" s="380"/>
      <c r="G46" s="380"/>
      <c r="H46" s="380"/>
      <c r="I46" s="380"/>
      <c r="J46" s="364">
        <f>D46+E46+F46+G46+H46+I46</f>
        <v>1117255</v>
      </c>
      <c r="K46" s="368">
        <f>C46+J46</f>
        <v>61391714</v>
      </c>
    </row>
    <row r="47" spans="1:11" ht="12" customHeight="1">
      <c r="A47" s="335" t="s">
        <v>59</v>
      </c>
      <c r="B47" s="5" t="s">
        <v>101</v>
      </c>
      <c r="C47" s="486">
        <v>11469610</v>
      </c>
      <c r="D47" s="530">
        <v>217873</v>
      </c>
      <c r="E47" s="381"/>
      <c r="F47" s="381"/>
      <c r="G47" s="381"/>
      <c r="H47" s="381"/>
      <c r="I47" s="381"/>
      <c r="J47" s="365">
        <f>D47+E47+F47+G47+H47+I47</f>
        <v>217873</v>
      </c>
      <c r="K47" s="369">
        <f>C47+J47</f>
        <v>11687483</v>
      </c>
    </row>
    <row r="48" spans="1:11" ht="12" customHeight="1">
      <c r="A48" s="335" t="s">
        <v>60</v>
      </c>
      <c r="B48" s="5" t="s">
        <v>77</v>
      </c>
      <c r="C48" s="486">
        <v>78484232</v>
      </c>
      <c r="D48" s="530">
        <v>368394</v>
      </c>
      <c r="E48" s="381"/>
      <c r="F48" s="381"/>
      <c r="G48" s="381"/>
      <c r="H48" s="381"/>
      <c r="I48" s="381"/>
      <c r="J48" s="365">
        <f>D48+E48+F48+G48+H48+I48</f>
        <v>368394</v>
      </c>
      <c r="K48" s="369">
        <f>C48+J48</f>
        <v>78852626</v>
      </c>
    </row>
    <row r="49" spans="1:11" ht="12" customHeight="1">
      <c r="A49" s="335" t="s">
        <v>61</v>
      </c>
      <c r="B49" s="5" t="s">
        <v>102</v>
      </c>
      <c r="C49" s="486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486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7" t="s">
        <v>496</v>
      </c>
      <c r="C51" s="488">
        <f>SUM(C52:C54)</f>
        <v>0</v>
      </c>
      <c r="D51" s="363">
        <f aca="true" t="shared" si="10" ref="D51:J51">SUM(D52:D54)</f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2">
        <f>SUM(K52:K54)</f>
        <v>0</v>
      </c>
    </row>
    <row r="52" spans="1:11" s="344" customFormat="1" ht="12" customHeight="1">
      <c r="A52" s="335" t="s">
        <v>64</v>
      </c>
      <c r="B52" s="6" t="s">
        <v>119</v>
      </c>
      <c r="C52" s="485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>
      <c r="A53" s="335" t="s">
        <v>65</v>
      </c>
      <c r="B53" s="5" t="s">
        <v>105</v>
      </c>
      <c r="C53" s="486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497</v>
      </c>
      <c r="C54" s="486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498</v>
      </c>
      <c r="C55" s="486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7" t="s">
        <v>499</v>
      </c>
      <c r="C56" s="507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500</v>
      </c>
      <c r="C57" s="488">
        <f>+C45+C51+C56</f>
        <v>150228301</v>
      </c>
      <c r="D57" s="366">
        <f aca="true" t="shared" si="11" ref="D57:J57">+D45+D51+D56</f>
        <v>1703522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1703522</v>
      </c>
      <c r="K57" s="346">
        <f>+K45+K51+K56</f>
        <v>151931823</v>
      </c>
    </row>
    <row r="58" spans="3:11" ht="13.5" customHeight="1" thickBot="1">
      <c r="C58" s="511"/>
      <c r="D58" s="424"/>
      <c r="E58" s="424"/>
      <c r="F58" s="424"/>
      <c r="G58" s="424"/>
      <c r="H58" s="424"/>
      <c r="I58" s="424"/>
      <c r="J58" s="424"/>
      <c r="K58" s="419">
        <f>K43-K57</f>
        <v>0</v>
      </c>
    </row>
    <row r="59" spans="1:11" ht="12.75" customHeight="1" thickBot="1">
      <c r="A59" s="65" t="s">
        <v>367</v>
      </c>
      <c r="B59" s="66"/>
      <c r="C59" s="504">
        <v>20</v>
      </c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20</v>
      </c>
    </row>
    <row r="60" spans="1:11" ht="12.75" customHeight="1" thickBot="1">
      <c r="A60" s="65" t="s">
        <v>116</v>
      </c>
      <c r="B60" s="66"/>
      <c r="C60" s="504">
        <v>0</v>
      </c>
      <c r="D60" s="382"/>
      <c r="E60" s="382"/>
      <c r="F60" s="382"/>
      <c r="G60" s="382"/>
      <c r="H60" s="382"/>
      <c r="I60" s="382"/>
      <c r="J60" s="367">
        <f>D60+E60+F60+G60+H60+I60</f>
        <v>0</v>
      </c>
      <c r="K60" s="504">
        <v>0</v>
      </c>
    </row>
  </sheetData>
  <sheetProtection formatCells="0"/>
  <mergeCells count="15">
    <mergeCell ref="F5:F7"/>
    <mergeCell ref="K5:K7"/>
    <mergeCell ref="A9:K9"/>
    <mergeCell ref="A44:K44"/>
    <mergeCell ref="J5:J7"/>
    <mergeCell ref="B2:J2"/>
    <mergeCell ref="B3:J3"/>
    <mergeCell ref="A5:A7"/>
    <mergeCell ref="B5:B7"/>
    <mergeCell ref="C5:C7"/>
    <mergeCell ref="D5:D7"/>
    <mergeCell ref="E5:E7"/>
    <mergeCell ref="G5:G7"/>
    <mergeCell ref="H5:H7"/>
    <mergeCell ref="I5:I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="120" zoomScaleNormal="120" workbookViewId="0" topLeftCell="C1">
      <selection activeCell="L54" sqref="L54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CONCATENATE("5.5.2. melléklet ",RM_ALAPADATOK!A7," ",RM_ALAPADATOK!B7," ",RM_ALAPADATOK!C7," ",RM_ALAPADATOK!D7," ",RM_ALAPADATOK!E7," ",RM_ALAPADATOK!F7," ",RM_ALAPADATOK!G7," ",RM_ALAPADATOK!H7)</f>
        <v>5.5.2. melléklet a 2 / 2019 ( II.26. ) önkormányzati rendelethez</v>
      </c>
    </row>
    <row r="2" spans="1:11" s="327" customFormat="1" ht="36">
      <c r="A2" s="385" t="s">
        <v>474</v>
      </c>
      <c r="B2" s="599" t="str">
        <f>CONCATENATE('RM_5.5.1.sz.mell'!B2:J2)</f>
        <v>Naplemente Idősek Otthona</v>
      </c>
      <c r="C2" s="600"/>
      <c r="D2" s="600"/>
      <c r="E2" s="600"/>
      <c r="F2" s="600"/>
      <c r="G2" s="600"/>
      <c r="H2" s="600"/>
      <c r="I2" s="600"/>
      <c r="J2" s="600"/>
      <c r="K2" s="386" t="s">
        <v>439</v>
      </c>
    </row>
    <row r="3" spans="1:11" s="327" customFormat="1" ht="22.5" customHeight="1" thickBot="1">
      <c r="A3" s="387" t="s">
        <v>114</v>
      </c>
      <c r="B3" s="601" t="str">
        <f>CONCATENATE('RM_5.1.2.sz.mell'!B3:J3)</f>
        <v>Önként vállalt feladatok bevételeinek, kiadásainak módosítása</v>
      </c>
      <c r="C3" s="602"/>
      <c r="D3" s="602"/>
      <c r="E3" s="602"/>
      <c r="F3" s="602"/>
      <c r="G3" s="602"/>
      <c r="H3" s="602"/>
      <c r="I3" s="602"/>
      <c r="J3" s="602"/>
      <c r="K3" s="388" t="s">
        <v>38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429</v>
      </c>
    </row>
    <row r="5" spans="1:11" s="328" customFormat="1" ht="13.5" customHeight="1">
      <c r="A5" s="606" t="s">
        <v>46</v>
      </c>
      <c r="B5" s="603" t="s">
        <v>2</v>
      </c>
      <c r="C5" s="603" t="s">
        <v>501</v>
      </c>
      <c r="D5" s="603" t="str">
        <f>CONCATENATE('RM_5.1.sz.mell'!D5:I5)</f>
        <v>1. sz. módosítás </v>
      </c>
      <c r="E5" s="603" t="str">
        <f>CONCATENATE('RM_5.1.sz.mell'!E5)</f>
        <v>.2. sz. módosítás </v>
      </c>
      <c r="F5" s="603" t="str">
        <f>CONCATENATE('RM_5.1.sz.mell'!F5)</f>
        <v>3. sz. módosítás </v>
      </c>
      <c r="G5" s="603" t="str">
        <f>CONCATENATE('RM_5.1.sz.mell'!G5)</f>
        <v>4. sz. módosítás </v>
      </c>
      <c r="H5" s="603" t="str">
        <f>CONCATENATE('RM_5.1.sz.mell'!H5)</f>
        <v>.5. sz. módosítás </v>
      </c>
      <c r="I5" s="603" t="str">
        <f>CONCATENATE('RM_5.1.sz.mell'!I5)</f>
        <v>6. sz. módosítás </v>
      </c>
      <c r="J5" s="603" t="s">
        <v>502</v>
      </c>
      <c r="K5" s="618" t="e">
        <f>CONCATENATE('RM_5.5.1.sz.mell'!K5)</f>
        <v>#REF!</v>
      </c>
    </row>
    <row r="6" spans="1:11" ht="12.75" customHeight="1">
      <c r="A6" s="607"/>
      <c r="B6" s="604"/>
      <c r="C6" s="609"/>
      <c r="D6" s="609"/>
      <c r="E6" s="609"/>
      <c r="F6" s="609"/>
      <c r="G6" s="609"/>
      <c r="H6" s="609"/>
      <c r="I6" s="609"/>
      <c r="J6" s="609"/>
      <c r="K6" s="619"/>
    </row>
    <row r="7" spans="1:11" s="330" customFormat="1" ht="9.75" customHeight="1" thickBot="1">
      <c r="A7" s="608"/>
      <c r="B7" s="605"/>
      <c r="C7" s="610"/>
      <c r="D7" s="610"/>
      <c r="E7" s="610"/>
      <c r="F7" s="610"/>
      <c r="G7" s="610"/>
      <c r="H7" s="610"/>
      <c r="I7" s="610"/>
      <c r="J7" s="610"/>
      <c r="K7" s="620"/>
    </row>
    <row r="8" spans="1:11" s="348" customFormat="1" ht="10.5" customHeight="1" thickBot="1">
      <c r="A8" s="394" t="s">
        <v>346</v>
      </c>
      <c r="B8" s="395" t="s">
        <v>347</v>
      </c>
      <c r="C8" s="395" t="s">
        <v>348</v>
      </c>
      <c r="D8" s="395" t="s">
        <v>350</v>
      </c>
      <c r="E8" s="395" t="s">
        <v>349</v>
      </c>
      <c r="F8" s="395" t="s">
        <v>373</v>
      </c>
      <c r="G8" s="395" t="s">
        <v>352</v>
      </c>
      <c r="H8" s="395" t="s">
        <v>353</v>
      </c>
      <c r="I8" s="395" t="s">
        <v>459</v>
      </c>
      <c r="J8" s="396" t="s">
        <v>460</v>
      </c>
      <c r="K8" s="397" t="s">
        <v>461</v>
      </c>
    </row>
    <row r="9" spans="1:11" s="348" customFormat="1" ht="10.5" customHeight="1" thickBot="1">
      <c r="A9" s="615" t="s">
        <v>35</v>
      </c>
      <c r="B9" s="616"/>
      <c r="C9" s="616"/>
      <c r="D9" s="616"/>
      <c r="E9" s="616"/>
      <c r="F9" s="616"/>
      <c r="G9" s="616"/>
      <c r="H9" s="616"/>
      <c r="I9" s="616"/>
      <c r="J9" s="616"/>
      <c r="K9" s="617"/>
    </row>
    <row r="10" spans="1:11" s="333" customFormat="1" ht="12" customHeight="1" thickBot="1">
      <c r="A10" s="59" t="s">
        <v>3</v>
      </c>
      <c r="B10" s="331" t="s">
        <v>475</v>
      </c>
      <c r="C10" s="488">
        <f>SUM(C11:C21)</f>
        <v>13096862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13096862</v>
      </c>
    </row>
    <row r="11" spans="1:11" s="333" customFormat="1" ht="12" customHeight="1">
      <c r="A11" s="334" t="s">
        <v>58</v>
      </c>
      <c r="B11" s="7" t="s">
        <v>161</v>
      </c>
      <c r="C11" s="506">
        <v>10312490</v>
      </c>
      <c r="D11" s="371"/>
      <c r="E11" s="371"/>
      <c r="F11" s="371"/>
      <c r="G11" s="371"/>
      <c r="H11" s="371"/>
      <c r="I11" s="371"/>
      <c r="J11" s="356">
        <f>D11+E11+F11+G11+H11+I11</f>
        <v>0</v>
      </c>
      <c r="K11" s="354">
        <f>C11+J11</f>
        <v>10312490</v>
      </c>
    </row>
    <row r="12" spans="1:11" s="333" customFormat="1" ht="12" customHeight="1">
      <c r="A12" s="335" t="s">
        <v>59</v>
      </c>
      <c r="B12" s="5" t="s">
        <v>162</v>
      </c>
      <c r="C12" s="486"/>
      <c r="D12" s="372"/>
      <c r="E12" s="372"/>
      <c r="F12" s="372"/>
      <c r="G12" s="372"/>
      <c r="H12" s="372"/>
      <c r="I12" s="372"/>
      <c r="J12" s="357">
        <f aca="true" t="shared" si="1" ref="J12:J21">D12+E12+F12+G12+H12+I12</f>
        <v>0</v>
      </c>
      <c r="K12" s="354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163</v>
      </c>
      <c r="C13" s="486"/>
      <c r="D13" s="372"/>
      <c r="E13" s="372"/>
      <c r="F13" s="372"/>
      <c r="G13" s="372"/>
      <c r="H13" s="372"/>
      <c r="I13" s="372"/>
      <c r="J13" s="357">
        <f t="shared" si="1"/>
        <v>0</v>
      </c>
      <c r="K13" s="354">
        <f t="shared" si="2"/>
        <v>0</v>
      </c>
    </row>
    <row r="14" spans="1:11" s="333" customFormat="1" ht="12" customHeight="1">
      <c r="A14" s="335" t="s">
        <v>61</v>
      </c>
      <c r="B14" s="5" t="s">
        <v>164</v>
      </c>
      <c r="C14" s="486"/>
      <c r="D14" s="372"/>
      <c r="E14" s="372"/>
      <c r="F14" s="372"/>
      <c r="G14" s="372"/>
      <c r="H14" s="372"/>
      <c r="I14" s="372"/>
      <c r="J14" s="357">
        <f t="shared" si="1"/>
        <v>0</v>
      </c>
      <c r="K14" s="354">
        <f t="shared" si="2"/>
        <v>0</v>
      </c>
    </row>
    <row r="15" spans="1:11" s="333" customFormat="1" ht="12" customHeight="1">
      <c r="A15" s="335" t="s">
        <v>78</v>
      </c>
      <c r="B15" s="5" t="s">
        <v>165</v>
      </c>
      <c r="C15" s="486"/>
      <c r="D15" s="372"/>
      <c r="E15" s="372"/>
      <c r="F15" s="372"/>
      <c r="G15" s="372"/>
      <c r="H15" s="372"/>
      <c r="I15" s="372"/>
      <c r="J15" s="357">
        <f t="shared" si="1"/>
        <v>0</v>
      </c>
      <c r="K15" s="354">
        <f t="shared" si="2"/>
        <v>0</v>
      </c>
    </row>
    <row r="16" spans="1:11" s="333" customFormat="1" ht="12" customHeight="1">
      <c r="A16" s="335" t="s">
        <v>62</v>
      </c>
      <c r="B16" s="5" t="s">
        <v>476</v>
      </c>
      <c r="C16" s="486">
        <v>2784372</v>
      </c>
      <c r="D16" s="372"/>
      <c r="E16" s="372"/>
      <c r="F16" s="372"/>
      <c r="G16" s="372"/>
      <c r="H16" s="372"/>
      <c r="I16" s="372"/>
      <c r="J16" s="357">
        <f t="shared" si="1"/>
        <v>0</v>
      </c>
      <c r="K16" s="354">
        <f t="shared" si="2"/>
        <v>2784372</v>
      </c>
    </row>
    <row r="17" spans="1:11" s="333" customFormat="1" ht="12" customHeight="1">
      <c r="A17" s="335" t="s">
        <v>63</v>
      </c>
      <c r="B17" s="4" t="s">
        <v>477</v>
      </c>
      <c r="C17" s="486"/>
      <c r="D17" s="372"/>
      <c r="E17" s="372"/>
      <c r="F17" s="372"/>
      <c r="G17" s="372"/>
      <c r="H17" s="372"/>
      <c r="I17" s="372"/>
      <c r="J17" s="357">
        <f t="shared" si="1"/>
        <v>0</v>
      </c>
      <c r="K17" s="354">
        <f t="shared" si="2"/>
        <v>0</v>
      </c>
    </row>
    <row r="18" spans="1:11" s="333" customFormat="1" ht="12" customHeight="1">
      <c r="A18" s="335" t="s">
        <v>70</v>
      </c>
      <c r="B18" s="5" t="s">
        <v>168</v>
      </c>
      <c r="C18" s="489"/>
      <c r="D18" s="372"/>
      <c r="E18" s="372"/>
      <c r="F18" s="372"/>
      <c r="G18" s="372"/>
      <c r="H18" s="372"/>
      <c r="I18" s="372"/>
      <c r="J18" s="357">
        <f t="shared" si="1"/>
        <v>0</v>
      </c>
      <c r="K18" s="354">
        <f t="shared" si="2"/>
        <v>0</v>
      </c>
    </row>
    <row r="19" spans="1:11" s="336" customFormat="1" ht="12" customHeight="1">
      <c r="A19" s="335" t="s">
        <v>71</v>
      </c>
      <c r="B19" s="5" t="s">
        <v>169</v>
      </c>
      <c r="C19" s="486"/>
      <c r="D19" s="372"/>
      <c r="E19" s="372"/>
      <c r="F19" s="372"/>
      <c r="G19" s="372"/>
      <c r="H19" s="372"/>
      <c r="I19" s="372"/>
      <c r="J19" s="357">
        <f t="shared" si="1"/>
        <v>0</v>
      </c>
      <c r="K19" s="354">
        <f t="shared" si="2"/>
        <v>0</v>
      </c>
    </row>
    <row r="20" spans="1:11" s="336" customFormat="1" ht="12" customHeight="1">
      <c r="A20" s="335" t="s">
        <v>72</v>
      </c>
      <c r="B20" s="5" t="s">
        <v>295</v>
      </c>
      <c r="C20" s="487"/>
      <c r="D20" s="372"/>
      <c r="E20" s="372"/>
      <c r="F20" s="372"/>
      <c r="G20" s="372"/>
      <c r="H20" s="372"/>
      <c r="I20" s="372"/>
      <c r="J20" s="357">
        <f t="shared" si="1"/>
        <v>0</v>
      </c>
      <c r="K20" s="354">
        <f t="shared" si="2"/>
        <v>0</v>
      </c>
    </row>
    <row r="21" spans="1:11" s="336" customFormat="1" ht="12" customHeight="1" thickBot="1">
      <c r="A21" s="349" t="s">
        <v>73</v>
      </c>
      <c r="B21" s="4" t="s">
        <v>170</v>
      </c>
      <c r="C21" s="487"/>
      <c r="D21" s="373"/>
      <c r="E21" s="373"/>
      <c r="F21" s="373"/>
      <c r="G21" s="373"/>
      <c r="H21" s="373"/>
      <c r="I21" s="373"/>
      <c r="J21" s="358">
        <f t="shared" si="1"/>
        <v>0</v>
      </c>
      <c r="K21" s="354">
        <f t="shared" si="2"/>
        <v>0</v>
      </c>
    </row>
    <row r="22" spans="1:11" s="333" customFormat="1" ht="12" customHeight="1" thickBot="1">
      <c r="A22" s="59" t="s">
        <v>4</v>
      </c>
      <c r="B22" s="331" t="s">
        <v>478</v>
      </c>
      <c r="C22" s="488">
        <f>SUM(C23:C25)</f>
        <v>0</v>
      </c>
      <c r="D22" s="79">
        <f aca="true" t="shared" si="3" ref="D22:J22">SUM(D23:D25)</f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486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4">
        <f>C23+J23</f>
        <v>0</v>
      </c>
    </row>
    <row r="24" spans="1:11" s="336" customFormat="1" ht="12" customHeight="1">
      <c r="A24" s="335" t="s">
        <v>65</v>
      </c>
      <c r="B24" s="5" t="s">
        <v>479</v>
      </c>
      <c r="C24" s="486"/>
      <c r="D24" s="372"/>
      <c r="E24" s="372"/>
      <c r="F24" s="372"/>
      <c r="G24" s="372"/>
      <c r="H24" s="372"/>
      <c r="I24" s="372"/>
      <c r="J24" s="357">
        <f>D24+E24+F24+G24+H24+I24</f>
        <v>0</v>
      </c>
      <c r="K24" s="353">
        <f>C24+J24</f>
        <v>0</v>
      </c>
    </row>
    <row r="25" spans="1:11" s="336" customFormat="1" ht="12" customHeight="1">
      <c r="A25" s="335" t="s">
        <v>66</v>
      </c>
      <c r="B25" s="5" t="s">
        <v>480</v>
      </c>
      <c r="C25" s="486"/>
      <c r="D25" s="372"/>
      <c r="E25" s="372"/>
      <c r="F25" s="372"/>
      <c r="G25" s="372"/>
      <c r="H25" s="372"/>
      <c r="I25" s="372"/>
      <c r="J25" s="357">
        <f>D25+E25+F25+G25+H25+I25</f>
        <v>0</v>
      </c>
      <c r="K25" s="353">
        <f>C25+J25</f>
        <v>0</v>
      </c>
    </row>
    <row r="26" spans="1:11" s="336" customFormat="1" ht="12" customHeight="1" thickBot="1">
      <c r="A26" s="335" t="s">
        <v>67</v>
      </c>
      <c r="B26" s="9" t="s">
        <v>481</v>
      </c>
      <c r="C26" s="486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5">
        <f>C26+J26</f>
        <v>0</v>
      </c>
    </row>
    <row r="27" spans="1:11" s="336" customFormat="1" ht="12" customHeight="1" thickBot="1">
      <c r="A27" s="337" t="s">
        <v>5</v>
      </c>
      <c r="B27" s="47" t="s">
        <v>92</v>
      </c>
      <c r="C27" s="507"/>
      <c r="D27" s="375"/>
      <c r="E27" s="375"/>
      <c r="F27" s="375"/>
      <c r="G27" s="375"/>
      <c r="H27" s="375"/>
      <c r="I27" s="375"/>
      <c r="J27" s="352"/>
      <c r="K27" s="332"/>
    </row>
    <row r="28" spans="1:11" s="336" customFormat="1" ht="12" customHeight="1" thickBot="1">
      <c r="A28" s="337" t="s">
        <v>6</v>
      </c>
      <c r="B28" s="47" t="s">
        <v>482</v>
      </c>
      <c r="C28" s="488">
        <f>+C29+C30</f>
        <v>0</v>
      </c>
      <c r="D28" s="79">
        <f aca="true" t="shared" si="4" ref="D28:K28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6" customFormat="1" ht="12" customHeight="1">
      <c r="A29" s="338" t="s">
        <v>153</v>
      </c>
      <c r="B29" s="339" t="s">
        <v>479</v>
      </c>
      <c r="C29" s="485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4">
        <f>C29+J29</f>
        <v>0</v>
      </c>
    </row>
    <row r="30" spans="1:11" s="336" customFormat="1" ht="12" customHeight="1">
      <c r="A30" s="338" t="s">
        <v>154</v>
      </c>
      <c r="B30" s="340" t="s">
        <v>483</v>
      </c>
      <c r="C30" s="489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4">
        <f>C30+J30</f>
        <v>0</v>
      </c>
    </row>
    <row r="31" spans="1:11" s="336" customFormat="1" ht="12" customHeight="1" thickBot="1">
      <c r="A31" s="335" t="s">
        <v>155</v>
      </c>
      <c r="B31" s="350" t="s">
        <v>484</v>
      </c>
      <c r="C31" s="50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4">
        <f>C31+J31</f>
        <v>0</v>
      </c>
    </row>
    <row r="32" spans="1:11" s="336" customFormat="1" ht="12" customHeight="1" thickBot="1">
      <c r="A32" s="337" t="s">
        <v>7</v>
      </c>
      <c r="B32" s="47" t="s">
        <v>485</v>
      </c>
      <c r="C32" s="488">
        <f>+C33+C34+C35</f>
        <v>0</v>
      </c>
      <c r="D32" s="79">
        <f aca="true" t="shared" si="5" ref="D32:J32">+D33+D34+D35</f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6" customFormat="1" ht="12" customHeight="1">
      <c r="A33" s="338" t="s">
        <v>51</v>
      </c>
      <c r="B33" s="339" t="s">
        <v>175</v>
      </c>
      <c r="C33" s="485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4">
        <f>C33+J33</f>
        <v>0</v>
      </c>
    </row>
    <row r="34" spans="1:11" s="336" customFormat="1" ht="12" customHeight="1">
      <c r="A34" s="338" t="s">
        <v>52</v>
      </c>
      <c r="B34" s="340" t="s">
        <v>176</v>
      </c>
      <c r="C34" s="489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4">
        <f>C34+J34</f>
        <v>0</v>
      </c>
    </row>
    <row r="35" spans="1:11" s="336" customFormat="1" ht="12" customHeight="1" thickBot="1">
      <c r="A35" s="335" t="s">
        <v>53</v>
      </c>
      <c r="B35" s="350" t="s">
        <v>177</v>
      </c>
      <c r="C35" s="50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7" t="s">
        <v>260</v>
      </c>
      <c r="C36" s="507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7" t="s">
        <v>486</v>
      </c>
      <c r="C37" s="509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4">
        <f>C37+J37</f>
        <v>0</v>
      </c>
    </row>
    <row r="38" spans="1:11" s="333" customFormat="1" ht="12" customHeight="1" thickBot="1">
      <c r="A38" s="59" t="s">
        <v>10</v>
      </c>
      <c r="B38" s="47" t="s">
        <v>487</v>
      </c>
      <c r="C38" s="510">
        <f>+C10+C22+C27+C28+C32+C36+C37</f>
        <v>13096862</v>
      </c>
      <c r="D38" s="79">
        <f aca="true" t="shared" si="6" ref="D38:K38">+D10+D22+D27+D28+D32+D36+D37</f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13096862</v>
      </c>
    </row>
    <row r="39" spans="1:11" s="333" customFormat="1" ht="12" customHeight="1" thickBot="1">
      <c r="A39" s="342" t="s">
        <v>11</v>
      </c>
      <c r="B39" s="47" t="s">
        <v>488</v>
      </c>
      <c r="C39" s="510">
        <f>+C40+C41+C42</f>
        <v>7578940</v>
      </c>
      <c r="D39" s="79">
        <f aca="true" t="shared" si="7" ref="D39:J39">+D40+D41+D42</f>
        <v>142633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142633</v>
      </c>
      <c r="K39" s="112">
        <f>+K40+K41+K42</f>
        <v>7721573</v>
      </c>
    </row>
    <row r="40" spans="1:11" s="333" customFormat="1" ht="12" customHeight="1">
      <c r="A40" s="338" t="s">
        <v>489</v>
      </c>
      <c r="B40" s="339" t="s">
        <v>125</v>
      </c>
      <c r="C40" s="485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4">
        <f>C40+J40</f>
        <v>0</v>
      </c>
    </row>
    <row r="41" spans="1:11" s="333" customFormat="1" ht="12" customHeight="1">
      <c r="A41" s="338" t="s">
        <v>490</v>
      </c>
      <c r="B41" s="340" t="s">
        <v>491</v>
      </c>
      <c r="C41" s="489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3">
        <f>C41+J41</f>
        <v>0</v>
      </c>
    </row>
    <row r="42" spans="1:11" s="336" customFormat="1" ht="12" customHeight="1" thickBot="1">
      <c r="A42" s="335" t="s">
        <v>492</v>
      </c>
      <c r="B42" s="341" t="s">
        <v>493</v>
      </c>
      <c r="C42" s="508">
        <v>7578940</v>
      </c>
      <c r="D42" s="379">
        <v>142633</v>
      </c>
      <c r="E42" s="379"/>
      <c r="F42" s="379"/>
      <c r="G42" s="379"/>
      <c r="H42" s="379"/>
      <c r="I42" s="379"/>
      <c r="J42" s="359">
        <f>D42+E42+F42+G42+H42+I42</f>
        <v>142633</v>
      </c>
      <c r="K42" s="355">
        <f>C42+J42</f>
        <v>7721573</v>
      </c>
    </row>
    <row r="43" spans="1:11" s="336" customFormat="1" ht="12.75" customHeight="1" thickBot="1">
      <c r="A43" s="342" t="s">
        <v>12</v>
      </c>
      <c r="B43" s="343" t="s">
        <v>494</v>
      </c>
      <c r="C43" s="510">
        <f>+C38+C39</f>
        <v>20675802</v>
      </c>
      <c r="D43" s="79">
        <f aca="true" t="shared" si="8" ref="D43:J43">+D38+D39</f>
        <v>142633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142633</v>
      </c>
      <c r="K43" s="112">
        <f>+K38+K39</f>
        <v>20818435</v>
      </c>
    </row>
    <row r="44" spans="1:11" s="330" customFormat="1" ht="13.5" customHeight="1" thickBot="1">
      <c r="A44" s="588" t="s">
        <v>36</v>
      </c>
      <c r="B44" s="613"/>
      <c r="C44" s="613"/>
      <c r="D44" s="613"/>
      <c r="E44" s="613"/>
      <c r="F44" s="613"/>
      <c r="G44" s="613"/>
      <c r="H44" s="613"/>
      <c r="I44" s="613"/>
      <c r="J44" s="613"/>
      <c r="K44" s="614"/>
    </row>
    <row r="45" spans="1:11" s="344" customFormat="1" ht="12" customHeight="1" thickBot="1">
      <c r="A45" s="337" t="s">
        <v>3</v>
      </c>
      <c r="B45" s="47" t="s">
        <v>495</v>
      </c>
      <c r="C45" s="488">
        <f>SUM(C46:C50)</f>
        <v>20675802</v>
      </c>
      <c r="D45" s="363">
        <f aca="true" t="shared" si="9" ref="D45:J45">SUM(D46:D50)</f>
        <v>142633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142633</v>
      </c>
      <c r="K45" s="332">
        <f>SUM(K46:K50)</f>
        <v>20818435</v>
      </c>
    </row>
    <row r="46" spans="1:11" ht="12" customHeight="1">
      <c r="A46" s="335" t="s">
        <v>58</v>
      </c>
      <c r="B46" s="6" t="s">
        <v>32</v>
      </c>
      <c r="C46" s="485">
        <v>4464974</v>
      </c>
      <c r="D46" s="529">
        <v>119358</v>
      </c>
      <c r="E46" s="380"/>
      <c r="F46" s="380"/>
      <c r="G46" s="380"/>
      <c r="H46" s="380"/>
      <c r="I46" s="380"/>
      <c r="J46" s="364">
        <f>D46+E46+F46+G46+H46+I46</f>
        <v>119358</v>
      </c>
      <c r="K46" s="368">
        <f>C46+J46</f>
        <v>4584332</v>
      </c>
    </row>
    <row r="47" spans="1:11" ht="12" customHeight="1">
      <c r="A47" s="335" t="s">
        <v>59</v>
      </c>
      <c r="B47" s="5" t="s">
        <v>101</v>
      </c>
      <c r="C47" s="486">
        <v>859885</v>
      </c>
      <c r="D47" s="530">
        <v>23275</v>
      </c>
      <c r="E47" s="381"/>
      <c r="F47" s="381"/>
      <c r="G47" s="381"/>
      <c r="H47" s="381"/>
      <c r="I47" s="381"/>
      <c r="J47" s="365">
        <f>D47+E47+F47+G47+H47+I47</f>
        <v>23275</v>
      </c>
      <c r="K47" s="369">
        <f>C47+J47</f>
        <v>883160</v>
      </c>
    </row>
    <row r="48" spans="1:11" ht="12" customHeight="1">
      <c r="A48" s="335" t="s">
        <v>60</v>
      </c>
      <c r="B48" s="5" t="s">
        <v>77</v>
      </c>
      <c r="C48" s="486">
        <v>15350943</v>
      </c>
      <c r="D48" s="530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15350943</v>
      </c>
    </row>
    <row r="49" spans="1:11" ht="12" customHeight="1">
      <c r="A49" s="335" t="s">
        <v>61</v>
      </c>
      <c r="B49" s="5" t="s">
        <v>102</v>
      </c>
      <c r="C49" s="486"/>
      <c r="D49" s="530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486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7" t="s">
        <v>496</v>
      </c>
      <c r="C51" s="488">
        <f>SUM(C52:C54)</f>
        <v>0</v>
      </c>
      <c r="D51" s="363">
        <f aca="true" t="shared" si="10" ref="D51:J51">SUM(D52:D54)</f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2">
        <f>SUM(K52:K54)</f>
        <v>0</v>
      </c>
    </row>
    <row r="52" spans="1:11" s="344" customFormat="1" ht="12" customHeight="1">
      <c r="A52" s="335" t="s">
        <v>64</v>
      </c>
      <c r="B52" s="6" t="s">
        <v>119</v>
      </c>
      <c r="C52" s="485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>
      <c r="A53" s="335" t="s">
        <v>65</v>
      </c>
      <c r="B53" s="5" t="s">
        <v>105</v>
      </c>
      <c r="C53" s="486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497</v>
      </c>
      <c r="C54" s="486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498</v>
      </c>
      <c r="C55" s="486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7" t="s">
        <v>499</v>
      </c>
      <c r="C56" s="507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500</v>
      </c>
      <c r="C57" s="488">
        <f>+C45+C51+C56</f>
        <v>20675802</v>
      </c>
      <c r="D57" s="366">
        <f aca="true" t="shared" si="11" ref="D57:J57">+D45+D51+D56</f>
        <v>142633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142633</v>
      </c>
      <c r="K57" s="346">
        <f>+K45+K51+K56</f>
        <v>20818435</v>
      </c>
    </row>
    <row r="58" spans="3:11" ht="13.5" customHeight="1" thickBot="1">
      <c r="C58" s="511"/>
      <c r="D58" s="424"/>
      <c r="E58" s="424"/>
      <c r="F58" s="424"/>
      <c r="G58" s="424"/>
      <c r="H58" s="424"/>
      <c r="I58" s="424"/>
      <c r="J58" s="424"/>
      <c r="K58" s="419">
        <f>K43-K57</f>
        <v>0</v>
      </c>
    </row>
    <row r="59" spans="1:11" ht="12.75" customHeight="1" thickBot="1">
      <c r="A59" s="65" t="s">
        <v>367</v>
      </c>
      <c r="B59" s="66"/>
      <c r="C59" s="504">
        <v>4</v>
      </c>
      <c r="D59" s="382">
        <v>0</v>
      </c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4</v>
      </c>
    </row>
    <row r="60" spans="1:11" ht="12.75" customHeight="1" thickBot="1">
      <c r="A60" s="65" t="s">
        <v>116</v>
      </c>
      <c r="B60" s="66"/>
      <c r="C60" s="504">
        <v>0</v>
      </c>
      <c r="D60" s="382">
        <v>0</v>
      </c>
      <c r="E60" s="382"/>
      <c r="F60" s="382"/>
      <c r="G60" s="382"/>
      <c r="H60" s="382"/>
      <c r="I60" s="382"/>
      <c r="J60" s="367">
        <f>D60+E60+F60+G60+H60+I60</f>
        <v>0</v>
      </c>
      <c r="K60" s="504">
        <v>0</v>
      </c>
    </row>
  </sheetData>
  <sheetProtection formatCells="0"/>
  <mergeCells count="15">
    <mergeCell ref="F5:F7"/>
    <mergeCell ref="K5:K7"/>
    <mergeCell ref="A9:K9"/>
    <mergeCell ref="A44:K44"/>
    <mergeCell ref="J5:J7"/>
    <mergeCell ref="B2:J2"/>
    <mergeCell ref="B3:J3"/>
    <mergeCell ref="A5:A7"/>
    <mergeCell ref="B5:B7"/>
    <mergeCell ref="C5:C7"/>
    <mergeCell ref="D5:D7"/>
    <mergeCell ref="E5:E7"/>
    <mergeCell ref="G5:G7"/>
    <mergeCell ref="H5:H7"/>
    <mergeCell ref="I5:I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1"/>
  <sheetViews>
    <sheetView tabSelected="1" zoomScale="120" zoomScaleNormal="120" zoomScalePageLayoutView="120" workbookViewId="0" topLeftCell="A11">
      <selection activeCell="E31" sqref="E31"/>
    </sheetView>
  </sheetViews>
  <sheetFormatPr defaultColWidth="9.00390625" defaultRowHeight="12.75"/>
  <cols>
    <col min="1" max="1" width="16.50390625" style="443" customWidth="1"/>
    <col min="2" max="2" width="88.625" style="443" customWidth="1"/>
    <col min="3" max="3" width="15.875" style="443" customWidth="1"/>
    <col min="4" max="4" width="16.875" style="443" customWidth="1"/>
    <col min="5" max="5" width="4.875" style="456" customWidth="1"/>
    <col min="6" max="16384" width="9.375" style="443" customWidth="1"/>
  </cols>
  <sheetData>
    <row r="1" spans="2:5" ht="47.25" customHeight="1">
      <c r="B1" s="621" t="str">
        <f>+CONCATENATE("A ",RM_ALAPADATOK!D7,". évi általános működés és ágazati feladatok támogatásának alakulása jogcímenként")</f>
        <v>A 2019. évi általános működés és ágazati feladatok támogatásának alakulása jogcímenként</v>
      </c>
      <c r="C1" s="621"/>
      <c r="D1" s="621"/>
      <c r="E1" s="622" t="str">
        <f>CONCATENATE("6. melléklet ",RM_ALAPADATOK!A7," ",RM_ALAPADATOK!B7," ",RM_ALAPADATOK!C7," ",RM_ALAPADATOK!D7," ",RM_ALAPADATOK!E7," ",RM_ALAPADATOK!F7," ",RM_ALAPADATOK!G7," ",RM_ALAPADATOK!H7)</f>
        <v>6. melléklet a 2 / 2019 ( II.26. ) önkormányzati rendelethez</v>
      </c>
    </row>
    <row r="2" spans="2:5" ht="22.5" customHeight="1" thickBot="1">
      <c r="B2" s="444"/>
      <c r="C2" s="444"/>
      <c r="D2" s="445" t="s">
        <v>557</v>
      </c>
      <c r="E2" s="622"/>
    </row>
    <row r="3" spans="1:5" s="449" customFormat="1" ht="54" customHeight="1" thickBot="1">
      <c r="A3" s="446" t="s">
        <v>561</v>
      </c>
      <c r="B3" s="447" t="s">
        <v>558</v>
      </c>
      <c r="C3" s="448" t="str">
        <f>+CONCATENATE(RM_ALAPADATOK!D7,". évi tervezett támogatás összesen")</f>
        <v>2019. évi tervezett támogatás összesen</v>
      </c>
      <c r="D3" s="448" t="s">
        <v>559</v>
      </c>
      <c r="E3" s="622"/>
    </row>
    <row r="4" spans="1:5" s="454" customFormat="1" ht="13.5" thickBot="1">
      <c r="A4" s="450" t="s">
        <v>346</v>
      </c>
      <c r="B4" s="451" t="s">
        <v>347</v>
      </c>
      <c r="C4" s="452"/>
      <c r="D4" s="453" t="s">
        <v>348</v>
      </c>
      <c r="E4" s="622"/>
    </row>
    <row r="5" spans="1:5" ht="12.75">
      <c r="A5" s="524" t="s">
        <v>590</v>
      </c>
      <c r="B5" s="522" t="s">
        <v>591</v>
      </c>
      <c r="C5" s="523">
        <v>104836200</v>
      </c>
      <c r="D5" s="523">
        <v>104836200</v>
      </c>
      <c r="E5" s="622"/>
    </row>
    <row r="6" spans="1:5" ht="12.75" customHeight="1">
      <c r="A6" s="525" t="s">
        <v>592</v>
      </c>
      <c r="B6" s="513" t="s">
        <v>593</v>
      </c>
      <c r="C6" s="518">
        <v>7421440</v>
      </c>
      <c r="D6" s="518">
        <v>7421440</v>
      </c>
      <c r="E6" s="622"/>
    </row>
    <row r="7" spans="1:5" ht="12.75">
      <c r="A7" s="525" t="s">
        <v>594</v>
      </c>
      <c r="B7" s="513" t="s">
        <v>595</v>
      </c>
      <c r="C7" s="518">
        <v>10368000</v>
      </c>
      <c r="D7" s="518">
        <v>10368000</v>
      </c>
      <c r="E7" s="622"/>
    </row>
    <row r="8" spans="1:5" ht="12.75">
      <c r="A8" s="525" t="s">
        <v>596</v>
      </c>
      <c r="B8" s="513" t="s">
        <v>597</v>
      </c>
      <c r="C8" s="518">
        <v>100000</v>
      </c>
      <c r="D8" s="518">
        <v>100000</v>
      </c>
      <c r="E8" s="622"/>
    </row>
    <row r="9" spans="1:5" ht="12.75">
      <c r="A9" s="525" t="s">
        <v>598</v>
      </c>
      <c r="B9" s="513" t="s">
        <v>599</v>
      </c>
      <c r="C9" s="518">
        <v>8006290</v>
      </c>
      <c r="D9" s="518">
        <v>8006290</v>
      </c>
      <c r="E9" s="622"/>
    </row>
    <row r="10" spans="1:5" ht="12.75">
      <c r="A10" s="525" t="s">
        <v>600</v>
      </c>
      <c r="B10" s="513" t="s">
        <v>601</v>
      </c>
      <c r="C10" s="518">
        <v>13113900</v>
      </c>
      <c r="D10" s="518">
        <v>13113900</v>
      </c>
      <c r="E10" s="622"/>
    </row>
    <row r="11" spans="1:5" ht="12.75">
      <c r="A11" s="525" t="s">
        <v>602</v>
      </c>
      <c r="B11" s="513" t="s">
        <v>603</v>
      </c>
      <c r="C11" s="518">
        <v>94350</v>
      </c>
      <c r="D11" s="518">
        <v>94350</v>
      </c>
      <c r="E11" s="622"/>
    </row>
    <row r="12" spans="1:5" ht="12.75">
      <c r="A12" s="525" t="s">
        <v>604</v>
      </c>
      <c r="B12" s="519" t="s">
        <v>605</v>
      </c>
      <c r="C12" s="518">
        <v>35709068</v>
      </c>
      <c r="D12" s="518">
        <v>35709068</v>
      </c>
      <c r="E12" s="622"/>
    </row>
    <row r="13" spans="1:5" ht="12.75">
      <c r="A13" s="525" t="s">
        <v>635</v>
      </c>
      <c r="B13" s="512" t="s">
        <v>634</v>
      </c>
      <c r="C13" s="518"/>
      <c r="D13" s="526">
        <v>545288</v>
      </c>
      <c r="E13" s="622"/>
    </row>
    <row r="14" spans="1:5" ht="12.75">
      <c r="A14" s="525" t="s">
        <v>606</v>
      </c>
      <c r="B14" s="513" t="s">
        <v>607</v>
      </c>
      <c r="C14" s="518">
        <v>972400</v>
      </c>
      <c r="D14" s="518">
        <v>972400</v>
      </c>
      <c r="E14" s="622"/>
    </row>
    <row r="15" spans="1:9" ht="12.75" customHeight="1">
      <c r="A15" s="525" t="s">
        <v>608</v>
      </c>
      <c r="B15" s="513" t="s">
        <v>609</v>
      </c>
      <c r="C15" s="518">
        <v>75217334</v>
      </c>
      <c r="D15" s="518">
        <v>75217334</v>
      </c>
      <c r="E15" s="622"/>
      <c r="I15" s="512"/>
    </row>
    <row r="16" spans="1:5" ht="12.75">
      <c r="A16" s="525" t="s">
        <v>610</v>
      </c>
      <c r="B16" s="513" t="s">
        <v>611</v>
      </c>
      <c r="C16" s="518">
        <v>13798334</v>
      </c>
      <c r="D16" s="518">
        <v>13798334</v>
      </c>
      <c r="E16" s="622"/>
    </row>
    <row r="17" spans="1:5" ht="12.75">
      <c r="A17" s="525" t="s">
        <v>612</v>
      </c>
      <c r="B17" s="513" t="s">
        <v>613</v>
      </c>
      <c r="C17" s="518">
        <v>2815000</v>
      </c>
      <c r="D17" s="518">
        <v>2815000</v>
      </c>
      <c r="E17" s="622"/>
    </row>
    <row r="18" spans="1:5" ht="12.75">
      <c r="A18" s="525" t="s">
        <v>636</v>
      </c>
      <c r="B18" s="532" t="s">
        <v>637</v>
      </c>
      <c r="C18" s="518"/>
      <c r="D18" s="526">
        <v>887307</v>
      </c>
      <c r="E18" s="622"/>
    </row>
    <row r="19" spans="1:5" ht="12.75">
      <c r="A19" s="525" t="s">
        <v>614</v>
      </c>
      <c r="B19" s="513" t="s">
        <v>615</v>
      </c>
      <c r="C19" s="518">
        <v>38043000</v>
      </c>
      <c r="D19" s="518">
        <v>38043000</v>
      </c>
      <c r="E19" s="622"/>
    </row>
    <row r="20" spans="1:5" ht="12.75">
      <c r="A20" s="525" t="s">
        <v>616</v>
      </c>
      <c r="B20" s="513" t="s">
        <v>617</v>
      </c>
      <c r="C20" s="518">
        <v>6089600</v>
      </c>
      <c r="D20" s="518">
        <v>6089600</v>
      </c>
      <c r="E20" s="622"/>
    </row>
    <row r="21" spans="1:5" ht="12.75">
      <c r="A21" s="525" t="s">
        <v>618</v>
      </c>
      <c r="B21" s="513" t="s">
        <v>619</v>
      </c>
      <c r="C21" s="518">
        <v>25632000</v>
      </c>
      <c r="D21" s="518">
        <v>25632000</v>
      </c>
      <c r="E21" s="622"/>
    </row>
    <row r="22" spans="1:5" ht="12.75">
      <c r="A22" s="525" t="s">
        <v>620</v>
      </c>
      <c r="B22" s="513" t="s">
        <v>621</v>
      </c>
      <c r="C22" s="518">
        <v>11901000</v>
      </c>
      <c r="D22" s="518">
        <v>11901000</v>
      </c>
      <c r="E22" s="622"/>
    </row>
    <row r="23" spans="1:5" ht="12.75">
      <c r="A23" s="525" t="s">
        <v>622</v>
      </c>
      <c r="B23" s="513" t="s">
        <v>623</v>
      </c>
      <c r="C23" s="518">
        <v>15827000</v>
      </c>
      <c r="D23" s="518">
        <v>15827000</v>
      </c>
      <c r="E23" s="622"/>
    </row>
    <row r="24" spans="1:5" ht="12.75">
      <c r="A24" s="525" t="s">
        <v>624</v>
      </c>
      <c r="B24" s="513" t="s">
        <v>625</v>
      </c>
      <c r="C24" s="518">
        <v>27447632</v>
      </c>
      <c r="D24" s="518">
        <v>27447632</v>
      </c>
      <c r="E24" s="622"/>
    </row>
    <row r="25" spans="1:5" ht="12.75">
      <c r="A25" s="525" t="s">
        <v>626</v>
      </c>
      <c r="B25" s="513" t="s">
        <v>627</v>
      </c>
      <c r="C25" s="518">
        <v>3078000</v>
      </c>
      <c r="D25" s="518">
        <v>3078000</v>
      </c>
      <c r="E25" s="622"/>
    </row>
    <row r="26" spans="1:5" ht="22.5">
      <c r="A26" s="525" t="s">
        <v>628</v>
      </c>
      <c r="B26" s="513" t="s">
        <v>629</v>
      </c>
      <c r="C26" s="518">
        <v>5986000</v>
      </c>
      <c r="D26" s="518">
        <v>5986000</v>
      </c>
      <c r="E26" s="622"/>
    </row>
    <row r="27" spans="1:5" ht="12.75">
      <c r="A27" s="525" t="s">
        <v>630</v>
      </c>
      <c r="B27" s="513" t="s">
        <v>631</v>
      </c>
      <c r="C27" s="518">
        <v>1614000</v>
      </c>
      <c r="D27" s="518">
        <v>1614000</v>
      </c>
      <c r="E27" s="622"/>
    </row>
    <row r="28" spans="1:5" ht="13.5" thickBot="1">
      <c r="A28" s="527" t="s">
        <v>632</v>
      </c>
      <c r="B28" s="520" t="s">
        <v>633</v>
      </c>
      <c r="C28" s="521">
        <v>5876970</v>
      </c>
      <c r="D28" s="521">
        <v>5876970</v>
      </c>
      <c r="E28" s="622"/>
    </row>
    <row r="29" spans="1:5" ht="13.5" thickBot="1">
      <c r="A29" s="527" t="s">
        <v>638</v>
      </c>
      <c r="B29" s="520" t="s">
        <v>639</v>
      </c>
      <c r="C29" s="521"/>
      <c r="D29" s="528">
        <v>150571</v>
      </c>
      <c r="E29" s="622"/>
    </row>
    <row r="30" spans="1:5" s="455" customFormat="1" ht="19.5" customHeight="1" thickBot="1">
      <c r="A30" s="514"/>
      <c r="B30" s="515" t="s">
        <v>560</v>
      </c>
      <c r="C30" s="516">
        <f>SUM(C5:C29)</f>
        <v>413947518</v>
      </c>
      <c r="D30" s="517">
        <f>SUM(D5:D29)</f>
        <v>415530684</v>
      </c>
      <c r="E30" s="622"/>
    </row>
    <row r="31" spans="1:2" ht="12.75">
      <c r="A31" s="623" t="s">
        <v>564</v>
      </c>
      <c r="B31" s="623"/>
    </row>
  </sheetData>
  <sheetProtection/>
  <mergeCells count="3">
    <mergeCell ref="B1:D1"/>
    <mergeCell ref="E1:E30"/>
    <mergeCell ref="A31:B3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35" sqref="T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I23" sqref="I23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08" t="s">
        <v>423</v>
      </c>
      <c r="B1" s="60"/>
    </row>
    <row r="2" spans="1:2" ht="12.75">
      <c r="A2" s="60"/>
      <c r="B2" s="60"/>
    </row>
    <row r="3" spans="1:2" ht="12.75">
      <c r="A3" s="210"/>
      <c r="B3" s="210"/>
    </row>
    <row r="4" spans="1:2" ht="15.75">
      <c r="A4" s="62"/>
      <c r="B4" s="214"/>
    </row>
    <row r="5" spans="1:2" ht="15.75">
      <c r="A5" s="62"/>
      <c r="B5" s="214"/>
    </row>
    <row r="6" spans="1:2" s="54" customFormat="1" ht="15.75">
      <c r="A6" s="62" t="s">
        <v>458</v>
      </c>
      <c r="B6" s="210"/>
    </row>
    <row r="7" spans="1:2" s="54" customFormat="1" ht="12.75">
      <c r="A7" s="210"/>
      <c r="B7" s="210"/>
    </row>
    <row r="8" spans="1:2" s="54" customFormat="1" ht="12.75">
      <c r="A8" s="210"/>
      <c r="B8" s="210"/>
    </row>
    <row r="9" spans="1:2" ht="12.75">
      <c r="A9" s="210" t="s">
        <v>394</v>
      </c>
      <c r="B9" s="210" t="s">
        <v>374</v>
      </c>
    </row>
    <row r="10" spans="1:2" ht="12.75">
      <c r="A10" s="210" t="s">
        <v>392</v>
      </c>
      <c r="B10" s="210" t="s">
        <v>380</v>
      </c>
    </row>
    <row r="11" spans="1:2" ht="12.75">
      <c r="A11" s="210" t="s">
        <v>393</v>
      </c>
      <c r="B11" s="210" t="s">
        <v>381</v>
      </c>
    </row>
    <row r="12" spans="1:2" ht="12.75">
      <c r="A12" s="210"/>
      <c r="B12" s="210"/>
    </row>
    <row r="13" spans="1:2" ht="15.75">
      <c r="A13" s="62" t="str">
        <f>+CONCATENATE(LEFT(A6,4),". évi előirányzat módosítások BEVÉTELEK")</f>
        <v>2019. évi előirányzat módosítások BEVÉTELEK</v>
      </c>
      <c r="B13" s="214"/>
    </row>
    <row r="14" spans="1:2" ht="12.75">
      <c r="A14" s="210"/>
      <c r="B14" s="210"/>
    </row>
    <row r="15" spans="1:2" s="54" customFormat="1" ht="12.75">
      <c r="A15" s="210" t="s">
        <v>395</v>
      </c>
      <c r="B15" s="210" t="s">
        <v>375</v>
      </c>
    </row>
    <row r="16" spans="1:2" ht="12.75">
      <c r="A16" s="210" t="s">
        <v>396</v>
      </c>
      <c r="B16" s="210" t="s">
        <v>382</v>
      </c>
    </row>
    <row r="17" spans="1:2" ht="12.75">
      <c r="A17" s="210" t="s">
        <v>397</v>
      </c>
      <c r="B17" s="210" t="s">
        <v>383</v>
      </c>
    </row>
    <row r="18" spans="1:2" ht="12.75">
      <c r="A18" s="210"/>
      <c r="B18" s="210"/>
    </row>
    <row r="19" spans="1:2" ht="14.25">
      <c r="A19" s="217" t="str">
        <f>+CONCATENATE(LEFT(A6,4),". módosítás utáni módosított előrirányzatok BEVÉTELEK")</f>
        <v>2019. módosítás utáni módosított előrirányzatok BEVÉTELEK</v>
      </c>
      <c r="B19" s="214"/>
    </row>
    <row r="20" spans="1:2" ht="12.75">
      <c r="A20" s="210"/>
      <c r="B20" s="210"/>
    </row>
    <row r="21" spans="1:2" ht="12.75">
      <c r="A21" s="210" t="s">
        <v>398</v>
      </c>
      <c r="B21" s="210" t="s">
        <v>376</v>
      </c>
    </row>
    <row r="22" spans="1:2" ht="12.75">
      <c r="A22" s="210" t="s">
        <v>399</v>
      </c>
      <c r="B22" s="210" t="s">
        <v>384</v>
      </c>
    </row>
    <row r="23" spans="1:2" ht="12.75">
      <c r="A23" s="210" t="s">
        <v>400</v>
      </c>
      <c r="B23" s="210" t="s">
        <v>385</v>
      </c>
    </row>
    <row r="24" spans="1:2" ht="12.75">
      <c r="A24" s="210"/>
      <c r="B24" s="210"/>
    </row>
    <row r="25" spans="1:2" ht="15.75">
      <c r="A25" s="62" t="str">
        <f>+CONCATENATE(LEFT(A6,4),". évi eredeti előirányzat KIADÁSOK")</f>
        <v>2019. évi eredeti előirányzat KIADÁSOK</v>
      </c>
      <c r="B25" s="214"/>
    </row>
    <row r="26" spans="1:2" ht="12.75">
      <c r="A26" s="210"/>
      <c r="B26" s="210"/>
    </row>
    <row r="27" spans="1:2" ht="12.75">
      <c r="A27" s="210" t="s">
        <v>401</v>
      </c>
      <c r="B27" s="210" t="s">
        <v>377</v>
      </c>
    </row>
    <row r="28" spans="1:2" ht="12.75">
      <c r="A28" s="210" t="s">
        <v>402</v>
      </c>
      <c r="B28" s="210" t="s">
        <v>386</v>
      </c>
    </row>
    <row r="29" spans="1:2" ht="12.75">
      <c r="A29" s="210" t="s">
        <v>403</v>
      </c>
      <c r="B29" s="210" t="s">
        <v>387</v>
      </c>
    </row>
    <row r="30" spans="1:2" ht="12.75">
      <c r="A30" s="210"/>
      <c r="B30" s="210"/>
    </row>
    <row r="31" spans="1:2" ht="15.75">
      <c r="A31" s="62" t="str">
        <f>+CONCATENATE(LEFT(A6,4),". évi előirányzat módosítások KIADÁSOK")</f>
        <v>2019. évi előirányzat módosítások KIADÁSOK</v>
      </c>
      <c r="B31" s="214"/>
    </row>
    <row r="32" spans="1:2" ht="12.75">
      <c r="A32" s="210"/>
      <c r="B32" s="210"/>
    </row>
    <row r="33" spans="1:2" ht="12.75">
      <c r="A33" s="210" t="s">
        <v>404</v>
      </c>
      <c r="B33" s="210" t="s">
        <v>378</v>
      </c>
    </row>
    <row r="34" spans="1:2" ht="12.75">
      <c r="A34" s="210" t="s">
        <v>405</v>
      </c>
      <c r="B34" s="210" t="s">
        <v>388</v>
      </c>
    </row>
    <row r="35" spans="1:2" ht="12.75">
      <c r="A35" s="210" t="s">
        <v>406</v>
      </c>
      <c r="B35" s="210" t="s">
        <v>389</v>
      </c>
    </row>
    <row r="36" spans="1:2" ht="12.75">
      <c r="A36" s="210"/>
      <c r="B36" s="210"/>
    </row>
    <row r="37" spans="1:2" ht="15.75">
      <c r="A37" s="216" t="str">
        <f>+CONCATENATE(LEFT(A6,4),". módosítás utáni módosított előirányzatok KIADÁSOK")</f>
        <v>2019. módosítás utáni módosított előirányzatok KIADÁSOK</v>
      </c>
      <c r="B37" s="214"/>
    </row>
    <row r="38" spans="1:2" ht="12.75">
      <c r="A38" s="210"/>
      <c r="B38" s="210"/>
    </row>
    <row r="39" spans="1:2" ht="12.75">
      <c r="A39" s="210" t="s">
        <v>407</v>
      </c>
      <c r="B39" s="210" t="s">
        <v>379</v>
      </c>
    </row>
    <row r="40" spans="1:2" ht="12.75">
      <c r="A40" s="210" t="s">
        <v>408</v>
      </c>
      <c r="B40" s="210" t="s">
        <v>390</v>
      </c>
    </row>
    <row r="41" spans="1:2" ht="12.75">
      <c r="A41" s="210" t="s">
        <v>409</v>
      </c>
      <c r="B41" s="210" t="s">
        <v>391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zoomScale="120" zoomScaleNormal="120" zoomScaleSheetLayoutView="100" workbookViewId="0" topLeftCell="A88">
      <selection activeCell="D106" sqref="D106"/>
    </sheetView>
  </sheetViews>
  <sheetFormatPr defaultColWidth="9.00390625" defaultRowHeight="12.75"/>
  <cols>
    <col min="1" max="1" width="7.50390625" style="115" customWidth="1"/>
    <col min="2" max="2" width="59.625" style="115" customWidth="1"/>
    <col min="3" max="3" width="14.875" style="116" customWidth="1"/>
    <col min="4" max="11" width="14.875" style="136" customWidth="1"/>
    <col min="12" max="16384" width="9.375" style="136" customWidth="1"/>
  </cols>
  <sheetData>
    <row r="1" spans="1:11" ht="15.75">
      <c r="A1" s="306"/>
      <c r="B1" s="574" t="str">
        <f>CONCATENATE("1.1. melléklet ",RM_ALAPADATOK!A7," ",RM_ALAPADATOK!B7," ",RM_ALAPADATOK!C7," ",RM_ALAPADATOK!D7," ",RM_ALAPADATOK!E7," ",RM_ALAPADATOK!F7," ",RM_ALAPADATOK!G7," ",RM_ALAPADATOK!H7)</f>
        <v>1.1. melléklet a 2 / 2019 ( II.26. ) önkormányzati rendelethez</v>
      </c>
      <c r="C1" s="575"/>
      <c r="D1" s="575"/>
      <c r="E1" s="575"/>
      <c r="F1" s="575"/>
      <c r="G1" s="575"/>
      <c r="H1" s="575"/>
      <c r="I1" s="575"/>
      <c r="J1" s="575"/>
      <c r="K1" s="575"/>
    </row>
    <row r="2" spans="1:11" ht="15.7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.75">
      <c r="A3" s="576">
        <f>CONCATENATE(RM_ALAPADATOK!A4)</f>
      </c>
      <c r="B3" s="576"/>
      <c r="C3" s="577"/>
      <c r="D3" s="576"/>
      <c r="E3" s="576"/>
      <c r="F3" s="576"/>
      <c r="G3" s="576"/>
      <c r="H3" s="576"/>
      <c r="I3" s="576"/>
      <c r="J3" s="576"/>
      <c r="K3" s="576"/>
    </row>
    <row r="4" spans="1:11" ht="15.75">
      <c r="A4" s="576" t="s">
        <v>457</v>
      </c>
      <c r="B4" s="576"/>
      <c r="C4" s="577"/>
      <c r="D4" s="576"/>
      <c r="E4" s="576"/>
      <c r="F4" s="576"/>
      <c r="G4" s="576"/>
      <c r="H4" s="576"/>
      <c r="I4" s="576"/>
      <c r="J4" s="576"/>
      <c r="K4" s="576"/>
    </row>
    <row r="5" spans="1:11" ht="15.7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578" t="s">
        <v>1</v>
      </c>
      <c r="B6" s="578"/>
      <c r="C6" s="578"/>
      <c r="D6" s="578"/>
      <c r="E6" s="578"/>
      <c r="F6" s="578"/>
      <c r="G6" s="578"/>
      <c r="H6" s="578"/>
      <c r="I6" s="578"/>
      <c r="J6" s="578"/>
      <c r="K6" s="578"/>
    </row>
    <row r="7" spans="1:11" ht="15.75" customHeight="1" thickBot="1">
      <c r="A7" s="563" t="s">
        <v>81</v>
      </c>
      <c r="B7" s="563"/>
      <c r="C7" s="309"/>
      <c r="D7" s="308"/>
      <c r="E7" s="308"/>
      <c r="F7" s="308"/>
      <c r="G7" s="308"/>
      <c r="H7" s="308"/>
      <c r="I7" s="308"/>
      <c r="J7" s="308"/>
      <c r="K7" s="309" t="s">
        <v>429</v>
      </c>
    </row>
    <row r="8" spans="1:11" ht="15.75">
      <c r="A8" s="566" t="s">
        <v>46</v>
      </c>
      <c r="B8" s="568" t="s">
        <v>2</v>
      </c>
      <c r="C8" s="570" t="str">
        <f>+CONCATENATE(LEFT(RM_ÖSSZEFÜGGÉSEK!A6,4),". évi")</f>
        <v>2019. évi</v>
      </c>
      <c r="D8" s="571"/>
      <c r="E8" s="572"/>
      <c r="F8" s="572"/>
      <c r="G8" s="572"/>
      <c r="H8" s="572"/>
      <c r="I8" s="572"/>
      <c r="J8" s="572"/>
      <c r="K8" s="573"/>
    </row>
    <row r="9" spans="1:11" ht="48.75" thickBot="1">
      <c r="A9" s="567"/>
      <c r="B9" s="569"/>
      <c r="C9" s="283" t="s">
        <v>370</v>
      </c>
      <c r="D9" s="303" t="s">
        <v>554</v>
      </c>
      <c r="E9" s="303" t="s">
        <v>555</v>
      </c>
      <c r="F9" s="303" t="s">
        <v>505</v>
      </c>
      <c r="G9" s="303" t="s">
        <v>506</v>
      </c>
      <c r="H9" s="303" t="s">
        <v>556</v>
      </c>
      <c r="I9" s="303" t="s">
        <v>507</v>
      </c>
      <c r="J9" s="304" t="s">
        <v>435</v>
      </c>
      <c r="K9" s="305" t="s">
        <v>438</v>
      </c>
    </row>
    <row r="10" spans="1:11" s="137" customFormat="1" ht="12" customHeight="1" thickBot="1">
      <c r="A10" s="133" t="s">
        <v>346</v>
      </c>
      <c r="B10" s="134" t="s">
        <v>347</v>
      </c>
      <c r="C10" s="284" t="s">
        <v>348</v>
      </c>
      <c r="D10" s="284" t="s">
        <v>350</v>
      </c>
      <c r="E10" s="285" t="s">
        <v>349</v>
      </c>
      <c r="F10" s="285" t="s">
        <v>351</v>
      </c>
      <c r="G10" s="285" t="s">
        <v>352</v>
      </c>
      <c r="H10" s="285" t="s">
        <v>353</v>
      </c>
      <c r="I10" s="285" t="s">
        <v>459</v>
      </c>
      <c r="J10" s="285" t="s">
        <v>460</v>
      </c>
      <c r="K10" s="302" t="s">
        <v>461</v>
      </c>
    </row>
    <row r="11" spans="1:11" s="138" customFormat="1" ht="12" customHeight="1" thickBot="1">
      <c r="A11" s="17" t="s">
        <v>3</v>
      </c>
      <c r="B11" s="18" t="s">
        <v>137</v>
      </c>
      <c r="C11" s="457">
        <f>+C12+C13+C14+C15+C16+C17</f>
        <v>413947518</v>
      </c>
      <c r="D11" s="192">
        <f>+D12+D13+D14+D15+D16+D17</f>
        <v>1583166</v>
      </c>
      <c r="E11" s="126">
        <f aca="true" t="shared" si="0" ref="E11:K11">+E12+E13+E14+E15+E16+E17</f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1583166</v>
      </c>
      <c r="K11" s="68">
        <f t="shared" si="0"/>
        <v>415530684</v>
      </c>
    </row>
    <row r="12" spans="1:11" s="138" customFormat="1" ht="12" customHeight="1">
      <c r="A12" s="12" t="s">
        <v>58</v>
      </c>
      <c r="B12" s="139" t="s">
        <v>138</v>
      </c>
      <c r="C12" s="458">
        <v>180621648</v>
      </c>
      <c r="D12" s="193">
        <v>175069</v>
      </c>
      <c r="E12" s="128"/>
      <c r="F12" s="128"/>
      <c r="G12" s="128"/>
      <c r="H12" s="128"/>
      <c r="I12" s="128"/>
      <c r="J12" s="167">
        <f aca="true" t="shared" si="1" ref="J12:J17">D12+E12+F12+G12+H12+I12</f>
        <v>175069</v>
      </c>
      <c r="K12" s="166">
        <f aca="true" t="shared" si="2" ref="K12:K17">C12+J12</f>
        <v>180796717</v>
      </c>
    </row>
    <row r="13" spans="1:11" s="138" customFormat="1" ht="12" customHeight="1">
      <c r="A13" s="11" t="s">
        <v>59</v>
      </c>
      <c r="B13" s="140" t="s">
        <v>139</v>
      </c>
      <c r="C13" s="459">
        <v>91830668</v>
      </c>
      <c r="D13" s="194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91830668</v>
      </c>
    </row>
    <row r="14" spans="1:11" s="138" customFormat="1" ht="12" customHeight="1">
      <c r="A14" s="11" t="s">
        <v>60</v>
      </c>
      <c r="B14" s="140" t="s">
        <v>140</v>
      </c>
      <c r="C14" s="459">
        <v>135618232</v>
      </c>
      <c r="D14" s="194">
        <v>887307</v>
      </c>
      <c r="E14" s="128"/>
      <c r="F14" s="128"/>
      <c r="G14" s="128"/>
      <c r="H14" s="128"/>
      <c r="I14" s="128"/>
      <c r="J14" s="167">
        <f t="shared" si="1"/>
        <v>887307</v>
      </c>
      <c r="K14" s="166">
        <f t="shared" si="2"/>
        <v>136505539</v>
      </c>
    </row>
    <row r="15" spans="1:11" s="138" customFormat="1" ht="12" customHeight="1">
      <c r="A15" s="11" t="s">
        <v>61</v>
      </c>
      <c r="B15" s="140" t="s">
        <v>141</v>
      </c>
      <c r="C15" s="459">
        <v>5876970</v>
      </c>
      <c r="D15" s="194">
        <v>150571</v>
      </c>
      <c r="E15" s="128"/>
      <c r="F15" s="128"/>
      <c r="G15" s="128"/>
      <c r="H15" s="128"/>
      <c r="I15" s="128"/>
      <c r="J15" s="167">
        <f t="shared" si="1"/>
        <v>150571</v>
      </c>
      <c r="K15" s="166">
        <f t="shared" si="2"/>
        <v>6027541</v>
      </c>
    </row>
    <row r="16" spans="1:11" s="138" customFormat="1" ht="12" customHeight="1">
      <c r="A16" s="11" t="s">
        <v>78</v>
      </c>
      <c r="B16" s="70" t="s">
        <v>291</v>
      </c>
      <c r="C16" s="459"/>
      <c r="D16" s="194">
        <v>370219</v>
      </c>
      <c r="E16" s="128"/>
      <c r="F16" s="128"/>
      <c r="G16" s="128"/>
      <c r="H16" s="128"/>
      <c r="I16" s="128"/>
      <c r="J16" s="167">
        <f t="shared" si="1"/>
        <v>370219</v>
      </c>
      <c r="K16" s="166">
        <f t="shared" si="2"/>
        <v>370219</v>
      </c>
    </row>
    <row r="17" spans="1:11" s="138" customFormat="1" ht="12" customHeight="1" thickBot="1">
      <c r="A17" s="13" t="s">
        <v>62</v>
      </c>
      <c r="B17" s="71" t="s">
        <v>292</v>
      </c>
      <c r="C17" s="459"/>
      <c r="D17" s="194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>
      <c r="A18" s="17" t="s">
        <v>4</v>
      </c>
      <c r="B18" s="69" t="s">
        <v>142</v>
      </c>
      <c r="C18" s="457">
        <f>+C19+C20+C21+C22+C23</f>
        <v>22781887</v>
      </c>
      <c r="D18" s="192">
        <f>+D19+D20+D21+D22+D23</f>
        <v>159906925</v>
      </c>
      <c r="E18" s="126">
        <f aca="true" t="shared" si="3" ref="E18:K18">+E19+E20+E21+E22+E23</f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159906925</v>
      </c>
      <c r="K18" s="68">
        <f t="shared" si="3"/>
        <v>182688812</v>
      </c>
    </row>
    <row r="19" spans="1:11" s="138" customFormat="1" ht="12" customHeight="1">
      <c r="A19" s="12" t="s">
        <v>64</v>
      </c>
      <c r="B19" s="139" t="s">
        <v>143</v>
      </c>
      <c r="C19" s="458"/>
      <c r="D19" s="193"/>
      <c r="E19" s="128"/>
      <c r="F19" s="128"/>
      <c r="G19" s="128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459"/>
      <c r="D20" s="194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>
      <c r="A21" s="11" t="s">
        <v>66</v>
      </c>
      <c r="B21" s="140" t="s">
        <v>283</v>
      </c>
      <c r="C21" s="459"/>
      <c r="D21" s="194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284</v>
      </c>
      <c r="C22" s="459"/>
      <c r="D22" s="194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459">
        <v>22781887</v>
      </c>
      <c r="D23" s="194">
        <v>159906925</v>
      </c>
      <c r="E23" s="128"/>
      <c r="F23" s="128"/>
      <c r="G23" s="128"/>
      <c r="H23" s="128"/>
      <c r="I23" s="128"/>
      <c r="J23" s="167">
        <f t="shared" si="4"/>
        <v>159906925</v>
      </c>
      <c r="K23" s="166">
        <f t="shared" si="5"/>
        <v>182688812</v>
      </c>
    </row>
    <row r="24" spans="1:11" s="138" customFormat="1" ht="12" customHeight="1" thickBot="1">
      <c r="A24" s="13" t="s">
        <v>74</v>
      </c>
      <c r="B24" s="71" t="s">
        <v>146</v>
      </c>
      <c r="C24" s="460">
        <v>3139296</v>
      </c>
      <c r="D24" s="195"/>
      <c r="E24" s="247"/>
      <c r="F24" s="247"/>
      <c r="G24" s="247"/>
      <c r="H24" s="247"/>
      <c r="I24" s="247"/>
      <c r="J24" s="167">
        <f t="shared" si="4"/>
        <v>0</v>
      </c>
      <c r="K24" s="166">
        <f t="shared" si="5"/>
        <v>3139296</v>
      </c>
    </row>
    <row r="25" spans="1:11" s="138" customFormat="1" ht="12" customHeight="1" thickBot="1">
      <c r="A25" s="17" t="s">
        <v>5</v>
      </c>
      <c r="B25" s="18" t="s">
        <v>147</v>
      </c>
      <c r="C25" s="457">
        <f>+C26+C27+C28+C29+C30</f>
        <v>8856290</v>
      </c>
      <c r="D25" s="192">
        <f>+D26+D27+D28+D29+D30</f>
        <v>51937034</v>
      </c>
      <c r="E25" s="126">
        <f aca="true" t="shared" si="6" ref="E25:K25">+E26+E27+E28+E29+E30</f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51937034</v>
      </c>
      <c r="K25" s="68">
        <f t="shared" si="6"/>
        <v>60793324</v>
      </c>
    </row>
    <row r="26" spans="1:11" s="138" customFormat="1" ht="12" customHeight="1">
      <c r="A26" s="12" t="s">
        <v>47</v>
      </c>
      <c r="B26" s="139" t="s">
        <v>148</v>
      </c>
      <c r="C26" s="458">
        <v>8856290</v>
      </c>
      <c r="D26" s="193"/>
      <c r="E26" s="128"/>
      <c r="F26" s="128"/>
      <c r="G26" s="128"/>
      <c r="H26" s="128"/>
      <c r="I26" s="128"/>
      <c r="J26" s="167">
        <f aca="true" t="shared" si="7" ref="J26:J31">D26+E26+F26+G26+H26+I26</f>
        <v>0</v>
      </c>
      <c r="K26" s="166">
        <f aca="true" t="shared" si="8" ref="K26:K31">C26+J26</f>
        <v>8856290</v>
      </c>
    </row>
    <row r="27" spans="1:11" s="138" customFormat="1" ht="12" customHeight="1">
      <c r="A27" s="11" t="s">
        <v>48</v>
      </c>
      <c r="B27" s="140" t="s">
        <v>149</v>
      </c>
      <c r="C27" s="459"/>
      <c r="D27" s="194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>
      <c r="A28" s="11" t="s">
        <v>49</v>
      </c>
      <c r="B28" s="140" t="s">
        <v>285</v>
      </c>
      <c r="C28" s="459"/>
      <c r="D28" s="194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>
      <c r="A29" s="11" t="s">
        <v>50</v>
      </c>
      <c r="B29" s="140" t="s">
        <v>286</v>
      </c>
      <c r="C29" s="459"/>
      <c r="D29" s="194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>
      <c r="A30" s="11" t="s">
        <v>89</v>
      </c>
      <c r="B30" s="140" t="s">
        <v>150</v>
      </c>
      <c r="C30" s="459"/>
      <c r="D30" s="194">
        <v>51937034</v>
      </c>
      <c r="E30" s="128"/>
      <c r="F30" s="128"/>
      <c r="G30" s="128"/>
      <c r="H30" s="128"/>
      <c r="I30" s="128"/>
      <c r="J30" s="167">
        <f t="shared" si="7"/>
        <v>51937034</v>
      </c>
      <c r="K30" s="166">
        <f t="shared" si="8"/>
        <v>51937034</v>
      </c>
    </row>
    <row r="31" spans="1:11" s="138" customFormat="1" ht="12" customHeight="1" thickBot="1">
      <c r="A31" s="13" t="s">
        <v>90</v>
      </c>
      <c r="B31" s="141" t="s">
        <v>151</v>
      </c>
      <c r="C31" s="461"/>
      <c r="D31" s="195"/>
      <c r="E31" s="247"/>
      <c r="F31" s="247"/>
      <c r="G31" s="247"/>
      <c r="H31" s="247"/>
      <c r="I31" s="247"/>
      <c r="J31" s="271">
        <f t="shared" si="7"/>
        <v>0</v>
      </c>
      <c r="K31" s="166">
        <f t="shared" si="8"/>
        <v>0</v>
      </c>
    </row>
    <row r="32" spans="1:11" s="138" customFormat="1" ht="12" customHeight="1" thickBot="1">
      <c r="A32" s="17" t="s">
        <v>91</v>
      </c>
      <c r="B32" s="18" t="s">
        <v>421</v>
      </c>
      <c r="C32" s="457">
        <f>SUM(C33:C39)</f>
        <v>60000000</v>
      </c>
      <c r="D32" s="132">
        <f>+D33+D34+D35+D36+D37+D38+D39</f>
        <v>0</v>
      </c>
      <c r="E32" s="132">
        <f aca="true" t="shared" si="9" ref="E32:K32">+E33+E34+E35+E36+E37+E38+E39</f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60000000</v>
      </c>
    </row>
    <row r="33" spans="1:11" s="138" customFormat="1" ht="12" customHeight="1">
      <c r="A33" s="12" t="s">
        <v>152</v>
      </c>
      <c r="B33" s="139" t="s">
        <v>414</v>
      </c>
      <c r="C33" s="458">
        <v>4500000</v>
      </c>
      <c r="D33" s="128"/>
      <c r="E33" s="167"/>
      <c r="F33" s="167"/>
      <c r="G33" s="167"/>
      <c r="H33" s="167"/>
      <c r="I33" s="167"/>
      <c r="J33" s="167">
        <f aca="true" t="shared" si="10" ref="J33:J39">D33+E33+F33+G33+H33+I33</f>
        <v>0</v>
      </c>
      <c r="K33" s="166">
        <f aca="true" t="shared" si="11" ref="K33:K39">C33+J33</f>
        <v>4500000</v>
      </c>
    </row>
    <row r="34" spans="1:11" s="138" customFormat="1" ht="12" customHeight="1">
      <c r="A34" s="11" t="s">
        <v>153</v>
      </c>
      <c r="B34" s="140" t="s">
        <v>415</v>
      </c>
      <c r="C34" s="459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>
      <c r="A35" s="11" t="s">
        <v>154</v>
      </c>
      <c r="B35" s="140" t="s">
        <v>416</v>
      </c>
      <c r="C35" s="459">
        <v>48000000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48000000</v>
      </c>
    </row>
    <row r="36" spans="1:11" s="138" customFormat="1" ht="12" customHeight="1">
      <c r="A36" s="11" t="s">
        <v>155</v>
      </c>
      <c r="B36" s="140" t="s">
        <v>417</v>
      </c>
      <c r="C36" s="459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>
      <c r="A37" s="11" t="s">
        <v>418</v>
      </c>
      <c r="B37" s="140" t="s">
        <v>156</v>
      </c>
      <c r="C37" s="459">
        <v>7500000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7500000</v>
      </c>
    </row>
    <row r="38" spans="1:11" s="138" customFormat="1" ht="12" customHeight="1">
      <c r="A38" s="11" t="s">
        <v>419</v>
      </c>
      <c r="B38" s="140" t="s">
        <v>157</v>
      </c>
      <c r="C38" s="459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>
      <c r="A39" s="13" t="s">
        <v>420</v>
      </c>
      <c r="B39" s="141" t="s">
        <v>158</v>
      </c>
      <c r="C39" s="462"/>
      <c r="D39" s="129"/>
      <c r="E39" s="247"/>
      <c r="F39" s="247"/>
      <c r="G39" s="247"/>
      <c r="H39" s="247"/>
      <c r="I39" s="247"/>
      <c r="J39" s="271">
        <f t="shared" si="10"/>
        <v>0</v>
      </c>
      <c r="K39" s="166">
        <f t="shared" si="11"/>
        <v>0</v>
      </c>
    </row>
    <row r="40" spans="1:11" s="138" customFormat="1" ht="12" customHeight="1" thickBot="1">
      <c r="A40" s="17" t="s">
        <v>7</v>
      </c>
      <c r="B40" s="18" t="s">
        <v>293</v>
      </c>
      <c r="C40" s="457">
        <f>SUM(C41:C51)</f>
        <v>100476086</v>
      </c>
      <c r="D40" s="192">
        <f>SUM(D41:D51)</f>
        <v>0</v>
      </c>
      <c r="E40" s="126">
        <f aca="true" t="shared" si="12" ref="E40:K40">SUM(E41:E51)</f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100476086</v>
      </c>
    </row>
    <row r="41" spans="1:11" s="138" customFormat="1" ht="12" customHeight="1">
      <c r="A41" s="12" t="s">
        <v>51</v>
      </c>
      <c r="B41" s="139" t="s">
        <v>161</v>
      </c>
      <c r="C41" s="458">
        <v>15812490</v>
      </c>
      <c r="D41" s="193"/>
      <c r="E41" s="128"/>
      <c r="F41" s="128"/>
      <c r="G41" s="128"/>
      <c r="H41" s="128"/>
      <c r="I41" s="128"/>
      <c r="J41" s="167">
        <f aca="true" t="shared" si="13" ref="J41:J51">D41+E41+F41+G41+H41+I41</f>
        <v>0</v>
      </c>
      <c r="K41" s="166">
        <f aca="true" t="shared" si="14" ref="K41:K51">C41+J41</f>
        <v>15812490</v>
      </c>
    </row>
    <row r="42" spans="1:11" s="138" customFormat="1" ht="12" customHeight="1">
      <c r="A42" s="11" t="s">
        <v>52</v>
      </c>
      <c r="B42" s="140" t="s">
        <v>162</v>
      </c>
      <c r="C42" s="459">
        <v>7196000</v>
      </c>
      <c r="D42" s="194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7196000</v>
      </c>
    </row>
    <row r="43" spans="1:11" s="138" customFormat="1" ht="12" customHeight="1">
      <c r="A43" s="11" t="s">
        <v>53</v>
      </c>
      <c r="B43" s="140" t="s">
        <v>163</v>
      </c>
      <c r="C43" s="459">
        <v>8620000</v>
      </c>
      <c r="D43" s="194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8620000</v>
      </c>
    </row>
    <row r="44" spans="1:11" s="138" customFormat="1" ht="12" customHeight="1">
      <c r="A44" s="11" t="s">
        <v>93</v>
      </c>
      <c r="B44" s="140" t="s">
        <v>164</v>
      </c>
      <c r="C44" s="459">
        <v>14791000</v>
      </c>
      <c r="D44" s="194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14791000</v>
      </c>
    </row>
    <row r="45" spans="1:11" s="138" customFormat="1" ht="12" customHeight="1">
      <c r="A45" s="11" t="s">
        <v>94</v>
      </c>
      <c r="B45" s="140" t="s">
        <v>165</v>
      </c>
      <c r="C45" s="459">
        <v>40313475</v>
      </c>
      <c r="D45" s="194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40313475</v>
      </c>
    </row>
    <row r="46" spans="1:11" s="138" customFormat="1" ht="12" customHeight="1">
      <c r="A46" s="11" t="s">
        <v>95</v>
      </c>
      <c r="B46" s="140" t="s">
        <v>166</v>
      </c>
      <c r="C46" s="459">
        <v>12727121</v>
      </c>
      <c r="D46" s="194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12727121</v>
      </c>
    </row>
    <row r="47" spans="1:11" s="138" customFormat="1" ht="12" customHeight="1">
      <c r="A47" s="11" t="s">
        <v>96</v>
      </c>
      <c r="B47" s="140" t="s">
        <v>167</v>
      </c>
      <c r="C47" s="459"/>
      <c r="D47" s="194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>
      <c r="A48" s="11" t="s">
        <v>97</v>
      </c>
      <c r="B48" s="140" t="s">
        <v>422</v>
      </c>
      <c r="C48" s="459"/>
      <c r="D48" s="194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>
      <c r="A49" s="11" t="s">
        <v>159</v>
      </c>
      <c r="B49" s="140" t="s">
        <v>169</v>
      </c>
      <c r="C49" s="459"/>
      <c r="D49" s="218"/>
      <c r="E49" s="168"/>
      <c r="F49" s="168"/>
      <c r="G49" s="168"/>
      <c r="H49" s="168"/>
      <c r="I49" s="168"/>
      <c r="J49" s="272">
        <f t="shared" si="13"/>
        <v>0</v>
      </c>
      <c r="K49" s="166">
        <f t="shared" si="14"/>
        <v>0</v>
      </c>
    </row>
    <row r="50" spans="1:11" s="138" customFormat="1" ht="12" customHeight="1">
      <c r="A50" s="13" t="s">
        <v>160</v>
      </c>
      <c r="B50" s="141" t="s">
        <v>295</v>
      </c>
      <c r="C50" s="462"/>
      <c r="D50" s="219"/>
      <c r="E50" s="248"/>
      <c r="F50" s="248"/>
      <c r="G50" s="248"/>
      <c r="H50" s="248"/>
      <c r="I50" s="248"/>
      <c r="J50" s="273">
        <f t="shared" si="13"/>
        <v>0</v>
      </c>
      <c r="K50" s="166">
        <f t="shared" si="14"/>
        <v>0</v>
      </c>
    </row>
    <row r="51" spans="1:11" s="138" customFormat="1" ht="12" customHeight="1" thickBot="1">
      <c r="A51" s="15" t="s">
        <v>294</v>
      </c>
      <c r="B51" s="301" t="s">
        <v>170</v>
      </c>
      <c r="C51" s="548">
        <v>1016000</v>
      </c>
      <c r="D51" s="221"/>
      <c r="E51" s="251"/>
      <c r="F51" s="251"/>
      <c r="G51" s="251"/>
      <c r="H51" s="251"/>
      <c r="I51" s="251"/>
      <c r="J51" s="274">
        <f t="shared" si="13"/>
        <v>0</v>
      </c>
      <c r="K51" s="228">
        <f t="shared" si="14"/>
        <v>1016000</v>
      </c>
    </row>
    <row r="52" spans="1:11" s="138" customFormat="1" ht="12" customHeight="1" thickBot="1">
      <c r="A52" s="175" t="s">
        <v>8</v>
      </c>
      <c r="B52" s="546" t="s">
        <v>171</v>
      </c>
      <c r="C52" s="468">
        <f>SUM(C53:C57)</f>
        <v>0</v>
      </c>
      <c r="D52" s="547">
        <f>SUM(D53:D57)</f>
        <v>0</v>
      </c>
      <c r="E52" s="187">
        <f aca="true" t="shared" si="15" ref="E52:K52">SUM(E53:E57)</f>
        <v>0</v>
      </c>
      <c r="F52" s="187">
        <f t="shared" si="15"/>
        <v>0</v>
      </c>
      <c r="G52" s="187">
        <f t="shared" si="15"/>
        <v>0</v>
      </c>
      <c r="H52" s="187">
        <f t="shared" si="15"/>
        <v>0</v>
      </c>
      <c r="I52" s="187">
        <f t="shared" si="15"/>
        <v>0</v>
      </c>
      <c r="J52" s="187">
        <f t="shared" si="15"/>
        <v>0</v>
      </c>
      <c r="K52" s="182">
        <f t="shared" si="15"/>
        <v>0</v>
      </c>
    </row>
    <row r="53" spans="1:11" s="138" customFormat="1" ht="12" customHeight="1">
      <c r="A53" s="12" t="s">
        <v>54</v>
      </c>
      <c r="B53" s="139" t="s">
        <v>175</v>
      </c>
      <c r="C53" s="458"/>
      <c r="D53" s="220"/>
      <c r="E53" s="168"/>
      <c r="F53" s="168"/>
      <c r="G53" s="168"/>
      <c r="H53" s="168"/>
      <c r="I53" s="168"/>
      <c r="J53" s="272">
        <f>D53+E53+F53+G53+H53+I53</f>
        <v>0</v>
      </c>
      <c r="K53" s="226">
        <f>C53+J53</f>
        <v>0</v>
      </c>
    </row>
    <row r="54" spans="1:11" s="138" customFormat="1" ht="12" customHeight="1">
      <c r="A54" s="11" t="s">
        <v>55</v>
      </c>
      <c r="B54" s="140" t="s">
        <v>176</v>
      </c>
      <c r="C54" s="459"/>
      <c r="D54" s="218"/>
      <c r="E54" s="168"/>
      <c r="F54" s="168"/>
      <c r="G54" s="168"/>
      <c r="H54" s="168"/>
      <c r="I54" s="168"/>
      <c r="J54" s="272">
        <f>D54+E54+F54+G54+H54+I54</f>
        <v>0</v>
      </c>
      <c r="K54" s="226">
        <f>C54+J54</f>
        <v>0</v>
      </c>
    </row>
    <row r="55" spans="1:11" s="138" customFormat="1" ht="12" customHeight="1">
      <c r="A55" s="11" t="s">
        <v>172</v>
      </c>
      <c r="B55" s="140" t="s">
        <v>177</v>
      </c>
      <c r="C55" s="459"/>
      <c r="D55" s="218"/>
      <c r="E55" s="168"/>
      <c r="F55" s="168"/>
      <c r="G55" s="168"/>
      <c r="H55" s="168"/>
      <c r="I55" s="168"/>
      <c r="J55" s="272">
        <f>D55+E55+F55+G55+H55+I55</f>
        <v>0</v>
      </c>
      <c r="K55" s="226">
        <f>C55+J55</f>
        <v>0</v>
      </c>
    </row>
    <row r="56" spans="1:11" s="138" customFormat="1" ht="12" customHeight="1">
      <c r="A56" s="11" t="s">
        <v>173</v>
      </c>
      <c r="B56" s="140" t="s">
        <v>178</v>
      </c>
      <c r="C56" s="459"/>
      <c r="D56" s="218"/>
      <c r="E56" s="168"/>
      <c r="F56" s="168"/>
      <c r="G56" s="168"/>
      <c r="H56" s="168"/>
      <c r="I56" s="168"/>
      <c r="J56" s="272">
        <f>D56+E56+F56+G56+H56+I56</f>
        <v>0</v>
      </c>
      <c r="K56" s="226">
        <f>C56+J56</f>
        <v>0</v>
      </c>
    </row>
    <row r="57" spans="1:11" s="138" customFormat="1" ht="12" customHeight="1" thickBot="1">
      <c r="A57" s="13" t="s">
        <v>174</v>
      </c>
      <c r="B57" s="71" t="s">
        <v>179</v>
      </c>
      <c r="C57" s="462"/>
      <c r="D57" s="221"/>
      <c r="E57" s="248"/>
      <c r="F57" s="248"/>
      <c r="G57" s="248"/>
      <c r="H57" s="248"/>
      <c r="I57" s="248"/>
      <c r="J57" s="273">
        <f>D57+E57+F57+G57+H57+I57</f>
        <v>0</v>
      </c>
      <c r="K57" s="226">
        <f>C57+J57</f>
        <v>0</v>
      </c>
    </row>
    <row r="58" spans="1:11" s="138" customFormat="1" ht="12" customHeight="1" thickBot="1">
      <c r="A58" s="17" t="s">
        <v>98</v>
      </c>
      <c r="B58" s="18" t="s">
        <v>180</v>
      </c>
      <c r="C58" s="457">
        <f>SUM(C59:C61)</f>
        <v>0</v>
      </c>
      <c r="D58" s="192">
        <f>SUM(D59:D61)</f>
        <v>0</v>
      </c>
      <c r="E58" s="126">
        <f aca="true" t="shared" si="16" ref="E58:K58">SUM(E59:E61)</f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>
      <c r="A59" s="12" t="s">
        <v>56</v>
      </c>
      <c r="B59" s="139" t="s">
        <v>181</v>
      </c>
      <c r="C59" s="458"/>
      <c r="D59" s="193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>
      <c r="A60" s="11" t="s">
        <v>57</v>
      </c>
      <c r="B60" s="140" t="s">
        <v>287</v>
      </c>
      <c r="C60" s="459"/>
      <c r="D60" s="194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>
      <c r="A61" s="11" t="s">
        <v>184</v>
      </c>
      <c r="B61" s="140" t="s">
        <v>182</v>
      </c>
      <c r="C61" s="459"/>
      <c r="D61" s="194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>
      <c r="A62" s="13" t="s">
        <v>185</v>
      </c>
      <c r="B62" s="71" t="s">
        <v>183</v>
      </c>
      <c r="C62" s="462"/>
      <c r="D62" s="195"/>
      <c r="E62" s="247"/>
      <c r="F62" s="247"/>
      <c r="G62" s="247"/>
      <c r="H62" s="247"/>
      <c r="I62" s="247"/>
      <c r="J62" s="271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186</v>
      </c>
      <c r="C63" s="457">
        <f>SUM(C64:C66)</f>
        <v>13000000</v>
      </c>
      <c r="D63" s="192">
        <f>SUM(D64:D66)</f>
        <v>0</v>
      </c>
      <c r="E63" s="126">
        <f aca="true" t="shared" si="17" ref="E63:K63">SUM(E64:E66)</f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13000000</v>
      </c>
    </row>
    <row r="64" spans="1:11" s="138" customFormat="1" ht="12" customHeight="1">
      <c r="A64" s="12" t="s">
        <v>99</v>
      </c>
      <c r="B64" s="139" t="s">
        <v>188</v>
      </c>
      <c r="C64" s="459"/>
      <c r="D64" s="218"/>
      <c r="E64" s="130"/>
      <c r="F64" s="130"/>
      <c r="G64" s="130"/>
      <c r="H64" s="130"/>
      <c r="I64" s="130"/>
      <c r="J64" s="275">
        <f>D64+E64+F64+G64+H64+I64</f>
        <v>0</v>
      </c>
      <c r="K64" s="225">
        <f>C64+J64</f>
        <v>0</v>
      </c>
    </row>
    <row r="65" spans="1:11" s="138" customFormat="1" ht="12" customHeight="1">
      <c r="A65" s="11" t="s">
        <v>100</v>
      </c>
      <c r="B65" s="140" t="s">
        <v>288</v>
      </c>
      <c r="C65" s="459"/>
      <c r="D65" s="218"/>
      <c r="E65" s="130"/>
      <c r="F65" s="130"/>
      <c r="G65" s="130"/>
      <c r="H65" s="130"/>
      <c r="I65" s="130"/>
      <c r="J65" s="275">
        <f>D65+E65+F65+G65+H65+I65</f>
        <v>0</v>
      </c>
      <c r="K65" s="225">
        <f>C65+J65</f>
        <v>0</v>
      </c>
    </row>
    <row r="66" spans="1:11" s="138" customFormat="1" ht="12" customHeight="1">
      <c r="A66" s="11" t="s">
        <v>120</v>
      </c>
      <c r="B66" s="140" t="s">
        <v>189</v>
      </c>
      <c r="C66" s="459">
        <v>13000000</v>
      </c>
      <c r="D66" s="218"/>
      <c r="E66" s="130"/>
      <c r="F66" s="130"/>
      <c r="G66" s="130"/>
      <c r="H66" s="130"/>
      <c r="I66" s="130"/>
      <c r="J66" s="275">
        <f>D66+E66+F66+G66+H66+I66</f>
        <v>0</v>
      </c>
      <c r="K66" s="225">
        <f>C66+J66</f>
        <v>13000000</v>
      </c>
    </row>
    <row r="67" spans="1:11" s="138" customFormat="1" ht="12" customHeight="1" thickBot="1">
      <c r="A67" s="13" t="s">
        <v>187</v>
      </c>
      <c r="B67" s="71" t="s">
        <v>190</v>
      </c>
      <c r="C67" s="459"/>
      <c r="D67" s="218"/>
      <c r="E67" s="130"/>
      <c r="F67" s="130"/>
      <c r="G67" s="130"/>
      <c r="H67" s="130"/>
      <c r="I67" s="130"/>
      <c r="J67" s="275">
        <f>D67+E67+F67+G67+H67+I67</f>
        <v>0</v>
      </c>
      <c r="K67" s="225">
        <f>C67+J67</f>
        <v>0</v>
      </c>
    </row>
    <row r="68" spans="1:11" s="138" customFormat="1" ht="12" customHeight="1" thickBot="1">
      <c r="A68" s="178" t="s">
        <v>335</v>
      </c>
      <c r="B68" s="18" t="s">
        <v>191</v>
      </c>
      <c r="C68" s="457">
        <f>+C11+C18+C25+C32+C40+C52+C58+C63</f>
        <v>619061781</v>
      </c>
      <c r="D68" s="196">
        <f>+D11+D18+D25+D32+D40+D52+D58+D63</f>
        <v>213427125</v>
      </c>
      <c r="E68" s="132">
        <f aca="true" t="shared" si="18" ref="E68:K68">+E11+E18+E25+E32+E40+E52+E58+E63</f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213427125</v>
      </c>
      <c r="K68" s="165">
        <f t="shared" si="18"/>
        <v>832488906</v>
      </c>
    </row>
    <row r="69" spans="1:11" s="138" customFormat="1" ht="12" customHeight="1" thickBot="1">
      <c r="A69" s="169" t="s">
        <v>192</v>
      </c>
      <c r="B69" s="69" t="s">
        <v>193</v>
      </c>
      <c r="C69" s="457">
        <f>SUM(C70:C72)</f>
        <v>0</v>
      </c>
      <c r="D69" s="192">
        <f>SUM(D70:D72)</f>
        <v>0</v>
      </c>
      <c r="E69" s="126">
        <f aca="true" t="shared" si="19" ref="E69:K69">SUM(E70:E72)</f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>
      <c r="A70" s="12" t="s">
        <v>221</v>
      </c>
      <c r="B70" s="139" t="s">
        <v>194</v>
      </c>
      <c r="C70" s="459"/>
      <c r="D70" s="218"/>
      <c r="E70" s="130"/>
      <c r="F70" s="130"/>
      <c r="G70" s="130"/>
      <c r="H70" s="130"/>
      <c r="I70" s="130"/>
      <c r="J70" s="275">
        <f>D70+E70+F70+G70+H70+I70</f>
        <v>0</v>
      </c>
      <c r="K70" s="225">
        <f>C70+J70</f>
        <v>0</v>
      </c>
    </row>
    <row r="71" spans="1:11" s="138" customFormat="1" ht="12" customHeight="1">
      <c r="A71" s="11" t="s">
        <v>230</v>
      </c>
      <c r="B71" s="140" t="s">
        <v>195</v>
      </c>
      <c r="C71" s="459"/>
      <c r="D71" s="218"/>
      <c r="E71" s="130"/>
      <c r="F71" s="130"/>
      <c r="G71" s="130"/>
      <c r="H71" s="130"/>
      <c r="I71" s="130"/>
      <c r="J71" s="275">
        <f>D71+E71+F71+G71+H71+I71</f>
        <v>0</v>
      </c>
      <c r="K71" s="225">
        <f>C71+J71</f>
        <v>0</v>
      </c>
    </row>
    <row r="72" spans="1:11" s="138" customFormat="1" ht="12" customHeight="1" thickBot="1">
      <c r="A72" s="13" t="s">
        <v>231</v>
      </c>
      <c r="B72" s="534" t="s">
        <v>320</v>
      </c>
      <c r="C72" s="462"/>
      <c r="D72" s="221"/>
      <c r="E72" s="251"/>
      <c r="F72" s="251"/>
      <c r="G72" s="251"/>
      <c r="H72" s="251"/>
      <c r="I72" s="251"/>
      <c r="J72" s="274">
        <f>D72+E72+F72+G72+H72+I72</f>
        <v>0</v>
      </c>
      <c r="K72" s="287">
        <f>C72+J72</f>
        <v>0</v>
      </c>
    </row>
    <row r="73" spans="1:11" s="138" customFormat="1" ht="12" customHeight="1" thickBot="1">
      <c r="A73" s="169" t="s">
        <v>197</v>
      </c>
      <c r="B73" s="69" t="s">
        <v>198</v>
      </c>
      <c r="C73" s="540">
        <f>SUM(C74:C77)</f>
        <v>0</v>
      </c>
      <c r="D73" s="192">
        <f>SUM(D74:D77)</f>
        <v>0</v>
      </c>
      <c r="E73" s="126">
        <f aca="true" t="shared" si="20" ref="E73:K73">SUM(E74:E77)</f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>
      <c r="A74" s="12" t="s">
        <v>79</v>
      </c>
      <c r="B74" s="244" t="s">
        <v>199</v>
      </c>
      <c r="C74" s="539"/>
      <c r="D74" s="218"/>
      <c r="E74" s="130"/>
      <c r="F74" s="130"/>
      <c r="G74" s="130"/>
      <c r="H74" s="130"/>
      <c r="I74" s="130"/>
      <c r="J74" s="275">
        <f>D74+E74+F74+G74+H74+I74</f>
        <v>0</v>
      </c>
      <c r="K74" s="225">
        <f>C74+J74</f>
        <v>0</v>
      </c>
    </row>
    <row r="75" spans="1:11" s="138" customFormat="1" ht="12" customHeight="1">
      <c r="A75" s="11" t="s">
        <v>80</v>
      </c>
      <c r="B75" s="533" t="s">
        <v>432</v>
      </c>
      <c r="C75" s="535"/>
      <c r="D75" s="218"/>
      <c r="E75" s="130"/>
      <c r="F75" s="130"/>
      <c r="G75" s="130"/>
      <c r="H75" s="130"/>
      <c r="I75" s="130"/>
      <c r="J75" s="275">
        <f>D75+E75+F75+G75+H75+I75</f>
        <v>0</v>
      </c>
      <c r="K75" s="225">
        <f>C75+J75</f>
        <v>0</v>
      </c>
    </row>
    <row r="76" spans="1:11" s="138" customFormat="1" ht="12" customHeight="1">
      <c r="A76" s="11" t="s">
        <v>222</v>
      </c>
      <c r="B76" s="533" t="s">
        <v>200</v>
      </c>
      <c r="C76" s="535"/>
      <c r="D76" s="218"/>
      <c r="E76" s="130"/>
      <c r="F76" s="130"/>
      <c r="G76" s="130"/>
      <c r="H76" s="130"/>
      <c r="I76" s="130"/>
      <c r="J76" s="275">
        <f>D76+E76+F76+G76+H76+I76</f>
        <v>0</v>
      </c>
      <c r="K76" s="225">
        <f>C76+J76</f>
        <v>0</v>
      </c>
    </row>
    <row r="77" spans="1:11" s="138" customFormat="1" ht="12" customHeight="1" thickBot="1">
      <c r="A77" s="15" t="s">
        <v>223</v>
      </c>
      <c r="B77" s="537" t="s">
        <v>433</v>
      </c>
      <c r="C77" s="538"/>
      <c r="D77" s="218"/>
      <c r="E77" s="130"/>
      <c r="F77" s="130"/>
      <c r="G77" s="130"/>
      <c r="H77" s="130"/>
      <c r="I77" s="130"/>
      <c r="J77" s="275">
        <f>D77+E77+F77+G77+H77+I77</f>
        <v>0</v>
      </c>
      <c r="K77" s="225">
        <f>C77+J77</f>
        <v>0</v>
      </c>
    </row>
    <row r="78" spans="1:11" s="138" customFormat="1" ht="12" customHeight="1" thickBot="1">
      <c r="A78" s="170" t="s">
        <v>201</v>
      </c>
      <c r="B78" s="321" t="s">
        <v>202</v>
      </c>
      <c r="C78" s="536">
        <f>SUM(C79:C80)</f>
        <v>253118762</v>
      </c>
      <c r="D78" s="192">
        <f>SUM(D79:D80)</f>
        <v>176215639</v>
      </c>
      <c r="E78" s="126">
        <f aca="true" t="shared" si="21" ref="E78:K78">SUM(E79:E80)</f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176215639</v>
      </c>
      <c r="K78" s="68">
        <f t="shared" si="21"/>
        <v>429334401</v>
      </c>
    </row>
    <row r="79" spans="1:11" s="138" customFormat="1" ht="12" customHeight="1">
      <c r="A79" s="12" t="s">
        <v>224</v>
      </c>
      <c r="B79" s="139" t="s">
        <v>203</v>
      </c>
      <c r="C79" s="542">
        <v>253118762</v>
      </c>
      <c r="D79" s="377">
        <v>176215639</v>
      </c>
      <c r="E79" s="130"/>
      <c r="F79" s="130"/>
      <c r="G79" s="130"/>
      <c r="H79" s="130"/>
      <c r="I79" s="130"/>
      <c r="J79" s="275">
        <f>D79+E79+F79+G79+H79+I79</f>
        <v>176215639</v>
      </c>
      <c r="K79" s="225">
        <f>C79+J79</f>
        <v>429334401</v>
      </c>
    </row>
    <row r="80" spans="1:11" s="138" customFormat="1" ht="12" customHeight="1" thickBot="1">
      <c r="A80" s="13" t="s">
        <v>225</v>
      </c>
      <c r="B80" s="71" t="s">
        <v>204</v>
      </c>
      <c r="C80" s="541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25">
        <f>C80+J80</f>
        <v>0</v>
      </c>
    </row>
    <row r="81" spans="1:11" s="138" customFormat="1" ht="12" customHeight="1" thickBot="1">
      <c r="A81" s="169" t="s">
        <v>205</v>
      </c>
      <c r="B81" s="69" t="s">
        <v>206</v>
      </c>
      <c r="C81" s="457">
        <f>SUM(C82:C84)</f>
        <v>0</v>
      </c>
      <c r="D81" s="126">
        <f>SUM(D82:D84)</f>
        <v>0</v>
      </c>
      <c r="E81" s="126">
        <f aca="true" t="shared" si="22" ref="E81:K81">SUM(E82:E84)</f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>
      <c r="A82" s="12" t="s">
        <v>226</v>
      </c>
      <c r="B82" s="139" t="s">
        <v>207</v>
      </c>
      <c r="C82" s="459"/>
      <c r="D82" s="130"/>
      <c r="E82" s="130"/>
      <c r="F82" s="130"/>
      <c r="G82" s="130"/>
      <c r="H82" s="130"/>
      <c r="I82" s="130"/>
      <c r="J82" s="275">
        <f>D82+E82+F82+G82+H82+I82</f>
        <v>0</v>
      </c>
      <c r="K82" s="225">
        <f>C82+J82</f>
        <v>0</v>
      </c>
    </row>
    <row r="83" spans="1:11" s="138" customFormat="1" ht="12" customHeight="1">
      <c r="A83" s="11" t="s">
        <v>227</v>
      </c>
      <c r="B83" s="140" t="s">
        <v>208</v>
      </c>
      <c r="C83" s="459"/>
      <c r="D83" s="130"/>
      <c r="E83" s="130"/>
      <c r="F83" s="130"/>
      <c r="G83" s="130"/>
      <c r="H83" s="130"/>
      <c r="I83" s="130"/>
      <c r="J83" s="275">
        <f>D83+E83+F83+G83+H83+I83</f>
        <v>0</v>
      </c>
      <c r="K83" s="225">
        <f>C83+J83</f>
        <v>0</v>
      </c>
    </row>
    <row r="84" spans="1:11" s="138" customFormat="1" ht="12" customHeight="1" thickBot="1">
      <c r="A84" s="13" t="s">
        <v>228</v>
      </c>
      <c r="B84" s="71" t="s">
        <v>434</v>
      </c>
      <c r="C84" s="464"/>
      <c r="D84" s="130"/>
      <c r="E84" s="130"/>
      <c r="F84" s="130"/>
      <c r="G84" s="130"/>
      <c r="H84" s="130"/>
      <c r="I84" s="130"/>
      <c r="J84" s="275">
        <f>D84+E84+F84+G84+H84+I84</f>
        <v>0</v>
      </c>
      <c r="K84" s="225">
        <f>C84+J84</f>
        <v>0</v>
      </c>
    </row>
    <row r="85" spans="1:11" s="138" customFormat="1" ht="12" customHeight="1" thickBot="1">
      <c r="A85" s="169" t="s">
        <v>209</v>
      </c>
      <c r="B85" s="69" t="s">
        <v>229</v>
      </c>
      <c r="C85" s="457">
        <f>SUM(C86:C89)</f>
        <v>0</v>
      </c>
      <c r="D85" s="126">
        <f>SUM(D86:D89)</f>
        <v>0</v>
      </c>
      <c r="E85" s="126">
        <f aca="true" t="shared" si="23" ref="E85:K85">SUM(E86:E89)</f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>
      <c r="A86" s="142" t="s">
        <v>210</v>
      </c>
      <c r="B86" s="139" t="s">
        <v>211</v>
      </c>
      <c r="C86" s="459"/>
      <c r="D86" s="130"/>
      <c r="E86" s="130"/>
      <c r="F86" s="130"/>
      <c r="G86" s="130"/>
      <c r="H86" s="130"/>
      <c r="I86" s="130"/>
      <c r="J86" s="275">
        <f aca="true" t="shared" si="24" ref="J86:J91">D86+E86+F86+G86+H86+I86</f>
        <v>0</v>
      </c>
      <c r="K86" s="225">
        <f aca="true" t="shared" si="25" ref="K86:K91">C86+J86</f>
        <v>0</v>
      </c>
    </row>
    <row r="87" spans="1:11" s="138" customFormat="1" ht="12" customHeight="1">
      <c r="A87" s="143" t="s">
        <v>212</v>
      </c>
      <c r="B87" s="140" t="s">
        <v>213</v>
      </c>
      <c r="C87" s="459"/>
      <c r="D87" s="130"/>
      <c r="E87" s="130"/>
      <c r="F87" s="130"/>
      <c r="G87" s="130"/>
      <c r="H87" s="130"/>
      <c r="I87" s="130"/>
      <c r="J87" s="275">
        <f t="shared" si="24"/>
        <v>0</v>
      </c>
      <c r="K87" s="225">
        <f t="shared" si="25"/>
        <v>0</v>
      </c>
    </row>
    <row r="88" spans="1:11" s="138" customFormat="1" ht="12" customHeight="1">
      <c r="A88" s="143" t="s">
        <v>214</v>
      </c>
      <c r="B88" s="140" t="s">
        <v>215</v>
      </c>
      <c r="C88" s="459"/>
      <c r="D88" s="130"/>
      <c r="E88" s="130"/>
      <c r="F88" s="130"/>
      <c r="G88" s="130"/>
      <c r="H88" s="130"/>
      <c r="I88" s="130"/>
      <c r="J88" s="275">
        <f t="shared" si="24"/>
        <v>0</v>
      </c>
      <c r="K88" s="225">
        <f t="shared" si="25"/>
        <v>0</v>
      </c>
    </row>
    <row r="89" spans="1:11" s="138" customFormat="1" ht="12" customHeight="1" thickBot="1">
      <c r="A89" s="144" t="s">
        <v>216</v>
      </c>
      <c r="B89" s="71" t="s">
        <v>217</v>
      </c>
      <c r="C89" s="459"/>
      <c r="D89" s="130"/>
      <c r="E89" s="130"/>
      <c r="F89" s="130"/>
      <c r="G89" s="130"/>
      <c r="H89" s="130"/>
      <c r="I89" s="130"/>
      <c r="J89" s="275">
        <f t="shared" si="24"/>
        <v>0</v>
      </c>
      <c r="K89" s="225">
        <f t="shared" si="25"/>
        <v>0</v>
      </c>
    </row>
    <row r="90" spans="1:11" s="138" customFormat="1" ht="12" customHeight="1" thickBot="1">
      <c r="A90" s="169" t="s">
        <v>218</v>
      </c>
      <c r="B90" s="69" t="s">
        <v>334</v>
      </c>
      <c r="C90" s="465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>
      <c r="A91" s="169" t="s">
        <v>220</v>
      </c>
      <c r="B91" s="69" t="s">
        <v>219</v>
      </c>
      <c r="C91" s="465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>
      <c r="A92" s="169" t="s">
        <v>232</v>
      </c>
      <c r="B92" s="69" t="s">
        <v>337</v>
      </c>
      <c r="C92" s="457">
        <f>+C69+C73+C78+C81+C85+C91+C90</f>
        <v>253118762</v>
      </c>
      <c r="D92" s="132">
        <f>+D69+D73+D78+D81+D85+D91+D90</f>
        <v>176215639</v>
      </c>
      <c r="E92" s="132">
        <f aca="true" t="shared" si="26" ref="E92:K92">+E69+E73+E78+E81+E85+E91+E90</f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176215639</v>
      </c>
      <c r="K92" s="165">
        <f t="shared" si="26"/>
        <v>429334401</v>
      </c>
    </row>
    <row r="93" spans="1:11" s="138" customFormat="1" ht="25.5" customHeight="1" thickBot="1">
      <c r="A93" s="170" t="s">
        <v>336</v>
      </c>
      <c r="B93" s="321" t="s">
        <v>338</v>
      </c>
      <c r="C93" s="457">
        <f>+C68+C92</f>
        <v>872180543</v>
      </c>
      <c r="D93" s="132">
        <f>+D68+D92</f>
        <v>389642764</v>
      </c>
      <c r="E93" s="132">
        <f aca="true" t="shared" si="27" ref="E93:K93">+E68+E92</f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389642764</v>
      </c>
      <c r="K93" s="165">
        <f t="shared" si="27"/>
        <v>1261823307</v>
      </c>
    </row>
    <row r="94" spans="1:3" s="138" customFormat="1" ht="30.75" customHeight="1">
      <c r="A94" s="2"/>
      <c r="B94" s="3"/>
      <c r="C94" s="73"/>
    </row>
    <row r="95" spans="1:11" ht="16.5" customHeight="1">
      <c r="A95" s="562" t="s">
        <v>31</v>
      </c>
      <c r="B95" s="562"/>
      <c r="C95" s="562"/>
      <c r="D95" s="562"/>
      <c r="E95" s="562"/>
      <c r="F95" s="562"/>
      <c r="G95" s="562"/>
      <c r="H95" s="562"/>
      <c r="I95" s="562"/>
      <c r="J95" s="562"/>
      <c r="K95" s="562"/>
    </row>
    <row r="96" spans="1:11" s="145" customFormat="1" ht="16.5" customHeight="1" thickBot="1">
      <c r="A96" s="564" t="s">
        <v>82</v>
      </c>
      <c r="B96" s="564"/>
      <c r="C96" s="49"/>
      <c r="K96" s="49" t="str">
        <f>K7</f>
        <v>Forintban!</v>
      </c>
    </row>
    <row r="97" spans="1:11" ht="15.75">
      <c r="A97" s="566" t="s">
        <v>46</v>
      </c>
      <c r="B97" s="568" t="s">
        <v>371</v>
      </c>
      <c r="C97" s="570" t="str">
        <f>+CONCATENATE(LEFT(RM_ÖSSZEFÜGGÉSEK!A6,4),". évi")</f>
        <v>2019. évi</v>
      </c>
      <c r="D97" s="571"/>
      <c r="E97" s="572"/>
      <c r="F97" s="572"/>
      <c r="G97" s="572"/>
      <c r="H97" s="572"/>
      <c r="I97" s="572"/>
      <c r="J97" s="572"/>
      <c r="K97" s="573"/>
    </row>
    <row r="98" spans="1:11" ht="48.75" thickBot="1">
      <c r="A98" s="567"/>
      <c r="B98" s="569"/>
      <c r="C98" s="439" t="s">
        <v>370</v>
      </c>
      <c r="D98" s="440" t="str">
        <f aca="true" t="shared" si="28" ref="D98:I98">D9</f>
        <v>1. sz. módosítás </v>
      </c>
      <c r="E98" s="440" t="str">
        <f t="shared" si="28"/>
        <v>.2. sz. módosítás </v>
      </c>
      <c r="F98" s="440" t="str">
        <f t="shared" si="28"/>
        <v>3. sz. módosítás </v>
      </c>
      <c r="G98" s="440" t="str">
        <f t="shared" si="28"/>
        <v>4. sz. módosítás </v>
      </c>
      <c r="H98" s="440" t="str">
        <f t="shared" si="28"/>
        <v>.5. sz. módosítás </v>
      </c>
      <c r="I98" s="440" t="str">
        <f t="shared" si="28"/>
        <v>6. sz. módosítás </v>
      </c>
      <c r="J98" s="441" t="s">
        <v>435</v>
      </c>
      <c r="K98" s="442" t="str">
        <f>K9</f>
        <v>….számú módosítás utáni előirányzat</v>
      </c>
    </row>
    <row r="99" spans="1:11" s="137" customFormat="1" ht="12" customHeight="1" thickBot="1">
      <c r="A99" s="24" t="s">
        <v>346</v>
      </c>
      <c r="B99" s="25" t="s">
        <v>347</v>
      </c>
      <c r="C99" s="284" t="s">
        <v>348</v>
      </c>
      <c r="D99" s="284" t="s">
        <v>350</v>
      </c>
      <c r="E99" s="285" t="s">
        <v>349</v>
      </c>
      <c r="F99" s="285" t="s">
        <v>351</v>
      </c>
      <c r="G99" s="285" t="s">
        <v>352</v>
      </c>
      <c r="H99" s="285" t="s">
        <v>353</v>
      </c>
      <c r="I99" s="285" t="s">
        <v>459</v>
      </c>
      <c r="J99" s="285" t="s">
        <v>460</v>
      </c>
      <c r="K99" s="302" t="s">
        <v>461</v>
      </c>
    </row>
    <row r="100" spans="1:11" ht="12" customHeight="1" thickBot="1">
      <c r="A100" s="19" t="s">
        <v>3</v>
      </c>
      <c r="B100" s="23" t="s">
        <v>296</v>
      </c>
      <c r="C100" s="466">
        <f>C101+C102+C103+C104+C105+C118</f>
        <v>666212818</v>
      </c>
      <c r="D100" s="125">
        <f aca="true" t="shared" si="29" ref="D100:K100">D101+D102+D103+D104+D105+D118</f>
        <v>370224322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370224322</v>
      </c>
      <c r="K100" s="181">
        <f t="shared" si="29"/>
        <v>1036437140</v>
      </c>
    </row>
    <row r="101" spans="1:11" ht="12" customHeight="1">
      <c r="A101" s="14" t="s">
        <v>58</v>
      </c>
      <c r="B101" s="7" t="s">
        <v>32</v>
      </c>
      <c r="C101" s="467">
        <v>316868319</v>
      </c>
      <c r="D101" s="185">
        <v>129714120</v>
      </c>
      <c r="E101" s="185"/>
      <c r="F101" s="185"/>
      <c r="G101" s="185"/>
      <c r="H101" s="185"/>
      <c r="I101" s="185"/>
      <c r="J101" s="276">
        <f aca="true" t="shared" si="30" ref="J101:J120">D101+E101+F101+G101+H101+I101</f>
        <v>129714120</v>
      </c>
      <c r="K101" s="227">
        <f aca="true" t="shared" si="31" ref="K101:K120">C101+J101</f>
        <v>446582439</v>
      </c>
    </row>
    <row r="102" spans="1:11" ht="12" customHeight="1">
      <c r="A102" s="11" t="s">
        <v>59</v>
      </c>
      <c r="B102" s="5" t="s">
        <v>101</v>
      </c>
      <c r="C102" s="459">
        <v>58142518</v>
      </c>
      <c r="D102" s="127">
        <v>12851235</v>
      </c>
      <c r="E102" s="127"/>
      <c r="F102" s="127"/>
      <c r="G102" s="127"/>
      <c r="H102" s="127"/>
      <c r="I102" s="127"/>
      <c r="J102" s="277">
        <f t="shared" si="30"/>
        <v>12851235</v>
      </c>
      <c r="K102" s="223">
        <f t="shared" si="31"/>
        <v>70993753</v>
      </c>
    </row>
    <row r="103" spans="1:11" ht="12" customHeight="1">
      <c r="A103" s="11" t="s">
        <v>60</v>
      </c>
      <c r="B103" s="5" t="s">
        <v>77</v>
      </c>
      <c r="C103" s="462">
        <v>233405483</v>
      </c>
      <c r="D103" s="129">
        <v>38015105</v>
      </c>
      <c r="E103" s="129"/>
      <c r="F103" s="129"/>
      <c r="G103" s="129"/>
      <c r="H103" s="129"/>
      <c r="I103" s="129"/>
      <c r="J103" s="278">
        <f t="shared" si="30"/>
        <v>38015105</v>
      </c>
      <c r="K103" s="224">
        <f t="shared" si="31"/>
        <v>271420588</v>
      </c>
    </row>
    <row r="104" spans="1:11" ht="12" customHeight="1">
      <c r="A104" s="11" t="s">
        <v>61</v>
      </c>
      <c r="B104" s="8" t="s">
        <v>102</v>
      </c>
      <c r="C104" s="462">
        <v>26630000</v>
      </c>
      <c r="D104" s="129"/>
      <c r="E104" s="129"/>
      <c r="F104" s="129"/>
      <c r="G104" s="129"/>
      <c r="H104" s="129"/>
      <c r="I104" s="129"/>
      <c r="J104" s="278">
        <f t="shared" si="30"/>
        <v>0</v>
      </c>
      <c r="K104" s="224">
        <f t="shared" si="31"/>
        <v>26630000</v>
      </c>
    </row>
    <row r="105" spans="1:11" ht="12" customHeight="1">
      <c r="A105" s="11" t="s">
        <v>69</v>
      </c>
      <c r="B105" s="16" t="s">
        <v>103</v>
      </c>
      <c r="C105" s="462">
        <v>11166498</v>
      </c>
      <c r="D105" s="129">
        <v>5252601</v>
      </c>
      <c r="E105" s="129"/>
      <c r="F105" s="129"/>
      <c r="G105" s="129"/>
      <c r="H105" s="129"/>
      <c r="I105" s="129"/>
      <c r="J105" s="278">
        <f t="shared" si="30"/>
        <v>5252601</v>
      </c>
      <c r="K105" s="224">
        <f t="shared" si="31"/>
        <v>16419099</v>
      </c>
    </row>
    <row r="106" spans="1:11" ht="12" customHeight="1">
      <c r="A106" s="11" t="s">
        <v>62</v>
      </c>
      <c r="B106" s="5" t="s">
        <v>301</v>
      </c>
      <c r="C106" s="462">
        <v>5000000</v>
      </c>
      <c r="D106" s="129">
        <v>5252601</v>
      </c>
      <c r="E106" s="129"/>
      <c r="F106" s="129"/>
      <c r="G106" s="129"/>
      <c r="H106" s="129"/>
      <c r="I106" s="129"/>
      <c r="J106" s="278">
        <f t="shared" si="30"/>
        <v>5252601</v>
      </c>
      <c r="K106" s="224">
        <f t="shared" si="31"/>
        <v>10252601</v>
      </c>
    </row>
    <row r="107" spans="1:11" ht="12" customHeight="1">
      <c r="A107" s="11" t="s">
        <v>63</v>
      </c>
      <c r="B107" s="52" t="s">
        <v>300</v>
      </c>
      <c r="C107" s="462"/>
      <c r="D107" s="129"/>
      <c r="E107" s="129"/>
      <c r="F107" s="129"/>
      <c r="G107" s="129"/>
      <c r="H107" s="129"/>
      <c r="I107" s="129"/>
      <c r="J107" s="278">
        <f t="shared" si="30"/>
        <v>0</v>
      </c>
      <c r="K107" s="224">
        <f t="shared" si="31"/>
        <v>0</v>
      </c>
    </row>
    <row r="108" spans="1:11" ht="12" customHeight="1">
      <c r="A108" s="11" t="s">
        <v>70</v>
      </c>
      <c r="B108" s="52" t="s">
        <v>299</v>
      </c>
      <c r="C108" s="462"/>
      <c r="D108" s="129"/>
      <c r="E108" s="129"/>
      <c r="F108" s="129"/>
      <c r="G108" s="129"/>
      <c r="H108" s="129"/>
      <c r="I108" s="129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71</v>
      </c>
      <c r="B109" s="50" t="s">
        <v>235</v>
      </c>
      <c r="C109" s="462"/>
      <c r="D109" s="129"/>
      <c r="E109" s="129"/>
      <c r="F109" s="129"/>
      <c r="G109" s="129"/>
      <c r="H109" s="129"/>
      <c r="I109" s="129"/>
      <c r="J109" s="278">
        <f t="shared" si="30"/>
        <v>0</v>
      </c>
      <c r="K109" s="224">
        <f t="shared" si="31"/>
        <v>0</v>
      </c>
    </row>
    <row r="110" spans="1:11" ht="12" customHeight="1">
      <c r="A110" s="11" t="s">
        <v>72</v>
      </c>
      <c r="B110" s="51" t="s">
        <v>236</v>
      </c>
      <c r="C110" s="462"/>
      <c r="D110" s="129"/>
      <c r="E110" s="129"/>
      <c r="F110" s="129"/>
      <c r="G110" s="129"/>
      <c r="H110" s="129"/>
      <c r="I110" s="129"/>
      <c r="J110" s="278">
        <f t="shared" si="30"/>
        <v>0</v>
      </c>
      <c r="K110" s="224">
        <f t="shared" si="31"/>
        <v>0</v>
      </c>
    </row>
    <row r="111" spans="1:11" ht="25.5" customHeight="1">
      <c r="A111" s="11" t="s">
        <v>73</v>
      </c>
      <c r="B111" s="51" t="s">
        <v>237</v>
      </c>
      <c r="C111" s="462"/>
      <c r="D111" s="129"/>
      <c r="E111" s="129"/>
      <c r="F111" s="129"/>
      <c r="G111" s="129"/>
      <c r="H111" s="129"/>
      <c r="I111" s="129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75</v>
      </c>
      <c r="B112" s="50" t="s">
        <v>238</v>
      </c>
      <c r="C112" s="462">
        <v>3170838</v>
      </c>
      <c r="D112" s="129"/>
      <c r="E112" s="129"/>
      <c r="F112" s="129"/>
      <c r="G112" s="129"/>
      <c r="H112" s="129"/>
      <c r="I112" s="129"/>
      <c r="J112" s="278">
        <f t="shared" si="30"/>
        <v>0</v>
      </c>
      <c r="K112" s="224">
        <f t="shared" si="31"/>
        <v>3170838</v>
      </c>
    </row>
    <row r="113" spans="1:11" ht="12" customHeight="1">
      <c r="A113" s="11" t="s">
        <v>104</v>
      </c>
      <c r="B113" s="50" t="s">
        <v>239</v>
      </c>
      <c r="C113" s="462"/>
      <c r="D113" s="129"/>
      <c r="E113" s="129"/>
      <c r="F113" s="129"/>
      <c r="G113" s="129"/>
      <c r="H113" s="129"/>
      <c r="I113" s="129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233</v>
      </c>
      <c r="B114" s="51" t="s">
        <v>240</v>
      </c>
      <c r="C114" s="462"/>
      <c r="D114" s="129"/>
      <c r="E114" s="129"/>
      <c r="F114" s="129"/>
      <c r="G114" s="129"/>
      <c r="H114" s="129"/>
      <c r="I114" s="129"/>
      <c r="J114" s="278">
        <f t="shared" si="30"/>
        <v>0</v>
      </c>
      <c r="K114" s="224">
        <f t="shared" si="31"/>
        <v>0</v>
      </c>
    </row>
    <row r="115" spans="1:11" ht="12" customHeight="1">
      <c r="A115" s="10" t="s">
        <v>234</v>
      </c>
      <c r="B115" s="52" t="s">
        <v>241</v>
      </c>
      <c r="C115" s="462"/>
      <c r="D115" s="129"/>
      <c r="E115" s="129"/>
      <c r="F115" s="129"/>
      <c r="G115" s="129"/>
      <c r="H115" s="129"/>
      <c r="I115" s="129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297</v>
      </c>
      <c r="B116" s="52" t="s">
        <v>242</v>
      </c>
      <c r="C116" s="462"/>
      <c r="D116" s="129"/>
      <c r="E116" s="129"/>
      <c r="F116" s="129"/>
      <c r="G116" s="129"/>
      <c r="H116" s="129"/>
      <c r="I116" s="129"/>
      <c r="J116" s="278">
        <f t="shared" si="30"/>
        <v>0</v>
      </c>
      <c r="K116" s="224">
        <f t="shared" si="31"/>
        <v>0</v>
      </c>
    </row>
    <row r="117" spans="1:11" ht="12" customHeight="1">
      <c r="A117" s="13" t="s">
        <v>298</v>
      </c>
      <c r="B117" s="52" t="s">
        <v>243</v>
      </c>
      <c r="C117" s="462">
        <v>2995660</v>
      </c>
      <c r="D117" s="129"/>
      <c r="E117" s="129"/>
      <c r="F117" s="129"/>
      <c r="G117" s="129"/>
      <c r="H117" s="129"/>
      <c r="I117" s="129"/>
      <c r="J117" s="278">
        <f t="shared" si="30"/>
        <v>0</v>
      </c>
      <c r="K117" s="224">
        <f t="shared" si="31"/>
        <v>2995660</v>
      </c>
    </row>
    <row r="118" spans="1:11" ht="12" customHeight="1">
      <c r="A118" s="11" t="s">
        <v>302</v>
      </c>
      <c r="B118" s="8" t="s">
        <v>33</v>
      </c>
      <c r="C118" s="459">
        <f>SUM(C119:C120)</f>
        <v>20000000</v>
      </c>
      <c r="D118" s="127">
        <f>SUM(D119:D120)</f>
        <v>184391261</v>
      </c>
      <c r="E118" s="127"/>
      <c r="F118" s="127"/>
      <c r="G118" s="127"/>
      <c r="H118" s="127"/>
      <c r="I118" s="127"/>
      <c r="J118" s="277">
        <f t="shared" si="30"/>
        <v>184391261</v>
      </c>
      <c r="K118" s="223">
        <f t="shared" si="31"/>
        <v>204391261</v>
      </c>
    </row>
    <row r="119" spans="1:11" ht="12" customHeight="1">
      <c r="A119" s="11" t="s">
        <v>303</v>
      </c>
      <c r="B119" s="5" t="s">
        <v>305</v>
      </c>
      <c r="C119" s="459">
        <v>17647000</v>
      </c>
      <c r="D119" s="127">
        <v>168881420</v>
      </c>
      <c r="E119" s="127"/>
      <c r="F119" s="127"/>
      <c r="G119" s="127"/>
      <c r="H119" s="127"/>
      <c r="I119" s="127"/>
      <c r="J119" s="277">
        <f t="shared" si="30"/>
        <v>168881420</v>
      </c>
      <c r="K119" s="223">
        <f t="shared" si="31"/>
        <v>186528420</v>
      </c>
    </row>
    <row r="120" spans="1:11" ht="12" customHeight="1" thickBot="1">
      <c r="A120" s="15" t="s">
        <v>304</v>
      </c>
      <c r="B120" s="177" t="s">
        <v>306</v>
      </c>
      <c r="C120" s="464">
        <v>2353000</v>
      </c>
      <c r="D120" s="186">
        <v>15509841</v>
      </c>
      <c r="E120" s="186"/>
      <c r="F120" s="186"/>
      <c r="G120" s="186"/>
      <c r="H120" s="186"/>
      <c r="I120" s="186"/>
      <c r="J120" s="279">
        <f t="shared" si="30"/>
        <v>15509841</v>
      </c>
      <c r="K120" s="228">
        <f t="shared" si="31"/>
        <v>17862841</v>
      </c>
    </row>
    <row r="121" spans="1:11" ht="12" customHeight="1" thickBot="1">
      <c r="A121" s="175" t="s">
        <v>4</v>
      </c>
      <c r="B121" s="176" t="s">
        <v>244</v>
      </c>
      <c r="C121" s="468">
        <f>+C122+C124+C126</f>
        <v>190577694</v>
      </c>
      <c r="D121" s="126">
        <f aca="true" t="shared" si="32" ref="D121:K121">+D122+D124+D126</f>
        <v>19418442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19418442</v>
      </c>
      <c r="K121" s="182">
        <f t="shared" si="32"/>
        <v>209996136</v>
      </c>
    </row>
    <row r="122" spans="1:11" ht="12" customHeight="1">
      <c r="A122" s="12" t="s">
        <v>64</v>
      </c>
      <c r="B122" s="5" t="s">
        <v>119</v>
      </c>
      <c r="C122" s="458">
        <v>28013862</v>
      </c>
      <c r="D122" s="193">
        <v>19418442</v>
      </c>
      <c r="E122" s="193"/>
      <c r="F122" s="193"/>
      <c r="G122" s="193"/>
      <c r="H122" s="193"/>
      <c r="I122" s="128"/>
      <c r="J122" s="167">
        <f aca="true" t="shared" si="33" ref="J122:J134">D122+E122+F122+G122+H122+I122</f>
        <v>19418442</v>
      </c>
      <c r="K122" s="166">
        <f aca="true" t="shared" si="34" ref="K122:K134">C122+J122</f>
        <v>47432304</v>
      </c>
    </row>
    <row r="123" spans="1:11" ht="12" customHeight="1">
      <c r="A123" s="12" t="s">
        <v>65</v>
      </c>
      <c r="B123" s="9" t="s">
        <v>248</v>
      </c>
      <c r="C123" s="469">
        <v>0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>
      <c r="A124" s="12" t="s">
        <v>66</v>
      </c>
      <c r="B124" s="9" t="s">
        <v>105</v>
      </c>
      <c r="C124" s="459">
        <v>155763832</v>
      </c>
      <c r="D124" s="194"/>
      <c r="E124" s="194"/>
      <c r="F124" s="194"/>
      <c r="G124" s="194"/>
      <c r="H124" s="194"/>
      <c r="I124" s="127"/>
      <c r="J124" s="277">
        <f t="shared" si="33"/>
        <v>0</v>
      </c>
      <c r="K124" s="223">
        <f t="shared" si="34"/>
        <v>155763832</v>
      </c>
    </row>
    <row r="125" spans="1:11" ht="12" customHeight="1">
      <c r="A125" s="12" t="s">
        <v>67</v>
      </c>
      <c r="B125" s="9" t="s">
        <v>249</v>
      </c>
      <c r="C125" s="470">
        <v>120091212</v>
      </c>
      <c r="D125" s="194"/>
      <c r="E125" s="194"/>
      <c r="F125" s="194"/>
      <c r="G125" s="194"/>
      <c r="H125" s="194"/>
      <c r="I125" s="127"/>
      <c r="J125" s="277">
        <f t="shared" si="33"/>
        <v>0</v>
      </c>
      <c r="K125" s="223">
        <f t="shared" si="34"/>
        <v>120091212</v>
      </c>
    </row>
    <row r="126" spans="1:11" ht="12" customHeight="1">
      <c r="A126" s="12" t="s">
        <v>68</v>
      </c>
      <c r="B126" s="71" t="s">
        <v>121</v>
      </c>
      <c r="C126" s="471">
        <v>6800000</v>
      </c>
      <c r="D126" s="194"/>
      <c r="E126" s="194"/>
      <c r="F126" s="194"/>
      <c r="G126" s="194"/>
      <c r="H126" s="194"/>
      <c r="I126" s="127"/>
      <c r="J126" s="277">
        <f t="shared" si="33"/>
        <v>0</v>
      </c>
      <c r="K126" s="223">
        <f t="shared" si="34"/>
        <v>6800000</v>
      </c>
    </row>
    <row r="127" spans="1:11" ht="12" customHeight="1">
      <c r="A127" s="12" t="s">
        <v>74</v>
      </c>
      <c r="B127" s="70" t="s">
        <v>289</v>
      </c>
      <c r="C127" s="471"/>
      <c r="D127" s="194"/>
      <c r="E127" s="194"/>
      <c r="F127" s="194"/>
      <c r="G127" s="194"/>
      <c r="H127" s="194"/>
      <c r="I127" s="127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76</v>
      </c>
      <c r="B128" s="135" t="s">
        <v>254</v>
      </c>
      <c r="C128" s="471"/>
      <c r="D128" s="194"/>
      <c r="E128" s="194"/>
      <c r="F128" s="194"/>
      <c r="G128" s="194"/>
      <c r="H128" s="194"/>
      <c r="I128" s="127"/>
      <c r="J128" s="277">
        <f t="shared" si="33"/>
        <v>0</v>
      </c>
      <c r="K128" s="223">
        <f t="shared" si="34"/>
        <v>0</v>
      </c>
    </row>
    <row r="129" spans="1:11" ht="22.5">
      <c r="A129" s="12" t="s">
        <v>106</v>
      </c>
      <c r="B129" s="51" t="s">
        <v>237</v>
      </c>
      <c r="C129" s="471"/>
      <c r="D129" s="194"/>
      <c r="E129" s="194"/>
      <c r="F129" s="194"/>
      <c r="G129" s="194"/>
      <c r="H129" s="194"/>
      <c r="I129" s="127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107</v>
      </c>
      <c r="B130" s="51" t="s">
        <v>253</v>
      </c>
      <c r="C130" s="471"/>
      <c r="D130" s="194"/>
      <c r="E130" s="194"/>
      <c r="F130" s="194"/>
      <c r="G130" s="194"/>
      <c r="H130" s="194"/>
      <c r="I130" s="127"/>
      <c r="J130" s="277">
        <f t="shared" si="33"/>
        <v>0</v>
      </c>
      <c r="K130" s="223">
        <f t="shared" si="34"/>
        <v>0</v>
      </c>
    </row>
    <row r="131" spans="1:11" ht="12" customHeight="1">
      <c r="A131" s="12" t="s">
        <v>108</v>
      </c>
      <c r="B131" s="51" t="s">
        <v>252</v>
      </c>
      <c r="C131" s="471"/>
      <c r="D131" s="194"/>
      <c r="E131" s="194"/>
      <c r="F131" s="194"/>
      <c r="G131" s="194"/>
      <c r="H131" s="194"/>
      <c r="I131" s="127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245</v>
      </c>
      <c r="B132" s="51" t="s">
        <v>240</v>
      </c>
      <c r="C132" s="471"/>
      <c r="D132" s="194"/>
      <c r="E132" s="194"/>
      <c r="F132" s="194"/>
      <c r="G132" s="194"/>
      <c r="H132" s="194"/>
      <c r="I132" s="127"/>
      <c r="J132" s="277">
        <f t="shared" si="33"/>
        <v>0</v>
      </c>
      <c r="K132" s="223">
        <f t="shared" si="34"/>
        <v>0</v>
      </c>
    </row>
    <row r="133" spans="1:11" ht="12" customHeight="1">
      <c r="A133" s="12" t="s">
        <v>246</v>
      </c>
      <c r="B133" s="51" t="s">
        <v>251</v>
      </c>
      <c r="C133" s="471">
        <v>3000000</v>
      </c>
      <c r="D133" s="194"/>
      <c r="E133" s="194"/>
      <c r="F133" s="194"/>
      <c r="G133" s="194"/>
      <c r="H133" s="194"/>
      <c r="I133" s="127"/>
      <c r="J133" s="277">
        <f t="shared" si="33"/>
        <v>0</v>
      </c>
      <c r="K133" s="223">
        <f t="shared" si="34"/>
        <v>3000000</v>
      </c>
    </row>
    <row r="134" spans="1:11" ht="23.25" thickBot="1">
      <c r="A134" s="10" t="s">
        <v>247</v>
      </c>
      <c r="B134" s="51" t="s">
        <v>250</v>
      </c>
      <c r="C134" s="472">
        <v>3800000</v>
      </c>
      <c r="D134" s="195"/>
      <c r="E134" s="195"/>
      <c r="F134" s="195"/>
      <c r="G134" s="195"/>
      <c r="H134" s="195"/>
      <c r="I134" s="129"/>
      <c r="J134" s="278">
        <f t="shared" si="33"/>
        <v>0</v>
      </c>
      <c r="K134" s="224">
        <f t="shared" si="34"/>
        <v>3800000</v>
      </c>
    </row>
    <row r="135" spans="1:11" ht="12" customHeight="1" thickBot="1">
      <c r="A135" s="17" t="s">
        <v>5</v>
      </c>
      <c r="B135" s="47" t="s">
        <v>307</v>
      </c>
      <c r="C135" s="457">
        <f>+C100+C121</f>
        <v>856790512</v>
      </c>
      <c r="D135" s="192">
        <f aca="true" t="shared" si="35" ref="D135:K135">+D100+D121</f>
        <v>389642764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389642764</v>
      </c>
      <c r="K135" s="68">
        <f t="shared" si="35"/>
        <v>1246433276</v>
      </c>
    </row>
    <row r="136" spans="1:11" ht="12" customHeight="1" thickBot="1">
      <c r="A136" s="17" t="s">
        <v>6</v>
      </c>
      <c r="B136" s="47" t="s">
        <v>372</v>
      </c>
      <c r="C136" s="457">
        <f>+C137+C138+C139</f>
        <v>0</v>
      </c>
      <c r="D136" s="192">
        <f aca="true" t="shared" si="36" ref="D136:K1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>
      <c r="A137" s="12" t="s">
        <v>152</v>
      </c>
      <c r="B137" s="9" t="s">
        <v>315</v>
      </c>
      <c r="C137" s="471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3">
        <f>C137+J137</f>
        <v>0</v>
      </c>
    </row>
    <row r="138" spans="1:11" ht="12" customHeight="1">
      <c r="A138" s="12" t="s">
        <v>153</v>
      </c>
      <c r="B138" s="9" t="s">
        <v>316</v>
      </c>
      <c r="C138" s="471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3">
        <f>C138+J138</f>
        <v>0</v>
      </c>
    </row>
    <row r="139" spans="1:11" ht="12" customHeight="1" thickBot="1">
      <c r="A139" s="10" t="s">
        <v>154</v>
      </c>
      <c r="B139" s="9" t="s">
        <v>317</v>
      </c>
      <c r="C139" s="471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3">
        <f>C139+J139</f>
        <v>0</v>
      </c>
    </row>
    <row r="140" spans="1:11" ht="12" customHeight="1" thickBot="1">
      <c r="A140" s="17" t="s">
        <v>7</v>
      </c>
      <c r="B140" s="47" t="s">
        <v>309</v>
      </c>
      <c r="C140" s="457">
        <f>SUM(C141:C146)</f>
        <v>0</v>
      </c>
      <c r="D140" s="192">
        <f aca="true" t="shared" si="37" ref="D140:K140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>
      <c r="A141" s="12" t="s">
        <v>51</v>
      </c>
      <c r="B141" s="6" t="s">
        <v>318</v>
      </c>
      <c r="C141" s="471"/>
      <c r="D141" s="194"/>
      <c r="E141" s="194"/>
      <c r="F141" s="194"/>
      <c r="G141" s="194"/>
      <c r="H141" s="194"/>
      <c r="I141" s="127"/>
      <c r="J141" s="277">
        <f aca="true" t="shared" si="38" ref="J141:J146">D141+E141+F141+G141+H141+I141</f>
        <v>0</v>
      </c>
      <c r="K141" s="223">
        <f aca="true" t="shared" si="39" ref="K141:K146">C141+J141</f>
        <v>0</v>
      </c>
    </row>
    <row r="142" spans="1:11" ht="12" customHeight="1">
      <c r="A142" s="12" t="s">
        <v>52</v>
      </c>
      <c r="B142" s="6" t="s">
        <v>310</v>
      </c>
      <c r="C142" s="471"/>
      <c r="D142" s="194"/>
      <c r="E142" s="194"/>
      <c r="F142" s="194"/>
      <c r="G142" s="194"/>
      <c r="H142" s="194"/>
      <c r="I142" s="127"/>
      <c r="J142" s="277">
        <f t="shared" si="38"/>
        <v>0</v>
      </c>
      <c r="K142" s="223">
        <f t="shared" si="39"/>
        <v>0</v>
      </c>
    </row>
    <row r="143" spans="1:11" ht="12" customHeight="1">
      <c r="A143" s="12" t="s">
        <v>53</v>
      </c>
      <c r="B143" s="6" t="s">
        <v>311</v>
      </c>
      <c r="C143" s="471"/>
      <c r="D143" s="194"/>
      <c r="E143" s="194"/>
      <c r="F143" s="194"/>
      <c r="G143" s="194"/>
      <c r="H143" s="194"/>
      <c r="I143" s="127"/>
      <c r="J143" s="277">
        <f t="shared" si="38"/>
        <v>0</v>
      </c>
      <c r="K143" s="223">
        <f t="shared" si="39"/>
        <v>0</v>
      </c>
    </row>
    <row r="144" spans="1:11" ht="12" customHeight="1">
      <c r="A144" s="12" t="s">
        <v>93</v>
      </c>
      <c r="B144" s="6" t="s">
        <v>312</v>
      </c>
      <c r="C144" s="471"/>
      <c r="D144" s="194"/>
      <c r="E144" s="194"/>
      <c r="F144" s="194"/>
      <c r="G144" s="194"/>
      <c r="H144" s="194"/>
      <c r="I144" s="127"/>
      <c r="J144" s="277">
        <f t="shared" si="38"/>
        <v>0</v>
      </c>
      <c r="K144" s="223">
        <f t="shared" si="39"/>
        <v>0</v>
      </c>
    </row>
    <row r="145" spans="1:11" ht="12" customHeight="1" thickBot="1">
      <c r="A145" s="12" t="s">
        <v>94</v>
      </c>
      <c r="B145" s="6" t="s">
        <v>313</v>
      </c>
      <c r="C145" s="472"/>
      <c r="D145" s="194"/>
      <c r="E145" s="194"/>
      <c r="F145" s="194"/>
      <c r="G145" s="194"/>
      <c r="H145" s="194"/>
      <c r="I145" s="127"/>
      <c r="J145" s="277">
        <f t="shared" si="38"/>
        <v>0</v>
      </c>
      <c r="K145" s="223">
        <f t="shared" si="39"/>
        <v>0</v>
      </c>
    </row>
    <row r="146" spans="1:11" ht="12" customHeight="1" thickBot="1">
      <c r="A146" s="10" t="s">
        <v>95</v>
      </c>
      <c r="B146" s="6" t="s">
        <v>314</v>
      </c>
      <c r="C146" s="473"/>
      <c r="D146" s="194"/>
      <c r="E146" s="194"/>
      <c r="F146" s="194"/>
      <c r="G146" s="194"/>
      <c r="H146" s="194"/>
      <c r="I146" s="127"/>
      <c r="J146" s="277">
        <f t="shared" si="38"/>
        <v>0</v>
      </c>
      <c r="K146" s="223">
        <f t="shared" si="39"/>
        <v>0</v>
      </c>
    </row>
    <row r="147" spans="1:11" ht="12" customHeight="1" thickBot="1">
      <c r="A147" s="17" t="s">
        <v>8</v>
      </c>
      <c r="B147" s="47" t="s">
        <v>322</v>
      </c>
      <c r="C147" s="457">
        <f>+C148+C149+C150+C151</f>
        <v>15390031</v>
      </c>
      <c r="D147" s="196">
        <f aca="true" t="shared" si="40" ref="D147:K147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15390031</v>
      </c>
    </row>
    <row r="148" spans="1:11" ht="12" customHeight="1">
      <c r="A148" s="12" t="s">
        <v>54</v>
      </c>
      <c r="B148" s="6" t="s">
        <v>255</v>
      </c>
      <c r="C148" s="471"/>
      <c r="D148" s="194"/>
      <c r="E148" s="194"/>
      <c r="F148" s="194"/>
      <c r="G148" s="194"/>
      <c r="H148" s="194"/>
      <c r="I148" s="127"/>
      <c r="J148" s="277">
        <f>D148+E148+F148+G148+H148+I148</f>
        <v>0</v>
      </c>
      <c r="K148" s="223">
        <f>C148+J148</f>
        <v>0</v>
      </c>
    </row>
    <row r="149" spans="1:11" ht="12" customHeight="1">
      <c r="A149" s="12" t="s">
        <v>55</v>
      </c>
      <c r="B149" s="6" t="s">
        <v>256</v>
      </c>
      <c r="C149" s="471">
        <v>15390031</v>
      </c>
      <c r="D149" s="194"/>
      <c r="E149" s="194"/>
      <c r="F149" s="194"/>
      <c r="G149" s="194"/>
      <c r="H149" s="194"/>
      <c r="I149" s="127"/>
      <c r="J149" s="277">
        <f>D149+E149+F149+G149+H149+I149</f>
        <v>0</v>
      </c>
      <c r="K149" s="223">
        <f>C149+J149</f>
        <v>15390031</v>
      </c>
    </row>
    <row r="150" spans="1:11" ht="12" customHeight="1" thickBot="1">
      <c r="A150" s="12" t="s">
        <v>172</v>
      </c>
      <c r="B150" s="6" t="s">
        <v>323</v>
      </c>
      <c r="C150" s="472"/>
      <c r="D150" s="194"/>
      <c r="E150" s="194"/>
      <c r="F150" s="194"/>
      <c r="G150" s="194"/>
      <c r="H150" s="194"/>
      <c r="I150" s="127"/>
      <c r="J150" s="277">
        <f>D150+E150+F150+G150+H150+I150</f>
        <v>0</v>
      </c>
      <c r="K150" s="223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473"/>
      <c r="D151" s="194"/>
      <c r="E151" s="194"/>
      <c r="F151" s="194"/>
      <c r="G151" s="194"/>
      <c r="H151" s="194"/>
      <c r="I151" s="127"/>
      <c r="J151" s="277">
        <f>D151+E151+F151+G151+H151+I151</f>
        <v>0</v>
      </c>
      <c r="K151" s="223">
        <f>C151+J151</f>
        <v>0</v>
      </c>
    </row>
    <row r="152" spans="1:11" ht="12" customHeight="1" thickBot="1">
      <c r="A152" s="17" t="s">
        <v>9</v>
      </c>
      <c r="B152" s="47" t="s">
        <v>324</v>
      </c>
      <c r="C152" s="474">
        <f>SUM(C153:C157)</f>
        <v>0</v>
      </c>
      <c r="D152" s="197">
        <f aca="true" t="shared" si="41" ref="D152:K152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1" ht="12" customHeight="1">
      <c r="A153" s="12" t="s">
        <v>56</v>
      </c>
      <c r="B153" s="6" t="s">
        <v>319</v>
      </c>
      <c r="C153" s="471"/>
      <c r="D153" s="194"/>
      <c r="E153" s="194"/>
      <c r="F153" s="194"/>
      <c r="G153" s="194"/>
      <c r="H153" s="194"/>
      <c r="I153" s="127"/>
      <c r="J153" s="277">
        <f aca="true" t="shared" si="42" ref="J153:J159">D153+E153+F153+G153+H153+I153</f>
        <v>0</v>
      </c>
      <c r="K153" s="223">
        <f aca="true" t="shared" si="43" ref="K153:K159">C153+J153</f>
        <v>0</v>
      </c>
    </row>
    <row r="154" spans="1:11" ht="12" customHeight="1">
      <c r="A154" s="12" t="s">
        <v>57</v>
      </c>
      <c r="B154" s="6" t="s">
        <v>326</v>
      </c>
      <c r="C154" s="471"/>
      <c r="D154" s="194"/>
      <c r="E154" s="194"/>
      <c r="F154" s="194"/>
      <c r="G154" s="194"/>
      <c r="H154" s="194"/>
      <c r="I154" s="127"/>
      <c r="J154" s="277">
        <f t="shared" si="42"/>
        <v>0</v>
      </c>
      <c r="K154" s="223">
        <f t="shared" si="43"/>
        <v>0</v>
      </c>
    </row>
    <row r="155" spans="1:11" ht="12" customHeight="1">
      <c r="A155" s="12" t="s">
        <v>184</v>
      </c>
      <c r="B155" s="6" t="s">
        <v>321</v>
      </c>
      <c r="C155" s="471"/>
      <c r="D155" s="194"/>
      <c r="E155" s="194"/>
      <c r="F155" s="194"/>
      <c r="G155" s="194"/>
      <c r="H155" s="194"/>
      <c r="I155" s="127"/>
      <c r="J155" s="277">
        <f t="shared" si="42"/>
        <v>0</v>
      </c>
      <c r="K155" s="223">
        <f t="shared" si="43"/>
        <v>0</v>
      </c>
    </row>
    <row r="156" spans="1:11" ht="12" customHeight="1">
      <c r="A156" s="12" t="s">
        <v>185</v>
      </c>
      <c r="B156" s="6" t="s">
        <v>327</v>
      </c>
      <c r="C156" s="471"/>
      <c r="D156" s="194"/>
      <c r="E156" s="194"/>
      <c r="F156" s="194"/>
      <c r="G156" s="194"/>
      <c r="H156" s="194"/>
      <c r="I156" s="127"/>
      <c r="J156" s="277">
        <f t="shared" si="42"/>
        <v>0</v>
      </c>
      <c r="K156" s="223">
        <f t="shared" si="43"/>
        <v>0</v>
      </c>
    </row>
    <row r="157" spans="1:11" ht="12" customHeight="1" thickBot="1">
      <c r="A157" s="12" t="s">
        <v>325</v>
      </c>
      <c r="B157" s="6" t="s">
        <v>328</v>
      </c>
      <c r="C157" s="471"/>
      <c r="D157" s="194"/>
      <c r="E157" s="195"/>
      <c r="F157" s="195"/>
      <c r="G157" s="195"/>
      <c r="H157" s="195"/>
      <c r="I157" s="129"/>
      <c r="J157" s="278">
        <f t="shared" si="42"/>
        <v>0</v>
      </c>
      <c r="K157" s="224">
        <f t="shared" si="43"/>
        <v>0</v>
      </c>
    </row>
    <row r="158" spans="1:11" ht="12" customHeight="1" thickBot="1">
      <c r="A158" s="17" t="s">
        <v>10</v>
      </c>
      <c r="B158" s="47" t="s">
        <v>329</v>
      </c>
      <c r="C158" s="475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9">
        <f t="shared" si="43"/>
        <v>0</v>
      </c>
    </row>
    <row r="159" spans="1:11" ht="12" customHeight="1" thickBot="1">
      <c r="A159" s="17" t="s">
        <v>11</v>
      </c>
      <c r="B159" s="47" t="s">
        <v>330</v>
      </c>
      <c r="C159" s="475"/>
      <c r="D159" s="198"/>
      <c r="E159" s="300"/>
      <c r="F159" s="300"/>
      <c r="G159" s="300"/>
      <c r="H159" s="300"/>
      <c r="I159" s="250"/>
      <c r="J159" s="280">
        <f t="shared" si="42"/>
        <v>0</v>
      </c>
      <c r="K159" s="166">
        <f t="shared" si="43"/>
        <v>0</v>
      </c>
    </row>
    <row r="160" spans="1:15" ht="15" customHeight="1" thickBot="1">
      <c r="A160" s="17" t="s">
        <v>12</v>
      </c>
      <c r="B160" s="47" t="s">
        <v>332</v>
      </c>
      <c r="C160" s="474">
        <f>+C136+C140+C147+C152+C158+C159</f>
        <v>15390031</v>
      </c>
      <c r="D160" s="199">
        <f aca="true" t="shared" si="44" ref="D160:K160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15390031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331</v>
      </c>
      <c r="C161" s="474">
        <f>+C135+C160</f>
        <v>872180543</v>
      </c>
      <c r="D161" s="199">
        <f aca="true" t="shared" si="45" ref="D161:K161">+D135+D160</f>
        <v>389642764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389642764</v>
      </c>
      <c r="K161" s="184">
        <f t="shared" si="45"/>
        <v>1261823307</v>
      </c>
    </row>
    <row r="162" spans="3:11" ht="13.5" customHeight="1">
      <c r="C162" s="416">
        <f>C93-C161</f>
        <v>0</v>
      </c>
      <c r="D162" s="417"/>
      <c r="E162" s="417"/>
      <c r="F162" s="417"/>
      <c r="G162" s="417"/>
      <c r="H162" s="417"/>
      <c r="I162" s="417"/>
      <c r="J162" s="417"/>
      <c r="K162" s="418">
        <f>K93-K161</f>
        <v>0</v>
      </c>
    </row>
    <row r="163" spans="1:11" ht="15.75">
      <c r="A163" s="561" t="s">
        <v>257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" customHeight="1" thickBot="1">
      <c r="A164" s="565" t="s">
        <v>83</v>
      </c>
      <c r="B164" s="565"/>
      <c r="C164" s="74"/>
      <c r="K164" s="74" t="str">
        <f>K96</f>
        <v>Forintban!</v>
      </c>
    </row>
    <row r="165" spans="1:11" ht="25.5" customHeight="1" thickBot="1">
      <c r="A165" s="17">
        <v>1</v>
      </c>
      <c r="B165" s="22" t="s">
        <v>333</v>
      </c>
      <c r="C165" s="191">
        <f>+C68-C135</f>
        <v>-237728731</v>
      </c>
      <c r="D165" s="126">
        <f aca="true" t="shared" si="46" ref="D165:K165">+D68-D135</f>
        <v>-176215639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-176215639</v>
      </c>
      <c r="K165" s="68">
        <f t="shared" si="46"/>
        <v>-413944370</v>
      </c>
    </row>
    <row r="166" spans="1:11" ht="32.25" customHeight="1" thickBot="1">
      <c r="A166" s="17" t="s">
        <v>4</v>
      </c>
      <c r="B166" s="22" t="s">
        <v>339</v>
      </c>
      <c r="C166" s="126">
        <f>+C92-C160</f>
        <v>237728731</v>
      </c>
      <c r="D166" s="126">
        <f aca="true" t="shared" si="47" ref="D166:K166">+D92-D160</f>
        <v>176215639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176215639</v>
      </c>
      <c r="K166" s="68">
        <f t="shared" si="47"/>
        <v>413944370</v>
      </c>
    </row>
  </sheetData>
  <sheetProtection/>
  <mergeCells count="15">
    <mergeCell ref="C97:K97"/>
    <mergeCell ref="B1:K1"/>
    <mergeCell ref="A3:K3"/>
    <mergeCell ref="A4:K4"/>
    <mergeCell ref="A6:K6"/>
    <mergeCell ref="A163:K163"/>
    <mergeCell ref="A95:K95"/>
    <mergeCell ref="A7:B7"/>
    <mergeCell ref="A96:B96"/>
    <mergeCell ref="A164:B164"/>
    <mergeCell ref="A8:A9"/>
    <mergeCell ref="B8:B9"/>
    <mergeCell ref="C8:K8"/>
    <mergeCell ref="A97:A98"/>
    <mergeCell ref="B97:B98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zoomScale="120" zoomScaleNormal="120" zoomScaleSheetLayoutView="100" workbookViewId="0" topLeftCell="A34">
      <selection activeCell="D120" sqref="D120"/>
    </sheetView>
  </sheetViews>
  <sheetFormatPr defaultColWidth="9.00390625" defaultRowHeight="12.75"/>
  <cols>
    <col min="1" max="1" width="7.50390625" style="115" customWidth="1"/>
    <col min="2" max="2" width="59.625" style="115" customWidth="1"/>
    <col min="3" max="3" width="14.875" style="116" customWidth="1"/>
    <col min="4" max="11" width="14.875" style="136" customWidth="1"/>
    <col min="12" max="16384" width="9.375" style="136" customWidth="1"/>
  </cols>
  <sheetData>
    <row r="1" spans="1:11" ht="15.75">
      <c r="A1" s="306"/>
      <c r="B1" s="574" t="str">
        <f>CONCATENATE("1.2. melléklet ",RM_ALAPADATOK!A7," ",RM_ALAPADATOK!B7," ",RM_ALAPADATOK!C7," ",RM_ALAPADATOK!D7," ",RM_ALAPADATOK!E7," ",RM_ALAPADATOK!F7," ",RM_ALAPADATOK!G7," ",RM_ALAPADATOK!H7)</f>
        <v>1.2. melléklet a 2 / 2019 ( II.26. ) önkormányzati rendelethez</v>
      </c>
      <c r="C1" s="575"/>
      <c r="D1" s="575"/>
      <c r="E1" s="575"/>
      <c r="F1" s="575"/>
      <c r="G1" s="575"/>
      <c r="H1" s="575"/>
      <c r="I1" s="575"/>
      <c r="J1" s="575"/>
      <c r="K1" s="575"/>
    </row>
    <row r="2" spans="1:11" ht="15.7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.75">
      <c r="A3" s="576">
        <f>CONCATENATE(RM_ALAPADATOK!A4)</f>
      </c>
      <c r="B3" s="576"/>
      <c r="C3" s="577"/>
      <c r="D3" s="576"/>
      <c r="E3" s="576"/>
      <c r="F3" s="576"/>
      <c r="G3" s="576"/>
      <c r="H3" s="576"/>
      <c r="I3" s="576"/>
      <c r="J3" s="576"/>
      <c r="K3" s="576"/>
    </row>
    <row r="4" spans="1:11" ht="15.75">
      <c r="A4" s="576" t="s">
        <v>462</v>
      </c>
      <c r="B4" s="576"/>
      <c r="C4" s="577"/>
      <c r="D4" s="576"/>
      <c r="E4" s="576"/>
      <c r="F4" s="576"/>
      <c r="G4" s="576"/>
      <c r="H4" s="576"/>
      <c r="I4" s="576"/>
      <c r="J4" s="576"/>
      <c r="K4" s="576"/>
    </row>
    <row r="5" spans="1:11" ht="15.7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578" t="s">
        <v>1</v>
      </c>
      <c r="B6" s="578"/>
      <c r="C6" s="578"/>
      <c r="D6" s="578"/>
      <c r="E6" s="578"/>
      <c r="F6" s="578"/>
      <c r="G6" s="578"/>
      <c r="H6" s="578"/>
      <c r="I6" s="578"/>
      <c r="J6" s="578"/>
      <c r="K6" s="578"/>
    </row>
    <row r="7" spans="1:11" ht="15.75" customHeight="1" thickBot="1">
      <c r="A7" s="563" t="s">
        <v>81</v>
      </c>
      <c r="B7" s="563"/>
      <c r="C7" s="309"/>
      <c r="D7" s="308"/>
      <c r="E7" s="308"/>
      <c r="F7" s="308"/>
      <c r="G7" s="308"/>
      <c r="H7" s="308"/>
      <c r="I7" s="308"/>
      <c r="J7" s="308"/>
      <c r="K7" s="309" t="s">
        <v>429</v>
      </c>
    </row>
    <row r="8" spans="1:11" ht="15.75">
      <c r="A8" s="566" t="s">
        <v>46</v>
      </c>
      <c r="B8" s="568" t="s">
        <v>2</v>
      </c>
      <c r="C8" s="570" t="str">
        <f>+CONCATENATE(LEFT(RM_ÖSSZEFÜGGÉSEK!A6,4),". évi")</f>
        <v>2019. évi</v>
      </c>
      <c r="D8" s="571"/>
      <c r="E8" s="572"/>
      <c r="F8" s="572"/>
      <c r="G8" s="572"/>
      <c r="H8" s="572"/>
      <c r="I8" s="572"/>
      <c r="J8" s="572"/>
      <c r="K8" s="573"/>
    </row>
    <row r="9" spans="1:11" ht="39" customHeight="1" thickBot="1">
      <c r="A9" s="567"/>
      <c r="B9" s="569"/>
      <c r="C9" s="283" t="s">
        <v>370</v>
      </c>
      <c r="D9" s="303" t="str">
        <f>CONCATENATE('RM_1.1.sz.mell.'!D9)</f>
        <v>1. sz. módosítás </v>
      </c>
      <c r="E9" s="303" t="str">
        <f>CONCATENATE('RM_1.1.sz.mell.'!E9)</f>
        <v>.2. sz. módosítás </v>
      </c>
      <c r="F9" s="303" t="str">
        <f>CONCATENATE('RM_1.1.sz.mell.'!F9)</f>
        <v>3. sz. módosítás </v>
      </c>
      <c r="G9" s="303" t="str">
        <f>CONCATENATE('RM_1.1.sz.mell.'!G9)</f>
        <v>4. sz. módosítás </v>
      </c>
      <c r="H9" s="303" t="str">
        <f>CONCATENATE('RM_1.1.sz.mell.'!H9)</f>
        <v>.5. sz. módosítás </v>
      </c>
      <c r="I9" s="303" t="str">
        <f>CONCATENATE('RM_1.1.sz.mell.'!I9)</f>
        <v>6. sz. módosítás </v>
      </c>
      <c r="J9" s="304" t="s">
        <v>435</v>
      </c>
      <c r="K9" s="305" t="str">
        <f>CONCATENATE('RM_1.1.sz.mell.'!K9)</f>
        <v>….számú módosítás utáni előirányzat</v>
      </c>
    </row>
    <row r="10" spans="1:11" s="137" customFormat="1" ht="12" customHeight="1" thickBot="1">
      <c r="A10" s="133" t="s">
        <v>346</v>
      </c>
      <c r="B10" s="134" t="s">
        <v>347</v>
      </c>
      <c r="C10" s="284" t="s">
        <v>348</v>
      </c>
      <c r="D10" s="284" t="s">
        <v>350</v>
      </c>
      <c r="E10" s="285" t="s">
        <v>349</v>
      </c>
      <c r="F10" s="285" t="s">
        <v>351</v>
      </c>
      <c r="G10" s="285" t="s">
        <v>352</v>
      </c>
      <c r="H10" s="285" t="s">
        <v>353</v>
      </c>
      <c r="I10" s="285" t="s">
        <v>459</v>
      </c>
      <c r="J10" s="285" t="s">
        <v>460</v>
      </c>
      <c r="K10" s="302" t="s">
        <v>461</v>
      </c>
    </row>
    <row r="11" spans="1:11" s="138" customFormat="1" ht="12" customHeight="1" thickBot="1">
      <c r="A11" s="17" t="s">
        <v>3</v>
      </c>
      <c r="B11" s="18" t="s">
        <v>137</v>
      </c>
      <c r="C11" s="457">
        <f>+C12+C13+C14+C15+C16+C17</f>
        <v>413947518</v>
      </c>
      <c r="D11" s="192">
        <f>+D12+D13+D14+D15+D16+D17</f>
        <v>1583166</v>
      </c>
      <c r="E11" s="126">
        <f aca="true" t="shared" si="0" ref="E11:K11">+E12+E13+E14+E15+E16+E17</f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1583166</v>
      </c>
      <c r="K11" s="68">
        <f t="shared" si="0"/>
        <v>415530684</v>
      </c>
    </row>
    <row r="12" spans="1:11" s="138" customFormat="1" ht="12" customHeight="1">
      <c r="A12" s="12" t="s">
        <v>58</v>
      </c>
      <c r="B12" s="139" t="s">
        <v>138</v>
      </c>
      <c r="C12" s="458">
        <v>180621648</v>
      </c>
      <c r="D12" s="193">
        <v>175069</v>
      </c>
      <c r="E12" s="128"/>
      <c r="F12" s="128"/>
      <c r="G12" s="128"/>
      <c r="H12" s="128"/>
      <c r="I12" s="128"/>
      <c r="J12" s="167">
        <f aca="true" t="shared" si="1" ref="J12:J17">D12+E12+F12+G12+H12+I12</f>
        <v>175069</v>
      </c>
      <c r="K12" s="166">
        <f aca="true" t="shared" si="2" ref="K12:K17">C12+J12</f>
        <v>180796717</v>
      </c>
    </row>
    <row r="13" spans="1:11" s="138" customFormat="1" ht="12" customHeight="1">
      <c r="A13" s="11" t="s">
        <v>59</v>
      </c>
      <c r="B13" s="140" t="s">
        <v>139</v>
      </c>
      <c r="C13" s="459">
        <v>91830668</v>
      </c>
      <c r="D13" s="194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91830668</v>
      </c>
    </row>
    <row r="14" spans="1:11" s="138" customFormat="1" ht="12" customHeight="1">
      <c r="A14" s="11" t="s">
        <v>60</v>
      </c>
      <c r="B14" s="140" t="s">
        <v>140</v>
      </c>
      <c r="C14" s="459">
        <v>135618232</v>
      </c>
      <c r="D14" s="194">
        <v>887307</v>
      </c>
      <c r="E14" s="128"/>
      <c r="F14" s="128"/>
      <c r="G14" s="128"/>
      <c r="H14" s="128"/>
      <c r="I14" s="128"/>
      <c r="J14" s="167">
        <f t="shared" si="1"/>
        <v>887307</v>
      </c>
      <c r="K14" s="166">
        <f t="shared" si="2"/>
        <v>136505539</v>
      </c>
    </row>
    <row r="15" spans="1:11" s="138" customFormat="1" ht="12" customHeight="1">
      <c r="A15" s="11" t="s">
        <v>61</v>
      </c>
      <c r="B15" s="140" t="s">
        <v>141</v>
      </c>
      <c r="C15" s="459">
        <v>5876970</v>
      </c>
      <c r="D15" s="194">
        <v>150571</v>
      </c>
      <c r="E15" s="128"/>
      <c r="F15" s="128"/>
      <c r="G15" s="128"/>
      <c r="H15" s="128"/>
      <c r="I15" s="128"/>
      <c r="J15" s="167">
        <f t="shared" si="1"/>
        <v>150571</v>
      </c>
      <c r="K15" s="166">
        <f t="shared" si="2"/>
        <v>6027541</v>
      </c>
    </row>
    <row r="16" spans="1:11" s="138" customFormat="1" ht="12" customHeight="1">
      <c r="A16" s="11" t="s">
        <v>78</v>
      </c>
      <c r="B16" s="70" t="s">
        <v>291</v>
      </c>
      <c r="C16" s="459"/>
      <c r="D16" s="194">
        <v>370219</v>
      </c>
      <c r="E16" s="128"/>
      <c r="F16" s="128"/>
      <c r="G16" s="128"/>
      <c r="H16" s="128"/>
      <c r="I16" s="128"/>
      <c r="J16" s="167">
        <f t="shared" si="1"/>
        <v>370219</v>
      </c>
      <c r="K16" s="166">
        <f t="shared" si="2"/>
        <v>370219</v>
      </c>
    </row>
    <row r="17" spans="1:11" s="138" customFormat="1" ht="12" customHeight="1" thickBot="1">
      <c r="A17" s="13" t="s">
        <v>62</v>
      </c>
      <c r="B17" s="71" t="s">
        <v>292</v>
      </c>
      <c r="C17" s="459"/>
      <c r="D17" s="194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>
      <c r="A18" s="17" t="s">
        <v>4</v>
      </c>
      <c r="B18" s="69" t="s">
        <v>142</v>
      </c>
      <c r="C18" s="457">
        <f>+C19+C20+C21+C22+C23</f>
        <v>19042591</v>
      </c>
      <c r="D18" s="192">
        <f>+D19+D20+D21+D22+D23</f>
        <v>155098410</v>
      </c>
      <c r="E18" s="126">
        <f aca="true" t="shared" si="3" ref="E18:K18">+E19+E20+E21+E22+E23</f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155098410</v>
      </c>
      <c r="K18" s="68">
        <f t="shared" si="3"/>
        <v>174141001</v>
      </c>
    </row>
    <row r="19" spans="1:11" s="138" customFormat="1" ht="12" customHeight="1">
      <c r="A19" s="12" t="s">
        <v>64</v>
      </c>
      <c r="B19" s="139" t="s">
        <v>143</v>
      </c>
      <c r="C19" s="458"/>
      <c r="D19" s="193"/>
      <c r="E19" s="128"/>
      <c r="F19" s="128"/>
      <c r="G19" s="128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459"/>
      <c r="D20" s="194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>
      <c r="A21" s="11" t="s">
        <v>66</v>
      </c>
      <c r="B21" s="140" t="s">
        <v>283</v>
      </c>
      <c r="C21" s="459"/>
      <c r="D21" s="194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284</v>
      </c>
      <c r="C22" s="459"/>
      <c r="D22" s="194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459">
        <v>19042591</v>
      </c>
      <c r="D23" s="194">
        <v>155098410</v>
      </c>
      <c r="E23" s="128"/>
      <c r="F23" s="128"/>
      <c r="G23" s="128"/>
      <c r="H23" s="128"/>
      <c r="I23" s="128"/>
      <c r="J23" s="167">
        <f t="shared" si="4"/>
        <v>155098410</v>
      </c>
      <c r="K23" s="166">
        <f t="shared" si="5"/>
        <v>174141001</v>
      </c>
    </row>
    <row r="24" spans="1:11" s="138" customFormat="1" ht="12" customHeight="1" thickBot="1">
      <c r="A24" s="13" t="s">
        <v>74</v>
      </c>
      <c r="B24" s="71" t="s">
        <v>146</v>
      </c>
      <c r="C24" s="462"/>
      <c r="D24" s="195"/>
      <c r="E24" s="247"/>
      <c r="F24" s="247"/>
      <c r="G24" s="247"/>
      <c r="H24" s="247"/>
      <c r="I24" s="247"/>
      <c r="J24" s="167">
        <f t="shared" si="4"/>
        <v>0</v>
      </c>
      <c r="K24" s="166">
        <f t="shared" si="5"/>
        <v>0</v>
      </c>
    </row>
    <row r="25" spans="1:11" s="138" customFormat="1" ht="12" customHeight="1" thickBot="1">
      <c r="A25" s="17" t="s">
        <v>5</v>
      </c>
      <c r="B25" s="18" t="s">
        <v>147</v>
      </c>
      <c r="C25" s="457">
        <f>+C26+C27+C28+C29+C30</f>
        <v>8856290</v>
      </c>
      <c r="D25" s="192">
        <f>+D26+D27+D28+D29+D30</f>
        <v>33561018</v>
      </c>
      <c r="E25" s="126">
        <f aca="true" t="shared" si="6" ref="E25:K25">+E26+E27+E28+E29+E30</f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33561018</v>
      </c>
      <c r="K25" s="68">
        <f t="shared" si="6"/>
        <v>42417308</v>
      </c>
    </row>
    <row r="26" spans="1:11" s="138" customFormat="1" ht="12" customHeight="1">
      <c r="A26" s="12" t="s">
        <v>47</v>
      </c>
      <c r="B26" s="139" t="s">
        <v>148</v>
      </c>
      <c r="C26" s="458">
        <v>8856290</v>
      </c>
      <c r="D26" s="193"/>
      <c r="E26" s="128"/>
      <c r="F26" s="128"/>
      <c r="G26" s="128"/>
      <c r="H26" s="128"/>
      <c r="I26" s="128"/>
      <c r="J26" s="167">
        <f aca="true" t="shared" si="7" ref="J26:J31">D26+E26+F26+G26+H26+I26</f>
        <v>0</v>
      </c>
      <c r="K26" s="166">
        <f aca="true" t="shared" si="8" ref="K26:K31">C26+J26</f>
        <v>8856290</v>
      </c>
    </row>
    <row r="27" spans="1:11" s="138" customFormat="1" ht="12" customHeight="1">
      <c r="A27" s="11" t="s">
        <v>48</v>
      </c>
      <c r="B27" s="140" t="s">
        <v>149</v>
      </c>
      <c r="C27" s="459"/>
      <c r="D27" s="194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>
      <c r="A28" s="11" t="s">
        <v>49</v>
      </c>
      <c r="B28" s="140" t="s">
        <v>285</v>
      </c>
      <c r="C28" s="459"/>
      <c r="D28" s="194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>
      <c r="A29" s="11" t="s">
        <v>50</v>
      </c>
      <c r="B29" s="140" t="s">
        <v>286</v>
      </c>
      <c r="C29" s="459"/>
      <c r="D29" s="194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>
      <c r="A30" s="11" t="s">
        <v>89</v>
      </c>
      <c r="B30" s="140" t="s">
        <v>150</v>
      </c>
      <c r="C30" s="459"/>
      <c r="D30" s="194">
        <v>33561018</v>
      </c>
      <c r="E30" s="128"/>
      <c r="F30" s="128"/>
      <c r="G30" s="128"/>
      <c r="H30" s="128"/>
      <c r="I30" s="128"/>
      <c r="J30" s="167">
        <f t="shared" si="7"/>
        <v>33561018</v>
      </c>
      <c r="K30" s="166">
        <f t="shared" si="8"/>
        <v>33561018</v>
      </c>
    </row>
    <row r="31" spans="1:11" s="138" customFormat="1" ht="12" customHeight="1" thickBot="1">
      <c r="A31" s="13" t="s">
        <v>90</v>
      </c>
      <c r="B31" s="141" t="s">
        <v>151</v>
      </c>
      <c r="C31" s="461"/>
      <c r="D31" s="195"/>
      <c r="E31" s="247"/>
      <c r="F31" s="247"/>
      <c r="G31" s="247"/>
      <c r="H31" s="247"/>
      <c r="I31" s="247"/>
      <c r="J31" s="271">
        <f t="shared" si="7"/>
        <v>0</v>
      </c>
      <c r="K31" s="166">
        <f t="shared" si="8"/>
        <v>0</v>
      </c>
    </row>
    <row r="32" spans="1:11" s="138" customFormat="1" ht="12" customHeight="1" thickBot="1">
      <c r="A32" s="17" t="s">
        <v>91</v>
      </c>
      <c r="B32" s="18" t="s">
        <v>421</v>
      </c>
      <c r="C32" s="457">
        <f>SUM(C33:C39)</f>
        <v>60000000</v>
      </c>
      <c r="D32" s="132">
        <f>+D33+D34+D35+D36+D37+D38+D39</f>
        <v>0</v>
      </c>
      <c r="E32" s="132">
        <f aca="true" t="shared" si="9" ref="E32:K32">+E33+E34+E35+E36+E37+E38+E39</f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60000000</v>
      </c>
    </row>
    <row r="33" spans="1:11" s="138" customFormat="1" ht="12" customHeight="1">
      <c r="A33" s="12" t="s">
        <v>152</v>
      </c>
      <c r="B33" s="139" t="s">
        <v>414</v>
      </c>
      <c r="C33" s="458">
        <v>4500000</v>
      </c>
      <c r="D33" s="128"/>
      <c r="E33" s="167"/>
      <c r="F33" s="167"/>
      <c r="G33" s="167"/>
      <c r="H33" s="167"/>
      <c r="I33" s="167"/>
      <c r="J33" s="167">
        <f aca="true" t="shared" si="10" ref="J33:J39">D33+E33+F33+G33+H33+I33</f>
        <v>0</v>
      </c>
      <c r="K33" s="166">
        <f aca="true" t="shared" si="11" ref="K33:K39">C33+J33</f>
        <v>4500000</v>
      </c>
    </row>
    <row r="34" spans="1:11" s="138" customFormat="1" ht="12" customHeight="1">
      <c r="A34" s="11" t="s">
        <v>153</v>
      </c>
      <c r="B34" s="140" t="s">
        <v>415</v>
      </c>
      <c r="C34" s="459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>
      <c r="A35" s="11" t="s">
        <v>154</v>
      </c>
      <c r="B35" s="140" t="s">
        <v>416</v>
      </c>
      <c r="C35" s="459">
        <v>48000000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48000000</v>
      </c>
    </row>
    <row r="36" spans="1:11" s="138" customFormat="1" ht="12" customHeight="1">
      <c r="A36" s="11" t="s">
        <v>155</v>
      </c>
      <c r="B36" s="140" t="s">
        <v>417</v>
      </c>
      <c r="C36" s="459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>
      <c r="A37" s="11" t="s">
        <v>418</v>
      </c>
      <c r="B37" s="140" t="s">
        <v>156</v>
      </c>
      <c r="C37" s="459">
        <v>7500000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7500000</v>
      </c>
    </row>
    <row r="38" spans="1:11" s="138" customFormat="1" ht="12" customHeight="1">
      <c r="A38" s="11" t="s">
        <v>419</v>
      </c>
      <c r="B38" s="140" t="s">
        <v>157</v>
      </c>
      <c r="C38" s="459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>
      <c r="A39" s="13" t="s">
        <v>420</v>
      </c>
      <c r="B39" s="141" t="s">
        <v>158</v>
      </c>
      <c r="C39" s="462"/>
      <c r="D39" s="129"/>
      <c r="E39" s="247"/>
      <c r="F39" s="247"/>
      <c r="G39" s="247"/>
      <c r="H39" s="247"/>
      <c r="I39" s="247"/>
      <c r="J39" s="271">
        <f t="shared" si="10"/>
        <v>0</v>
      </c>
      <c r="K39" s="166">
        <f t="shared" si="11"/>
        <v>0</v>
      </c>
    </row>
    <row r="40" spans="1:11" s="138" customFormat="1" ht="12" customHeight="1" thickBot="1">
      <c r="A40" s="17" t="s">
        <v>7</v>
      </c>
      <c r="B40" s="18" t="s">
        <v>293</v>
      </c>
      <c r="C40" s="457">
        <f>SUM(C41:C51)</f>
        <v>82863224</v>
      </c>
      <c r="D40" s="192">
        <f>SUM(D41:D51)</f>
        <v>0</v>
      </c>
      <c r="E40" s="126">
        <f aca="true" t="shared" si="12" ref="E40:K40">SUM(E41:E51)</f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82863224</v>
      </c>
    </row>
    <row r="41" spans="1:11" s="138" customFormat="1" ht="12" customHeight="1">
      <c r="A41" s="12" t="s">
        <v>51</v>
      </c>
      <c r="B41" s="139" t="s">
        <v>161</v>
      </c>
      <c r="C41" s="458">
        <v>2000000</v>
      </c>
      <c r="D41" s="193"/>
      <c r="E41" s="128"/>
      <c r="F41" s="128"/>
      <c r="G41" s="128"/>
      <c r="H41" s="128"/>
      <c r="I41" s="128"/>
      <c r="J41" s="167">
        <f aca="true" t="shared" si="13" ref="J41:J51">D41+E41+F41+G41+H41+I41</f>
        <v>0</v>
      </c>
      <c r="K41" s="166">
        <f aca="true" t="shared" si="14" ref="K41:K51">C41+J41</f>
        <v>2000000</v>
      </c>
    </row>
    <row r="42" spans="1:11" s="138" customFormat="1" ht="12" customHeight="1">
      <c r="A42" s="11" t="s">
        <v>52</v>
      </c>
      <c r="B42" s="140" t="s">
        <v>162</v>
      </c>
      <c r="C42" s="459">
        <v>7196000</v>
      </c>
      <c r="D42" s="194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7196000</v>
      </c>
    </row>
    <row r="43" spans="1:11" s="138" customFormat="1" ht="12" customHeight="1">
      <c r="A43" s="11" t="s">
        <v>53</v>
      </c>
      <c r="B43" s="140" t="s">
        <v>163</v>
      </c>
      <c r="C43" s="459">
        <v>8620000</v>
      </c>
      <c r="D43" s="194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8620000</v>
      </c>
    </row>
    <row r="44" spans="1:11" s="138" customFormat="1" ht="12" customHeight="1">
      <c r="A44" s="11" t="s">
        <v>93</v>
      </c>
      <c r="B44" s="140" t="s">
        <v>164</v>
      </c>
      <c r="C44" s="459">
        <v>13991000</v>
      </c>
      <c r="D44" s="194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13991000</v>
      </c>
    </row>
    <row r="45" spans="1:11" s="138" customFormat="1" ht="12" customHeight="1">
      <c r="A45" s="11" t="s">
        <v>94</v>
      </c>
      <c r="B45" s="140" t="s">
        <v>165</v>
      </c>
      <c r="C45" s="459">
        <v>40313475</v>
      </c>
      <c r="D45" s="194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40313475</v>
      </c>
    </row>
    <row r="46" spans="1:11" s="138" customFormat="1" ht="12" customHeight="1">
      <c r="A46" s="11" t="s">
        <v>95</v>
      </c>
      <c r="B46" s="140" t="s">
        <v>166</v>
      </c>
      <c r="C46" s="459">
        <v>9726749</v>
      </c>
      <c r="D46" s="194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9726749</v>
      </c>
    </row>
    <row r="47" spans="1:11" s="138" customFormat="1" ht="12" customHeight="1">
      <c r="A47" s="11" t="s">
        <v>96</v>
      </c>
      <c r="B47" s="140" t="s">
        <v>167</v>
      </c>
      <c r="C47" s="459"/>
      <c r="D47" s="194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>
      <c r="A48" s="11" t="s">
        <v>97</v>
      </c>
      <c r="B48" s="140" t="s">
        <v>422</v>
      </c>
      <c r="C48" s="459"/>
      <c r="D48" s="194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>
      <c r="A49" s="11" t="s">
        <v>159</v>
      </c>
      <c r="B49" s="140" t="s">
        <v>169</v>
      </c>
      <c r="C49" s="459"/>
      <c r="D49" s="218"/>
      <c r="E49" s="168"/>
      <c r="F49" s="168"/>
      <c r="G49" s="168"/>
      <c r="H49" s="168"/>
      <c r="I49" s="168"/>
      <c r="J49" s="272">
        <f t="shared" si="13"/>
        <v>0</v>
      </c>
      <c r="K49" s="166">
        <f t="shared" si="14"/>
        <v>0</v>
      </c>
    </row>
    <row r="50" spans="1:11" s="138" customFormat="1" ht="12" customHeight="1">
      <c r="A50" s="13" t="s">
        <v>160</v>
      </c>
      <c r="B50" s="141" t="s">
        <v>295</v>
      </c>
      <c r="C50" s="462"/>
      <c r="D50" s="219"/>
      <c r="E50" s="248"/>
      <c r="F50" s="248"/>
      <c r="G50" s="248"/>
      <c r="H50" s="248"/>
      <c r="I50" s="248"/>
      <c r="J50" s="273">
        <f t="shared" si="13"/>
        <v>0</v>
      </c>
      <c r="K50" s="166">
        <f t="shared" si="14"/>
        <v>0</v>
      </c>
    </row>
    <row r="51" spans="1:11" s="138" customFormat="1" ht="12" customHeight="1" thickBot="1">
      <c r="A51" s="15" t="s">
        <v>294</v>
      </c>
      <c r="B51" s="301" t="s">
        <v>170</v>
      </c>
      <c r="C51" s="462">
        <v>1016000</v>
      </c>
      <c r="D51" s="219"/>
      <c r="E51" s="251"/>
      <c r="F51" s="251"/>
      <c r="G51" s="251"/>
      <c r="H51" s="251"/>
      <c r="I51" s="251"/>
      <c r="J51" s="274">
        <f t="shared" si="13"/>
        <v>0</v>
      </c>
      <c r="K51" s="228">
        <f t="shared" si="14"/>
        <v>1016000</v>
      </c>
    </row>
    <row r="52" spans="1:11" s="138" customFormat="1" ht="12" customHeight="1" thickBot="1">
      <c r="A52" s="17" t="s">
        <v>8</v>
      </c>
      <c r="B52" s="18" t="s">
        <v>171</v>
      </c>
      <c r="C52" s="457">
        <f>SUM(C53:C57)</f>
        <v>0</v>
      </c>
      <c r="D52" s="192">
        <f>SUM(D53:D57)</f>
        <v>0</v>
      </c>
      <c r="E52" s="126">
        <f aca="true" t="shared" si="15" ref="E52:K52">SUM(E53:E57)</f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>
      <c r="A53" s="12" t="s">
        <v>54</v>
      </c>
      <c r="B53" s="139" t="s">
        <v>175</v>
      </c>
      <c r="C53" s="458"/>
      <c r="D53" s="220"/>
      <c r="E53" s="168"/>
      <c r="F53" s="168"/>
      <c r="G53" s="168"/>
      <c r="H53" s="168"/>
      <c r="I53" s="168"/>
      <c r="J53" s="272">
        <f>D53+E53+F53+G53+H53+I53</f>
        <v>0</v>
      </c>
      <c r="K53" s="226">
        <f>C53+J53</f>
        <v>0</v>
      </c>
    </row>
    <row r="54" spans="1:11" s="138" customFormat="1" ht="12" customHeight="1">
      <c r="A54" s="11" t="s">
        <v>55</v>
      </c>
      <c r="B54" s="140" t="s">
        <v>176</v>
      </c>
      <c r="C54" s="459"/>
      <c r="D54" s="218"/>
      <c r="E54" s="168"/>
      <c r="F54" s="168"/>
      <c r="G54" s="168"/>
      <c r="H54" s="168"/>
      <c r="I54" s="168"/>
      <c r="J54" s="272">
        <f>D54+E54+F54+G54+H54+I54</f>
        <v>0</v>
      </c>
      <c r="K54" s="226">
        <f>C54+J54</f>
        <v>0</v>
      </c>
    </row>
    <row r="55" spans="1:11" s="138" customFormat="1" ht="12" customHeight="1">
      <c r="A55" s="11" t="s">
        <v>172</v>
      </c>
      <c r="B55" s="140" t="s">
        <v>177</v>
      </c>
      <c r="C55" s="459"/>
      <c r="D55" s="218"/>
      <c r="E55" s="168"/>
      <c r="F55" s="168"/>
      <c r="G55" s="168"/>
      <c r="H55" s="168"/>
      <c r="I55" s="168"/>
      <c r="J55" s="272">
        <f>D55+E55+F55+G55+H55+I55</f>
        <v>0</v>
      </c>
      <c r="K55" s="226">
        <f>C55+J55</f>
        <v>0</v>
      </c>
    </row>
    <row r="56" spans="1:11" s="138" customFormat="1" ht="12" customHeight="1">
      <c r="A56" s="11" t="s">
        <v>173</v>
      </c>
      <c r="B56" s="140" t="s">
        <v>178</v>
      </c>
      <c r="C56" s="459"/>
      <c r="D56" s="218"/>
      <c r="E56" s="168"/>
      <c r="F56" s="168"/>
      <c r="G56" s="168"/>
      <c r="H56" s="168"/>
      <c r="I56" s="168"/>
      <c r="J56" s="272">
        <f>D56+E56+F56+G56+H56+I56</f>
        <v>0</v>
      </c>
      <c r="K56" s="226">
        <f>C56+J56</f>
        <v>0</v>
      </c>
    </row>
    <row r="57" spans="1:11" s="138" customFormat="1" ht="12" customHeight="1" thickBot="1">
      <c r="A57" s="13" t="s">
        <v>174</v>
      </c>
      <c r="B57" s="71" t="s">
        <v>179</v>
      </c>
      <c r="C57" s="462"/>
      <c r="D57" s="221"/>
      <c r="E57" s="248"/>
      <c r="F57" s="248"/>
      <c r="G57" s="248"/>
      <c r="H57" s="248"/>
      <c r="I57" s="248"/>
      <c r="J57" s="273">
        <f>D57+E57+F57+G57+H57+I57</f>
        <v>0</v>
      </c>
      <c r="K57" s="226">
        <f>C57+J57</f>
        <v>0</v>
      </c>
    </row>
    <row r="58" spans="1:11" s="138" customFormat="1" ht="12" customHeight="1" thickBot="1">
      <c r="A58" s="17" t="s">
        <v>98</v>
      </c>
      <c r="B58" s="18" t="s">
        <v>180</v>
      </c>
      <c r="C58" s="457">
        <f>SUM(C59:C61)</f>
        <v>0</v>
      </c>
      <c r="D58" s="192">
        <f>SUM(D59:D61)</f>
        <v>0</v>
      </c>
      <c r="E58" s="126">
        <f aca="true" t="shared" si="16" ref="E58:K58">SUM(E59:E61)</f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>
      <c r="A59" s="12" t="s">
        <v>56</v>
      </c>
      <c r="B59" s="139" t="s">
        <v>181</v>
      </c>
      <c r="C59" s="458"/>
      <c r="D59" s="193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>
      <c r="A60" s="11" t="s">
        <v>57</v>
      </c>
      <c r="B60" s="140" t="s">
        <v>287</v>
      </c>
      <c r="C60" s="459"/>
      <c r="D60" s="194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>
      <c r="A61" s="11" t="s">
        <v>184</v>
      </c>
      <c r="B61" s="140" t="s">
        <v>182</v>
      </c>
      <c r="C61" s="459"/>
      <c r="D61" s="194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>
      <c r="A62" s="13" t="s">
        <v>185</v>
      </c>
      <c r="B62" s="71" t="s">
        <v>183</v>
      </c>
      <c r="C62" s="462"/>
      <c r="D62" s="195"/>
      <c r="E62" s="247"/>
      <c r="F62" s="247"/>
      <c r="G62" s="247"/>
      <c r="H62" s="247"/>
      <c r="I62" s="247"/>
      <c r="J62" s="271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186</v>
      </c>
      <c r="C63" s="457">
        <f>SUM(C64:C66)</f>
        <v>13000000</v>
      </c>
      <c r="D63" s="192">
        <f>SUM(D64:D66)</f>
        <v>0</v>
      </c>
      <c r="E63" s="126">
        <f aca="true" t="shared" si="17" ref="E63:K63">SUM(E64:E66)</f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13000000</v>
      </c>
    </row>
    <row r="64" spans="1:11" s="138" customFormat="1" ht="12" customHeight="1">
      <c r="A64" s="12" t="s">
        <v>99</v>
      </c>
      <c r="B64" s="139" t="s">
        <v>188</v>
      </c>
      <c r="C64" s="459"/>
      <c r="D64" s="218"/>
      <c r="E64" s="130"/>
      <c r="F64" s="130"/>
      <c r="G64" s="130"/>
      <c r="H64" s="130"/>
      <c r="I64" s="130"/>
      <c r="J64" s="275">
        <f>D64+E64+F64+G64+H64+I64</f>
        <v>0</v>
      </c>
      <c r="K64" s="225">
        <f>C64+J64</f>
        <v>0</v>
      </c>
    </row>
    <row r="65" spans="1:11" s="138" customFormat="1" ht="12" customHeight="1">
      <c r="A65" s="11" t="s">
        <v>100</v>
      </c>
      <c r="B65" s="140" t="s">
        <v>288</v>
      </c>
      <c r="C65" s="459"/>
      <c r="D65" s="218"/>
      <c r="E65" s="130"/>
      <c r="F65" s="130"/>
      <c r="G65" s="130"/>
      <c r="H65" s="130"/>
      <c r="I65" s="130"/>
      <c r="J65" s="275">
        <f>D65+E65+F65+G65+H65+I65</f>
        <v>0</v>
      </c>
      <c r="K65" s="225">
        <f>C65+J65</f>
        <v>0</v>
      </c>
    </row>
    <row r="66" spans="1:11" s="138" customFormat="1" ht="12" customHeight="1">
      <c r="A66" s="11" t="s">
        <v>120</v>
      </c>
      <c r="B66" s="140" t="s">
        <v>189</v>
      </c>
      <c r="C66" s="459">
        <v>13000000</v>
      </c>
      <c r="D66" s="218"/>
      <c r="E66" s="130"/>
      <c r="F66" s="130"/>
      <c r="G66" s="130"/>
      <c r="H66" s="130"/>
      <c r="I66" s="130"/>
      <c r="J66" s="275">
        <f>D66+E66+F66+G66+H66+I66</f>
        <v>0</v>
      </c>
      <c r="K66" s="225">
        <f>C66+J66</f>
        <v>13000000</v>
      </c>
    </row>
    <row r="67" spans="1:11" s="138" customFormat="1" ht="12" customHeight="1" thickBot="1">
      <c r="A67" s="13" t="s">
        <v>187</v>
      </c>
      <c r="B67" s="71" t="s">
        <v>190</v>
      </c>
      <c r="C67" s="459"/>
      <c r="D67" s="218"/>
      <c r="E67" s="130"/>
      <c r="F67" s="130"/>
      <c r="G67" s="130"/>
      <c r="H67" s="130"/>
      <c r="I67" s="130"/>
      <c r="J67" s="275">
        <f>D67+E67+F67+G67+H67+I67</f>
        <v>0</v>
      </c>
      <c r="K67" s="225">
        <f>C67+J67</f>
        <v>0</v>
      </c>
    </row>
    <row r="68" spans="1:11" s="138" customFormat="1" ht="12" customHeight="1" thickBot="1">
      <c r="A68" s="178" t="s">
        <v>335</v>
      </c>
      <c r="B68" s="18" t="s">
        <v>191</v>
      </c>
      <c r="C68" s="457">
        <f>+C11+C18+C25+C32+C40+C52+C58+C63</f>
        <v>597709623</v>
      </c>
      <c r="D68" s="196">
        <f>+D11+D18+D25+D32+D40+D52+D58+D63</f>
        <v>190242594</v>
      </c>
      <c r="E68" s="132">
        <f aca="true" t="shared" si="18" ref="E68:K68">+E11+E18+E25+E32+E40+E52+E58+E63</f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190242594</v>
      </c>
      <c r="K68" s="165">
        <f t="shared" si="18"/>
        <v>787952217</v>
      </c>
    </row>
    <row r="69" spans="1:11" s="138" customFormat="1" ht="12" customHeight="1" thickBot="1">
      <c r="A69" s="169" t="s">
        <v>192</v>
      </c>
      <c r="B69" s="69" t="s">
        <v>193</v>
      </c>
      <c r="C69" s="457">
        <f>SUM(C70:C72)</f>
        <v>0</v>
      </c>
      <c r="D69" s="192">
        <f>SUM(D70:D72)</f>
        <v>0</v>
      </c>
      <c r="E69" s="126">
        <f aca="true" t="shared" si="19" ref="E69:K69">SUM(E70:E72)</f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>
      <c r="A70" s="12" t="s">
        <v>221</v>
      </c>
      <c r="B70" s="139" t="s">
        <v>194</v>
      </c>
      <c r="C70" s="459"/>
      <c r="D70" s="218"/>
      <c r="E70" s="130"/>
      <c r="F70" s="130"/>
      <c r="G70" s="130"/>
      <c r="H70" s="130"/>
      <c r="I70" s="130"/>
      <c r="J70" s="275">
        <f>D70+E70+F70+G70+H70+I70</f>
        <v>0</v>
      </c>
      <c r="K70" s="225">
        <f>C70+J70</f>
        <v>0</v>
      </c>
    </row>
    <row r="71" spans="1:11" s="138" customFormat="1" ht="12" customHeight="1">
      <c r="A71" s="11" t="s">
        <v>230</v>
      </c>
      <c r="B71" s="140" t="s">
        <v>195</v>
      </c>
      <c r="C71" s="459"/>
      <c r="D71" s="218"/>
      <c r="E71" s="130"/>
      <c r="F71" s="130"/>
      <c r="G71" s="130"/>
      <c r="H71" s="130"/>
      <c r="I71" s="130"/>
      <c r="J71" s="275">
        <f>D71+E71+F71+G71+H71+I71</f>
        <v>0</v>
      </c>
      <c r="K71" s="225">
        <f>C71+J71</f>
        <v>0</v>
      </c>
    </row>
    <row r="72" spans="1:11" s="138" customFormat="1" ht="12" customHeight="1" thickBot="1">
      <c r="A72" s="15" t="s">
        <v>231</v>
      </c>
      <c r="B72" s="286" t="s">
        <v>320</v>
      </c>
      <c r="C72" s="459"/>
      <c r="D72" s="221"/>
      <c r="E72" s="251"/>
      <c r="F72" s="251"/>
      <c r="G72" s="251"/>
      <c r="H72" s="251"/>
      <c r="I72" s="251"/>
      <c r="J72" s="274">
        <f>D72+E72+F72+G72+H72+I72</f>
        <v>0</v>
      </c>
      <c r="K72" s="287">
        <f>C72+J72</f>
        <v>0</v>
      </c>
    </row>
    <row r="73" spans="1:11" s="138" customFormat="1" ht="12" customHeight="1" thickBot="1">
      <c r="A73" s="169" t="s">
        <v>197</v>
      </c>
      <c r="B73" s="69" t="s">
        <v>198</v>
      </c>
      <c r="C73" s="457">
        <f>SUM(C74:C77)</f>
        <v>0</v>
      </c>
      <c r="D73" s="126">
        <f>SUM(D74:D77)</f>
        <v>0</v>
      </c>
      <c r="E73" s="126">
        <f aca="true" t="shared" si="20" ref="E73:K73">SUM(E74:E77)</f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>
      <c r="A74" s="12" t="s">
        <v>79</v>
      </c>
      <c r="B74" s="244" t="s">
        <v>199</v>
      </c>
      <c r="C74" s="459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25">
        <f>C74+J74</f>
        <v>0</v>
      </c>
    </row>
    <row r="75" spans="1:11" s="138" customFormat="1" ht="12" customHeight="1">
      <c r="A75" s="11" t="s">
        <v>80</v>
      </c>
      <c r="B75" s="244" t="s">
        <v>432</v>
      </c>
      <c r="C75" s="459"/>
      <c r="D75" s="130"/>
      <c r="E75" s="130"/>
      <c r="F75" s="130"/>
      <c r="G75" s="130"/>
      <c r="H75" s="130"/>
      <c r="I75" s="130"/>
      <c r="J75" s="275">
        <f>D75+E75+F75+G75+H75+I75</f>
        <v>0</v>
      </c>
      <c r="K75" s="225">
        <f>C75+J75</f>
        <v>0</v>
      </c>
    </row>
    <row r="76" spans="1:11" s="138" customFormat="1" ht="12" customHeight="1" thickBot="1">
      <c r="A76" s="11" t="s">
        <v>222</v>
      </c>
      <c r="B76" s="244" t="s">
        <v>200</v>
      </c>
      <c r="C76" s="462"/>
      <c r="D76" s="130"/>
      <c r="E76" s="130"/>
      <c r="F76" s="130"/>
      <c r="G76" s="130"/>
      <c r="H76" s="130"/>
      <c r="I76" s="130"/>
      <c r="J76" s="275">
        <f>D76+E76+F76+G76+H76+I76</f>
        <v>0</v>
      </c>
      <c r="K76" s="225">
        <f>C76+J76</f>
        <v>0</v>
      </c>
    </row>
    <row r="77" spans="1:11" s="138" customFormat="1" ht="12" customHeight="1" thickBot="1">
      <c r="A77" s="13" t="s">
        <v>223</v>
      </c>
      <c r="B77" s="245" t="s">
        <v>433</v>
      </c>
      <c r="C77" s="463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25">
        <f>C77+J77</f>
        <v>0</v>
      </c>
    </row>
    <row r="78" spans="1:11" s="138" customFormat="1" ht="12" customHeight="1" thickBot="1">
      <c r="A78" s="169" t="s">
        <v>201</v>
      </c>
      <c r="B78" s="69" t="s">
        <v>202</v>
      </c>
      <c r="C78" s="457">
        <f>SUM(C79:C80)</f>
        <v>222877368</v>
      </c>
      <c r="D78" s="126">
        <f>SUM(D79:D80)</f>
        <v>176201951</v>
      </c>
      <c r="E78" s="126">
        <f aca="true" t="shared" si="21" ref="E78:K78">SUM(E79:E80)</f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176201951</v>
      </c>
      <c r="K78" s="68">
        <f t="shared" si="21"/>
        <v>399079319</v>
      </c>
    </row>
    <row r="79" spans="1:11" s="138" customFormat="1" ht="12" customHeight="1" thickBot="1">
      <c r="A79" s="12" t="s">
        <v>224</v>
      </c>
      <c r="B79" s="139" t="s">
        <v>203</v>
      </c>
      <c r="C79" s="462">
        <v>222877368</v>
      </c>
      <c r="D79" s="130">
        <v>176201951</v>
      </c>
      <c r="E79" s="130"/>
      <c r="F79" s="130"/>
      <c r="G79" s="130"/>
      <c r="H79" s="130"/>
      <c r="I79" s="130"/>
      <c r="J79" s="275">
        <f>D79+E79+F79+G79+H79+I79</f>
        <v>176201951</v>
      </c>
      <c r="K79" s="225">
        <f>C79+J79</f>
        <v>399079319</v>
      </c>
    </row>
    <row r="80" spans="1:11" s="138" customFormat="1" ht="12" customHeight="1" thickBot="1">
      <c r="A80" s="13" t="s">
        <v>225</v>
      </c>
      <c r="B80" s="71" t="s">
        <v>204</v>
      </c>
      <c r="C80" s="463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25">
        <f>C80+J80</f>
        <v>0</v>
      </c>
    </row>
    <row r="81" spans="1:11" s="138" customFormat="1" ht="12" customHeight="1" thickBot="1">
      <c r="A81" s="169" t="s">
        <v>205</v>
      </c>
      <c r="B81" s="69" t="s">
        <v>206</v>
      </c>
      <c r="C81" s="457">
        <f>SUM(C82:C84)</f>
        <v>0</v>
      </c>
      <c r="D81" s="126">
        <f>SUM(D82:D84)</f>
        <v>0</v>
      </c>
      <c r="E81" s="126">
        <f aca="true" t="shared" si="22" ref="E81:K81">SUM(E82:E84)</f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>
      <c r="A82" s="12" t="s">
        <v>226</v>
      </c>
      <c r="B82" s="139" t="s">
        <v>207</v>
      </c>
      <c r="C82" s="459"/>
      <c r="D82" s="130"/>
      <c r="E82" s="130"/>
      <c r="F82" s="130"/>
      <c r="G82" s="130"/>
      <c r="H82" s="130"/>
      <c r="I82" s="130"/>
      <c r="J82" s="275">
        <f>D82+E82+F82+G82+H82+I82</f>
        <v>0</v>
      </c>
      <c r="K82" s="225">
        <f>C82+J82</f>
        <v>0</v>
      </c>
    </row>
    <row r="83" spans="1:11" s="138" customFormat="1" ht="12" customHeight="1">
      <c r="A83" s="11" t="s">
        <v>227</v>
      </c>
      <c r="B83" s="140" t="s">
        <v>208</v>
      </c>
      <c r="C83" s="459"/>
      <c r="D83" s="130"/>
      <c r="E83" s="130"/>
      <c r="F83" s="130"/>
      <c r="G83" s="130"/>
      <c r="H83" s="130"/>
      <c r="I83" s="130"/>
      <c r="J83" s="275">
        <f>D83+E83+F83+G83+H83+I83</f>
        <v>0</v>
      </c>
      <c r="K83" s="225">
        <f>C83+J83</f>
        <v>0</v>
      </c>
    </row>
    <row r="84" spans="1:11" s="138" customFormat="1" ht="12" customHeight="1" thickBot="1">
      <c r="A84" s="13" t="s">
        <v>228</v>
      </c>
      <c r="B84" s="71" t="s">
        <v>434</v>
      </c>
      <c r="C84" s="464"/>
      <c r="D84" s="130"/>
      <c r="E84" s="130"/>
      <c r="F84" s="130"/>
      <c r="G84" s="130"/>
      <c r="H84" s="130"/>
      <c r="I84" s="130"/>
      <c r="J84" s="275">
        <f>D84+E84+F84+G84+H84+I84</f>
        <v>0</v>
      </c>
      <c r="K84" s="225">
        <f>C84+J84</f>
        <v>0</v>
      </c>
    </row>
    <row r="85" spans="1:11" s="138" customFormat="1" ht="12" customHeight="1" thickBot="1">
      <c r="A85" s="169" t="s">
        <v>209</v>
      </c>
      <c r="B85" s="69" t="s">
        <v>229</v>
      </c>
      <c r="C85" s="457">
        <f>SUM(C86:C89)</f>
        <v>0</v>
      </c>
      <c r="D85" s="126">
        <f>SUM(D86:D89)</f>
        <v>0</v>
      </c>
      <c r="E85" s="126">
        <f aca="true" t="shared" si="23" ref="E85:K85">SUM(E86:E89)</f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>
      <c r="A86" s="142" t="s">
        <v>210</v>
      </c>
      <c r="B86" s="139" t="s">
        <v>211</v>
      </c>
      <c r="C86" s="459"/>
      <c r="D86" s="130"/>
      <c r="E86" s="130"/>
      <c r="F86" s="130"/>
      <c r="G86" s="130"/>
      <c r="H86" s="130"/>
      <c r="I86" s="130"/>
      <c r="J86" s="275">
        <f aca="true" t="shared" si="24" ref="J86:J91">D86+E86+F86+G86+H86+I86</f>
        <v>0</v>
      </c>
      <c r="K86" s="225">
        <f aca="true" t="shared" si="25" ref="K86:K91">C86+J86</f>
        <v>0</v>
      </c>
    </row>
    <row r="87" spans="1:11" s="138" customFormat="1" ht="12" customHeight="1">
      <c r="A87" s="143" t="s">
        <v>212</v>
      </c>
      <c r="B87" s="140" t="s">
        <v>213</v>
      </c>
      <c r="C87" s="459"/>
      <c r="D87" s="130"/>
      <c r="E87" s="130"/>
      <c r="F87" s="130"/>
      <c r="G87" s="130"/>
      <c r="H87" s="130"/>
      <c r="I87" s="130"/>
      <c r="J87" s="275">
        <f t="shared" si="24"/>
        <v>0</v>
      </c>
      <c r="K87" s="225">
        <f t="shared" si="25"/>
        <v>0</v>
      </c>
    </row>
    <row r="88" spans="1:11" s="138" customFormat="1" ht="12" customHeight="1">
      <c r="A88" s="143" t="s">
        <v>214</v>
      </c>
      <c r="B88" s="140" t="s">
        <v>215</v>
      </c>
      <c r="C88" s="459"/>
      <c r="D88" s="130"/>
      <c r="E88" s="130"/>
      <c r="F88" s="130"/>
      <c r="G88" s="130"/>
      <c r="H88" s="130"/>
      <c r="I88" s="130"/>
      <c r="J88" s="275">
        <f t="shared" si="24"/>
        <v>0</v>
      </c>
      <c r="K88" s="225">
        <f t="shared" si="25"/>
        <v>0</v>
      </c>
    </row>
    <row r="89" spans="1:11" s="138" customFormat="1" ht="12" customHeight="1" thickBot="1">
      <c r="A89" s="144" t="s">
        <v>216</v>
      </c>
      <c r="B89" s="71" t="s">
        <v>217</v>
      </c>
      <c r="C89" s="459"/>
      <c r="D89" s="130"/>
      <c r="E89" s="130"/>
      <c r="F89" s="130"/>
      <c r="G89" s="130"/>
      <c r="H89" s="130"/>
      <c r="I89" s="130"/>
      <c r="J89" s="275">
        <f t="shared" si="24"/>
        <v>0</v>
      </c>
      <c r="K89" s="225">
        <f t="shared" si="25"/>
        <v>0</v>
      </c>
    </row>
    <row r="90" spans="1:11" s="138" customFormat="1" ht="12" customHeight="1" thickBot="1">
      <c r="A90" s="169" t="s">
        <v>218</v>
      </c>
      <c r="B90" s="69" t="s">
        <v>334</v>
      </c>
      <c r="C90" s="465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>
      <c r="A91" s="169" t="s">
        <v>220</v>
      </c>
      <c r="B91" s="69" t="s">
        <v>219</v>
      </c>
      <c r="C91" s="465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>
      <c r="A92" s="169" t="s">
        <v>232</v>
      </c>
      <c r="B92" s="69" t="s">
        <v>337</v>
      </c>
      <c r="C92" s="457">
        <f>+C69+C73+C78+C81+C85+C91+C90</f>
        <v>222877368</v>
      </c>
      <c r="D92" s="132">
        <f>+D69+D73+D78+D81+D85+D91+D90</f>
        <v>176201951</v>
      </c>
      <c r="E92" s="132">
        <f aca="true" t="shared" si="26" ref="E92:K92">+E69+E73+E78+E81+E85+E91+E90</f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176201951</v>
      </c>
      <c r="K92" s="165">
        <f t="shared" si="26"/>
        <v>399079319</v>
      </c>
    </row>
    <row r="93" spans="1:11" s="138" customFormat="1" ht="25.5" customHeight="1" thickBot="1">
      <c r="A93" s="170" t="s">
        <v>336</v>
      </c>
      <c r="B93" s="321" t="s">
        <v>338</v>
      </c>
      <c r="C93" s="457">
        <f>+C68+C92</f>
        <v>820586991</v>
      </c>
      <c r="D93" s="132">
        <f>+D68+D92</f>
        <v>366444545</v>
      </c>
      <c r="E93" s="132">
        <f aca="true" t="shared" si="27" ref="E93:K93">+E68+E92</f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366444545</v>
      </c>
      <c r="K93" s="165">
        <f t="shared" si="27"/>
        <v>1187031536</v>
      </c>
    </row>
    <row r="94" spans="1:3" s="138" customFormat="1" ht="30.75" customHeight="1">
      <c r="A94" s="2"/>
      <c r="B94" s="3"/>
      <c r="C94" s="73"/>
    </row>
    <row r="95" spans="1:11" ht="16.5" customHeight="1">
      <c r="A95" s="562" t="s">
        <v>31</v>
      </c>
      <c r="B95" s="562"/>
      <c r="C95" s="562"/>
      <c r="D95" s="562"/>
      <c r="E95" s="562"/>
      <c r="F95" s="562"/>
      <c r="G95" s="562"/>
      <c r="H95" s="562"/>
      <c r="I95" s="562"/>
      <c r="J95" s="562"/>
      <c r="K95" s="562"/>
    </row>
    <row r="96" spans="1:11" s="145" customFormat="1" ht="16.5" customHeight="1" thickBot="1">
      <c r="A96" s="564" t="s">
        <v>82</v>
      </c>
      <c r="B96" s="564"/>
      <c r="C96" s="49"/>
      <c r="K96" s="49" t="str">
        <f>K7</f>
        <v>Forintban!</v>
      </c>
    </row>
    <row r="97" spans="1:11" ht="15.75">
      <c r="A97" s="566" t="s">
        <v>46</v>
      </c>
      <c r="B97" s="568" t="s">
        <v>371</v>
      </c>
      <c r="C97" s="570" t="str">
        <f>+CONCATENATE(LEFT(RM_ÖSSZEFÜGGÉSEK!A6,4),". évi")</f>
        <v>2019. évi</v>
      </c>
      <c r="D97" s="571"/>
      <c r="E97" s="572"/>
      <c r="F97" s="572"/>
      <c r="G97" s="572"/>
      <c r="H97" s="572"/>
      <c r="I97" s="572"/>
      <c r="J97" s="572"/>
      <c r="K97" s="573"/>
    </row>
    <row r="98" spans="1:11" ht="39" customHeight="1" thickBot="1">
      <c r="A98" s="567"/>
      <c r="B98" s="569"/>
      <c r="C98" s="283" t="s">
        <v>370</v>
      </c>
      <c r="D98" s="303" t="str">
        <f aca="true" t="shared" si="28" ref="D98:I98">D9</f>
        <v>1. sz. módosítás </v>
      </c>
      <c r="E98" s="303" t="str">
        <f t="shared" si="28"/>
        <v>.2. sz. módosítás </v>
      </c>
      <c r="F98" s="303" t="str">
        <f t="shared" si="28"/>
        <v>3. sz. módosítás </v>
      </c>
      <c r="G98" s="303" t="str">
        <f t="shared" si="28"/>
        <v>4. sz. módosítás </v>
      </c>
      <c r="H98" s="303" t="str">
        <f t="shared" si="28"/>
        <v>.5. sz. módosítás </v>
      </c>
      <c r="I98" s="303" t="str">
        <f t="shared" si="28"/>
        <v>6. sz. módosítás </v>
      </c>
      <c r="J98" s="304" t="s">
        <v>435</v>
      </c>
      <c r="K98" s="305" t="str">
        <f>K9</f>
        <v>….számú módosítás utáni előirányzat</v>
      </c>
    </row>
    <row r="99" spans="1:11" s="137" customFormat="1" ht="12" customHeight="1" thickBot="1">
      <c r="A99" s="24" t="s">
        <v>346</v>
      </c>
      <c r="B99" s="25" t="s">
        <v>347</v>
      </c>
      <c r="C99" s="284" t="s">
        <v>348</v>
      </c>
      <c r="D99" s="284" t="s">
        <v>350</v>
      </c>
      <c r="E99" s="285" t="s">
        <v>349</v>
      </c>
      <c r="F99" s="285" t="s">
        <v>351</v>
      </c>
      <c r="G99" s="285" t="s">
        <v>352</v>
      </c>
      <c r="H99" s="285" t="s">
        <v>353</v>
      </c>
      <c r="I99" s="285" t="s">
        <v>459</v>
      </c>
      <c r="J99" s="285" t="s">
        <v>460</v>
      </c>
      <c r="K99" s="302" t="s">
        <v>461</v>
      </c>
    </row>
    <row r="100" spans="1:11" ht="12" customHeight="1" thickBot="1">
      <c r="A100" s="19" t="s">
        <v>3</v>
      </c>
      <c r="B100" s="23" t="s">
        <v>296</v>
      </c>
      <c r="C100" s="466">
        <f>C101+C102+C103+C104+C105+C118</f>
        <v>617619266</v>
      </c>
      <c r="D100" s="125">
        <f>D101+D102+D103+D104+D105+D118</f>
        <v>366301912</v>
      </c>
      <c r="E100" s="125">
        <f aca="true" t="shared" si="29" ref="E100:K100">E101+E102+E103+E104+E105+E118</f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366301912</v>
      </c>
      <c r="K100" s="181">
        <f t="shared" si="29"/>
        <v>983921178</v>
      </c>
    </row>
    <row r="101" spans="1:11" ht="12" customHeight="1">
      <c r="A101" s="14" t="s">
        <v>58</v>
      </c>
      <c r="B101" s="7" t="s">
        <v>32</v>
      </c>
      <c r="C101" s="467">
        <v>304353884</v>
      </c>
      <c r="D101" s="185">
        <v>128679337</v>
      </c>
      <c r="E101" s="185"/>
      <c r="F101" s="185"/>
      <c r="G101" s="185"/>
      <c r="H101" s="185"/>
      <c r="I101" s="185"/>
      <c r="J101" s="276">
        <f aca="true" t="shared" si="30" ref="J101:J120">D101+E101+F101+G101+H101+I101</f>
        <v>128679337</v>
      </c>
      <c r="K101" s="227">
        <f aca="true" t="shared" si="31" ref="K101:K120">C101+J101</f>
        <v>433033221</v>
      </c>
    </row>
    <row r="102" spans="1:11" ht="12" customHeight="1">
      <c r="A102" s="11" t="s">
        <v>59</v>
      </c>
      <c r="B102" s="5" t="s">
        <v>101</v>
      </c>
      <c r="C102" s="459">
        <v>55769637</v>
      </c>
      <c r="D102" s="127">
        <v>12685163</v>
      </c>
      <c r="E102" s="127"/>
      <c r="F102" s="127"/>
      <c r="G102" s="127"/>
      <c r="H102" s="127"/>
      <c r="I102" s="127"/>
      <c r="J102" s="277">
        <f t="shared" si="30"/>
        <v>12685163</v>
      </c>
      <c r="K102" s="223">
        <f t="shared" si="31"/>
        <v>68454800</v>
      </c>
    </row>
    <row r="103" spans="1:11" ht="12" customHeight="1">
      <c r="A103" s="11" t="s">
        <v>60</v>
      </c>
      <c r="B103" s="5" t="s">
        <v>77</v>
      </c>
      <c r="C103" s="462">
        <v>201699247</v>
      </c>
      <c r="D103" s="129">
        <v>35293550</v>
      </c>
      <c r="E103" s="129"/>
      <c r="F103" s="129"/>
      <c r="G103" s="129"/>
      <c r="H103" s="129"/>
      <c r="I103" s="129"/>
      <c r="J103" s="278">
        <f t="shared" si="30"/>
        <v>35293550</v>
      </c>
      <c r="K103" s="224">
        <f t="shared" si="31"/>
        <v>236992797</v>
      </c>
    </row>
    <row r="104" spans="1:11" ht="12" customHeight="1">
      <c r="A104" s="11" t="s">
        <v>61</v>
      </c>
      <c r="B104" s="8" t="s">
        <v>102</v>
      </c>
      <c r="C104" s="462">
        <v>26630000</v>
      </c>
      <c r="D104" s="129"/>
      <c r="E104" s="129"/>
      <c r="F104" s="129"/>
      <c r="G104" s="129"/>
      <c r="H104" s="129"/>
      <c r="I104" s="129"/>
      <c r="J104" s="278">
        <f t="shared" si="30"/>
        <v>0</v>
      </c>
      <c r="K104" s="224">
        <f t="shared" si="31"/>
        <v>26630000</v>
      </c>
    </row>
    <row r="105" spans="1:11" ht="12" customHeight="1">
      <c r="A105" s="11" t="s">
        <v>69</v>
      </c>
      <c r="B105" s="16" t="s">
        <v>103</v>
      </c>
      <c r="C105" s="462">
        <v>9166498</v>
      </c>
      <c r="D105" s="129">
        <v>5252601</v>
      </c>
      <c r="E105" s="129"/>
      <c r="F105" s="129"/>
      <c r="G105" s="129"/>
      <c r="H105" s="129"/>
      <c r="I105" s="129"/>
      <c r="J105" s="278">
        <f t="shared" si="30"/>
        <v>5252601</v>
      </c>
      <c r="K105" s="224">
        <f t="shared" si="31"/>
        <v>14419099</v>
      </c>
    </row>
    <row r="106" spans="1:11" ht="12" customHeight="1">
      <c r="A106" s="11" t="s">
        <v>62</v>
      </c>
      <c r="B106" s="5" t="s">
        <v>301</v>
      </c>
      <c r="C106" s="462">
        <v>5000000</v>
      </c>
      <c r="D106" s="129">
        <v>5252601</v>
      </c>
      <c r="E106" s="129"/>
      <c r="F106" s="129"/>
      <c r="G106" s="129"/>
      <c r="H106" s="129"/>
      <c r="I106" s="129"/>
      <c r="J106" s="278">
        <f t="shared" si="30"/>
        <v>5252601</v>
      </c>
      <c r="K106" s="224">
        <f t="shared" si="31"/>
        <v>10252601</v>
      </c>
    </row>
    <row r="107" spans="1:11" ht="12" customHeight="1">
      <c r="A107" s="11" t="s">
        <v>63</v>
      </c>
      <c r="B107" s="52" t="s">
        <v>300</v>
      </c>
      <c r="C107" s="462"/>
      <c r="D107" s="129"/>
      <c r="E107" s="129"/>
      <c r="F107" s="129"/>
      <c r="G107" s="129"/>
      <c r="H107" s="129"/>
      <c r="I107" s="129"/>
      <c r="J107" s="278">
        <f t="shared" si="30"/>
        <v>0</v>
      </c>
      <c r="K107" s="224">
        <f t="shared" si="31"/>
        <v>0</v>
      </c>
    </row>
    <row r="108" spans="1:11" ht="12" customHeight="1">
      <c r="A108" s="11" t="s">
        <v>70</v>
      </c>
      <c r="B108" s="52" t="s">
        <v>299</v>
      </c>
      <c r="C108" s="462"/>
      <c r="D108" s="129"/>
      <c r="E108" s="129"/>
      <c r="F108" s="129"/>
      <c r="G108" s="129"/>
      <c r="H108" s="129"/>
      <c r="I108" s="129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71</v>
      </c>
      <c r="B109" s="50" t="s">
        <v>235</v>
      </c>
      <c r="C109" s="462"/>
      <c r="D109" s="129"/>
      <c r="E109" s="129"/>
      <c r="F109" s="129"/>
      <c r="G109" s="129"/>
      <c r="H109" s="129"/>
      <c r="I109" s="129"/>
      <c r="J109" s="278">
        <f t="shared" si="30"/>
        <v>0</v>
      </c>
      <c r="K109" s="224">
        <f t="shared" si="31"/>
        <v>0</v>
      </c>
    </row>
    <row r="110" spans="1:11" ht="12" customHeight="1">
      <c r="A110" s="11" t="s">
        <v>72</v>
      </c>
      <c r="B110" s="51" t="s">
        <v>236</v>
      </c>
      <c r="C110" s="462"/>
      <c r="D110" s="129"/>
      <c r="E110" s="129"/>
      <c r="F110" s="129"/>
      <c r="G110" s="129"/>
      <c r="H110" s="129"/>
      <c r="I110" s="129"/>
      <c r="J110" s="278">
        <f t="shared" si="30"/>
        <v>0</v>
      </c>
      <c r="K110" s="224">
        <f t="shared" si="31"/>
        <v>0</v>
      </c>
    </row>
    <row r="111" spans="1:11" ht="12" customHeight="1">
      <c r="A111" s="11" t="s">
        <v>73</v>
      </c>
      <c r="B111" s="51" t="s">
        <v>237</v>
      </c>
      <c r="C111" s="462">
        <v>8170838</v>
      </c>
      <c r="D111" s="129"/>
      <c r="E111" s="129"/>
      <c r="F111" s="129"/>
      <c r="G111" s="129"/>
      <c r="H111" s="129"/>
      <c r="I111" s="129"/>
      <c r="J111" s="278">
        <f t="shared" si="30"/>
        <v>0</v>
      </c>
      <c r="K111" s="224">
        <f t="shared" si="31"/>
        <v>8170838</v>
      </c>
    </row>
    <row r="112" spans="1:11" ht="12" customHeight="1">
      <c r="A112" s="11" t="s">
        <v>75</v>
      </c>
      <c r="B112" s="50" t="s">
        <v>238</v>
      </c>
      <c r="C112" s="462"/>
      <c r="D112" s="129"/>
      <c r="E112" s="129"/>
      <c r="F112" s="129"/>
      <c r="G112" s="129"/>
      <c r="H112" s="129"/>
      <c r="I112" s="129"/>
      <c r="J112" s="278">
        <f t="shared" si="30"/>
        <v>0</v>
      </c>
      <c r="K112" s="224">
        <f t="shared" si="31"/>
        <v>0</v>
      </c>
    </row>
    <row r="113" spans="1:11" ht="12" customHeight="1">
      <c r="A113" s="11" t="s">
        <v>104</v>
      </c>
      <c r="B113" s="50" t="s">
        <v>239</v>
      </c>
      <c r="C113" s="462"/>
      <c r="D113" s="129"/>
      <c r="E113" s="129"/>
      <c r="F113" s="129"/>
      <c r="G113" s="129"/>
      <c r="H113" s="129"/>
      <c r="I113" s="129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233</v>
      </c>
      <c r="B114" s="51" t="s">
        <v>240</v>
      </c>
      <c r="C114" s="462"/>
      <c r="D114" s="129"/>
      <c r="E114" s="129"/>
      <c r="F114" s="129"/>
      <c r="G114" s="129"/>
      <c r="H114" s="129"/>
      <c r="I114" s="129"/>
      <c r="J114" s="278">
        <f t="shared" si="30"/>
        <v>0</v>
      </c>
      <c r="K114" s="224">
        <f t="shared" si="31"/>
        <v>0</v>
      </c>
    </row>
    <row r="115" spans="1:11" ht="12" customHeight="1">
      <c r="A115" s="10" t="s">
        <v>234</v>
      </c>
      <c r="B115" s="52" t="s">
        <v>241</v>
      </c>
      <c r="C115" s="462"/>
      <c r="D115" s="129"/>
      <c r="E115" s="129"/>
      <c r="F115" s="129"/>
      <c r="G115" s="129"/>
      <c r="H115" s="129"/>
      <c r="I115" s="129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297</v>
      </c>
      <c r="B116" s="52" t="s">
        <v>242</v>
      </c>
      <c r="C116" s="462"/>
      <c r="D116" s="129"/>
      <c r="E116" s="129"/>
      <c r="F116" s="129"/>
      <c r="G116" s="129"/>
      <c r="H116" s="129"/>
      <c r="I116" s="129"/>
      <c r="J116" s="278">
        <f t="shared" si="30"/>
        <v>0</v>
      </c>
      <c r="K116" s="224">
        <f t="shared" si="31"/>
        <v>0</v>
      </c>
    </row>
    <row r="117" spans="1:11" ht="12" customHeight="1">
      <c r="A117" s="13" t="s">
        <v>298</v>
      </c>
      <c r="B117" s="52" t="s">
        <v>243</v>
      </c>
      <c r="C117" s="462">
        <v>995660</v>
      </c>
      <c r="D117" s="129"/>
      <c r="E117" s="129"/>
      <c r="F117" s="129"/>
      <c r="G117" s="129"/>
      <c r="H117" s="129"/>
      <c r="I117" s="129"/>
      <c r="J117" s="278">
        <f t="shared" si="30"/>
        <v>0</v>
      </c>
      <c r="K117" s="224">
        <f t="shared" si="31"/>
        <v>995660</v>
      </c>
    </row>
    <row r="118" spans="1:11" ht="12" customHeight="1">
      <c r="A118" s="11" t="s">
        <v>302</v>
      </c>
      <c r="B118" s="8" t="s">
        <v>33</v>
      </c>
      <c r="C118" s="459">
        <f>SUM(C119:C120)</f>
        <v>20000000</v>
      </c>
      <c r="D118" s="127">
        <f>SUM(D119:D120)</f>
        <v>184391261</v>
      </c>
      <c r="E118" s="127"/>
      <c r="F118" s="127"/>
      <c r="G118" s="127"/>
      <c r="H118" s="127"/>
      <c r="I118" s="127"/>
      <c r="J118" s="277">
        <f t="shared" si="30"/>
        <v>184391261</v>
      </c>
      <c r="K118" s="223">
        <f t="shared" si="31"/>
        <v>204391261</v>
      </c>
    </row>
    <row r="119" spans="1:11" ht="12" customHeight="1">
      <c r="A119" s="11" t="s">
        <v>303</v>
      </c>
      <c r="B119" s="5" t="s">
        <v>305</v>
      </c>
      <c r="C119" s="459">
        <v>17647000</v>
      </c>
      <c r="D119" s="127">
        <v>168881420</v>
      </c>
      <c r="E119" s="127"/>
      <c r="F119" s="127"/>
      <c r="G119" s="127"/>
      <c r="H119" s="127"/>
      <c r="I119" s="127"/>
      <c r="J119" s="277">
        <f t="shared" si="30"/>
        <v>168881420</v>
      </c>
      <c r="K119" s="223">
        <f t="shared" si="31"/>
        <v>186528420</v>
      </c>
    </row>
    <row r="120" spans="1:11" ht="12" customHeight="1" thickBot="1">
      <c r="A120" s="15" t="s">
        <v>304</v>
      </c>
      <c r="B120" s="177" t="s">
        <v>306</v>
      </c>
      <c r="C120" s="464">
        <v>2353000</v>
      </c>
      <c r="D120" s="186">
        <v>15509841</v>
      </c>
      <c r="E120" s="186"/>
      <c r="F120" s="186"/>
      <c r="G120" s="186"/>
      <c r="H120" s="186"/>
      <c r="I120" s="186"/>
      <c r="J120" s="279">
        <f t="shared" si="30"/>
        <v>15509841</v>
      </c>
      <c r="K120" s="228">
        <f t="shared" si="31"/>
        <v>17862841</v>
      </c>
    </row>
    <row r="121" spans="1:11" ht="12" customHeight="1" thickBot="1">
      <c r="A121" s="175" t="s">
        <v>4</v>
      </c>
      <c r="B121" s="176" t="s">
        <v>244</v>
      </c>
      <c r="C121" s="468">
        <f>+C122+C124+C126</f>
        <v>187577694</v>
      </c>
      <c r="D121" s="126">
        <f>+D122+D124+D126</f>
        <v>0</v>
      </c>
      <c r="E121" s="187">
        <f aca="true" t="shared" si="32" ref="E121:K121">+E122+E124+E126</f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187577694</v>
      </c>
    </row>
    <row r="122" spans="1:11" ht="12" customHeight="1">
      <c r="A122" s="12" t="s">
        <v>64</v>
      </c>
      <c r="B122" s="5" t="s">
        <v>119</v>
      </c>
      <c r="C122" s="458">
        <v>28013862</v>
      </c>
      <c r="D122" s="193"/>
      <c r="E122" s="193"/>
      <c r="F122" s="193"/>
      <c r="G122" s="193"/>
      <c r="H122" s="193"/>
      <c r="I122" s="128"/>
      <c r="J122" s="167">
        <f aca="true" t="shared" si="33" ref="J122:J134">D122+E122+F122+G122+H122+I122</f>
        <v>0</v>
      </c>
      <c r="K122" s="166">
        <f aca="true" t="shared" si="34" ref="K122:K134">C122+J122</f>
        <v>28013862</v>
      </c>
    </row>
    <row r="123" spans="1:11" ht="12" customHeight="1">
      <c r="A123" s="12" t="s">
        <v>65</v>
      </c>
      <c r="B123" s="9" t="s">
        <v>248</v>
      </c>
      <c r="C123" s="45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>
      <c r="A124" s="12" t="s">
        <v>66</v>
      </c>
      <c r="B124" s="9" t="s">
        <v>105</v>
      </c>
      <c r="C124" s="459">
        <v>155763832</v>
      </c>
      <c r="D124" s="194"/>
      <c r="E124" s="194"/>
      <c r="F124" s="194"/>
      <c r="G124" s="194"/>
      <c r="H124" s="194"/>
      <c r="I124" s="127"/>
      <c r="J124" s="277">
        <f t="shared" si="33"/>
        <v>0</v>
      </c>
      <c r="K124" s="223">
        <f t="shared" si="34"/>
        <v>155763832</v>
      </c>
    </row>
    <row r="125" spans="1:11" ht="12" customHeight="1">
      <c r="A125" s="12" t="s">
        <v>67</v>
      </c>
      <c r="B125" s="9" t="s">
        <v>249</v>
      </c>
      <c r="C125" s="471">
        <v>120091212</v>
      </c>
      <c r="D125" s="194"/>
      <c r="E125" s="194"/>
      <c r="F125" s="194"/>
      <c r="G125" s="194"/>
      <c r="H125" s="194"/>
      <c r="I125" s="127"/>
      <c r="J125" s="277">
        <f t="shared" si="33"/>
        <v>0</v>
      </c>
      <c r="K125" s="223">
        <f t="shared" si="34"/>
        <v>120091212</v>
      </c>
    </row>
    <row r="126" spans="1:11" ht="12" customHeight="1">
      <c r="A126" s="12" t="s">
        <v>68</v>
      </c>
      <c r="B126" s="71" t="s">
        <v>121</v>
      </c>
      <c r="C126" s="471">
        <v>3800000</v>
      </c>
      <c r="D126" s="194"/>
      <c r="E126" s="194"/>
      <c r="F126" s="194"/>
      <c r="G126" s="194"/>
      <c r="H126" s="194"/>
      <c r="I126" s="127"/>
      <c r="J126" s="277">
        <f t="shared" si="33"/>
        <v>0</v>
      </c>
      <c r="K126" s="223">
        <f t="shared" si="34"/>
        <v>3800000</v>
      </c>
    </row>
    <row r="127" spans="1:11" ht="12" customHeight="1">
      <c r="A127" s="12" t="s">
        <v>74</v>
      </c>
      <c r="B127" s="70" t="s">
        <v>289</v>
      </c>
      <c r="C127" s="471"/>
      <c r="D127" s="194"/>
      <c r="E127" s="194"/>
      <c r="F127" s="194"/>
      <c r="G127" s="194"/>
      <c r="H127" s="194"/>
      <c r="I127" s="127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76</v>
      </c>
      <c r="B128" s="135" t="s">
        <v>254</v>
      </c>
      <c r="C128" s="471"/>
      <c r="D128" s="194"/>
      <c r="E128" s="194"/>
      <c r="F128" s="194"/>
      <c r="G128" s="194"/>
      <c r="H128" s="194"/>
      <c r="I128" s="127"/>
      <c r="J128" s="277">
        <f t="shared" si="33"/>
        <v>0</v>
      </c>
      <c r="K128" s="223">
        <f t="shared" si="34"/>
        <v>0</v>
      </c>
    </row>
    <row r="129" spans="1:11" ht="22.5">
      <c r="A129" s="12" t="s">
        <v>106</v>
      </c>
      <c r="B129" s="51" t="s">
        <v>237</v>
      </c>
      <c r="C129" s="471"/>
      <c r="D129" s="194"/>
      <c r="E129" s="194"/>
      <c r="F129" s="194"/>
      <c r="G129" s="194"/>
      <c r="H129" s="194"/>
      <c r="I129" s="127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107</v>
      </c>
      <c r="B130" s="51" t="s">
        <v>253</v>
      </c>
      <c r="C130" s="471"/>
      <c r="D130" s="194"/>
      <c r="E130" s="194"/>
      <c r="F130" s="194"/>
      <c r="G130" s="194"/>
      <c r="H130" s="194"/>
      <c r="I130" s="127"/>
      <c r="J130" s="277">
        <f t="shared" si="33"/>
        <v>0</v>
      </c>
      <c r="K130" s="223">
        <f t="shared" si="34"/>
        <v>0</v>
      </c>
    </row>
    <row r="131" spans="1:11" ht="12" customHeight="1">
      <c r="A131" s="12" t="s">
        <v>108</v>
      </c>
      <c r="B131" s="51" t="s">
        <v>252</v>
      </c>
      <c r="C131" s="471"/>
      <c r="D131" s="194"/>
      <c r="E131" s="194"/>
      <c r="F131" s="194"/>
      <c r="G131" s="194"/>
      <c r="H131" s="194"/>
      <c r="I131" s="127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245</v>
      </c>
      <c r="B132" s="51" t="s">
        <v>240</v>
      </c>
      <c r="C132" s="471"/>
      <c r="D132" s="194"/>
      <c r="E132" s="194"/>
      <c r="F132" s="194"/>
      <c r="G132" s="194"/>
      <c r="H132" s="194"/>
      <c r="I132" s="127"/>
      <c r="J132" s="277">
        <f t="shared" si="33"/>
        <v>0</v>
      </c>
      <c r="K132" s="223">
        <f t="shared" si="34"/>
        <v>0</v>
      </c>
    </row>
    <row r="133" spans="1:11" ht="12" customHeight="1">
      <c r="A133" s="12" t="s">
        <v>246</v>
      </c>
      <c r="B133" s="51" t="s">
        <v>251</v>
      </c>
      <c r="C133" s="471"/>
      <c r="D133" s="194"/>
      <c r="E133" s="194"/>
      <c r="F133" s="194"/>
      <c r="G133" s="194"/>
      <c r="H133" s="194"/>
      <c r="I133" s="127"/>
      <c r="J133" s="277">
        <f t="shared" si="33"/>
        <v>0</v>
      </c>
      <c r="K133" s="223">
        <f t="shared" si="34"/>
        <v>0</v>
      </c>
    </row>
    <row r="134" spans="1:11" ht="23.25" thickBot="1">
      <c r="A134" s="10" t="s">
        <v>247</v>
      </c>
      <c r="B134" s="51" t="s">
        <v>250</v>
      </c>
      <c r="C134" s="472">
        <v>3800000</v>
      </c>
      <c r="D134" s="195"/>
      <c r="E134" s="195"/>
      <c r="F134" s="195"/>
      <c r="G134" s="195"/>
      <c r="H134" s="195"/>
      <c r="I134" s="129"/>
      <c r="J134" s="278">
        <f t="shared" si="33"/>
        <v>0</v>
      </c>
      <c r="K134" s="224">
        <f t="shared" si="34"/>
        <v>3800000</v>
      </c>
    </row>
    <row r="135" spans="1:11" ht="12" customHeight="1" thickBot="1">
      <c r="A135" s="17" t="s">
        <v>5</v>
      </c>
      <c r="B135" s="47" t="s">
        <v>307</v>
      </c>
      <c r="C135" s="457">
        <f>+C100+C121</f>
        <v>805196960</v>
      </c>
      <c r="D135" s="192">
        <f>+D100+D121</f>
        <v>366301912</v>
      </c>
      <c r="E135" s="192">
        <f aca="true" t="shared" si="35" ref="E135:K135">+E100+E121</f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366301912</v>
      </c>
      <c r="K135" s="68">
        <f t="shared" si="35"/>
        <v>1171498872</v>
      </c>
    </row>
    <row r="136" spans="1:11" ht="12" customHeight="1" thickBot="1">
      <c r="A136" s="17" t="s">
        <v>6</v>
      </c>
      <c r="B136" s="47" t="s">
        <v>372</v>
      </c>
      <c r="C136" s="457">
        <f>+C137+C138+C139</f>
        <v>0</v>
      </c>
      <c r="D136" s="192">
        <f>+D137+D138+D139</f>
        <v>0</v>
      </c>
      <c r="E136" s="192">
        <f aca="true" t="shared" si="36" ref="E136:K136">+E137+E138+E139</f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>
      <c r="A137" s="12" t="s">
        <v>152</v>
      </c>
      <c r="B137" s="9" t="s">
        <v>315</v>
      </c>
      <c r="C137" s="471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3">
        <f>C137+J137</f>
        <v>0</v>
      </c>
    </row>
    <row r="138" spans="1:11" ht="12" customHeight="1">
      <c r="A138" s="12" t="s">
        <v>153</v>
      </c>
      <c r="B138" s="9" t="s">
        <v>316</v>
      </c>
      <c r="C138" s="471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3">
        <f>C138+J138</f>
        <v>0</v>
      </c>
    </row>
    <row r="139" spans="1:11" ht="12" customHeight="1" thickBot="1">
      <c r="A139" s="10" t="s">
        <v>154</v>
      </c>
      <c r="B139" s="9" t="s">
        <v>317</v>
      </c>
      <c r="C139" s="471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3">
        <f>C139+J139</f>
        <v>0</v>
      </c>
    </row>
    <row r="140" spans="1:11" ht="12" customHeight="1" thickBot="1">
      <c r="A140" s="17" t="s">
        <v>7</v>
      </c>
      <c r="B140" s="47" t="s">
        <v>309</v>
      </c>
      <c r="C140" s="457">
        <f>SUM(C141:C146)</f>
        <v>0</v>
      </c>
      <c r="D140" s="192">
        <f>SUM(D141:D146)</f>
        <v>0</v>
      </c>
      <c r="E140" s="192">
        <f aca="true" t="shared" si="37" ref="E140:K140">SUM(E141:E146)</f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>
      <c r="A141" s="12" t="s">
        <v>51</v>
      </c>
      <c r="B141" s="6" t="s">
        <v>318</v>
      </c>
      <c r="C141" s="471"/>
      <c r="D141" s="194"/>
      <c r="E141" s="194"/>
      <c r="F141" s="194"/>
      <c r="G141" s="194"/>
      <c r="H141" s="194"/>
      <c r="I141" s="127"/>
      <c r="J141" s="277">
        <f aca="true" t="shared" si="38" ref="J141:J146">D141+E141+F141+G141+H141+I141</f>
        <v>0</v>
      </c>
      <c r="K141" s="223">
        <f aca="true" t="shared" si="39" ref="K141:K146">C141+J141</f>
        <v>0</v>
      </c>
    </row>
    <row r="142" spans="1:11" ht="12" customHeight="1">
      <c r="A142" s="12" t="s">
        <v>52</v>
      </c>
      <c r="B142" s="6" t="s">
        <v>310</v>
      </c>
      <c r="C142" s="471"/>
      <c r="D142" s="194"/>
      <c r="E142" s="194"/>
      <c r="F142" s="194"/>
      <c r="G142" s="194"/>
      <c r="H142" s="194"/>
      <c r="I142" s="127"/>
      <c r="J142" s="277">
        <f t="shared" si="38"/>
        <v>0</v>
      </c>
      <c r="K142" s="223">
        <f t="shared" si="39"/>
        <v>0</v>
      </c>
    </row>
    <row r="143" spans="1:11" ht="12" customHeight="1">
      <c r="A143" s="12" t="s">
        <v>53</v>
      </c>
      <c r="B143" s="6" t="s">
        <v>311</v>
      </c>
      <c r="C143" s="471"/>
      <c r="D143" s="194"/>
      <c r="E143" s="194"/>
      <c r="F143" s="194"/>
      <c r="G143" s="194"/>
      <c r="H143" s="194"/>
      <c r="I143" s="127"/>
      <c r="J143" s="277">
        <f t="shared" si="38"/>
        <v>0</v>
      </c>
      <c r="K143" s="223">
        <f t="shared" si="39"/>
        <v>0</v>
      </c>
    </row>
    <row r="144" spans="1:11" ht="12" customHeight="1">
      <c r="A144" s="12" t="s">
        <v>93</v>
      </c>
      <c r="B144" s="6" t="s">
        <v>312</v>
      </c>
      <c r="C144" s="471"/>
      <c r="D144" s="194"/>
      <c r="E144" s="194"/>
      <c r="F144" s="194"/>
      <c r="G144" s="194"/>
      <c r="H144" s="194"/>
      <c r="I144" s="127"/>
      <c r="J144" s="277">
        <f t="shared" si="38"/>
        <v>0</v>
      </c>
      <c r="K144" s="223">
        <f t="shared" si="39"/>
        <v>0</v>
      </c>
    </row>
    <row r="145" spans="1:11" ht="12" customHeight="1">
      <c r="A145" s="12" t="s">
        <v>94</v>
      </c>
      <c r="B145" s="6" t="s">
        <v>313</v>
      </c>
      <c r="C145" s="544"/>
      <c r="D145" s="194"/>
      <c r="E145" s="194"/>
      <c r="F145" s="194"/>
      <c r="G145" s="194"/>
      <c r="H145" s="194"/>
      <c r="I145" s="127"/>
      <c r="J145" s="277">
        <f t="shared" si="38"/>
        <v>0</v>
      </c>
      <c r="K145" s="223">
        <f t="shared" si="39"/>
        <v>0</v>
      </c>
    </row>
    <row r="146" spans="1:11" ht="12" customHeight="1" thickBot="1">
      <c r="A146" s="10" t="s">
        <v>95</v>
      </c>
      <c r="B146" s="6" t="s">
        <v>314</v>
      </c>
      <c r="C146" s="543"/>
      <c r="D146" s="194"/>
      <c r="E146" s="194"/>
      <c r="F146" s="194"/>
      <c r="G146" s="194"/>
      <c r="H146" s="194"/>
      <c r="I146" s="127"/>
      <c r="J146" s="277">
        <f t="shared" si="38"/>
        <v>0</v>
      </c>
      <c r="K146" s="223">
        <f t="shared" si="39"/>
        <v>0</v>
      </c>
    </row>
    <row r="147" spans="1:11" ht="12" customHeight="1" thickBot="1">
      <c r="A147" s="17" t="s">
        <v>8</v>
      </c>
      <c r="B147" s="47" t="s">
        <v>322</v>
      </c>
      <c r="C147" s="457">
        <f>+C148+C149+C150+C151</f>
        <v>15390031</v>
      </c>
      <c r="D147" s="196">
        <f>+D148+D149+D150+D151</f>
        <v>0</v>
      </c>
      <c r="E147" s="196">
        <f aca="true" t="shared" si="40" ref="E147:K147">+E148+E149+E150+E151</f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15390031</v>
      </c>
    </row>
    <row r="148" spans="1:11" ht="12" customHeight="1">
      <c r="A148" s="12" t="s">
        <v>54</v>
      </c>
      <c r="B148" s="6" t="s">
        <v>255</v>
      </c>
      <c r="C148" s="471"/>
      <c r="D148" s="194"/>
      <c r="E148" s="194"/>
      <c r="F148" s="194"/>
      <c r="G148" s="194"/>
      <c r="H148" s="194"/>
      <c r="I148" s="127"/>
      <c r="J148" s="277">
        <f>D148+E148+F148+G148+H148+I148</f>
        <v>0</v>
      </c>
      <c r="K148" s="223">
        <f>C148+J148</f>
        <v>0</v>
      </c>
    </row>
    <row r="149" spans="1:11" ht="12" customHeight="1">
      <c r="A149" s="12" t="s">
        <v>55</v>
      </c>
      <c r="B149" s="6" t="s">
        <v>256</v>
      </c>
      <c r="C149" s="471">
        <v>15390031</v>
      </c>
      <c r="D149" s="194"/>
      <c r="E149" s="194"/>
      <c r="F149" s="194"/>
      <c r="G149" s="194"/>
      <c r="H149" s="194"/>
      <c r="I149" s="127"/>
      <c r="J149" s="277">
        <f>D149+E149+F149+G149+H149+I149</f>
        <v>0</v>
      </c>
      <c r="K149" s="223">
        <f>C149+J149</f>
        <v>15390031</v>
      </c>
    </row>
    <row r="150" spans="1:11" ht="12" customHeight="1">
      <c r="A150" s="12" t="s">
        <v>172</v>
      </c>
      <c r="B150" s="6" t="s">
        <v>323</v>
      </c>
      <c r="C150" s="544"/>
      <c r="D150" s="194"/>
      <c r="E150" s="194"/>
      <c r="F150" s="194"/>
      <c r="G150" s="194"/>
      <c r="H150" s="194"/>
      <c r="I150" s="127"/>
      <c r="J150" s="277">
        <f>D150+E150+F150+G150+H150+I150</f>
        <v>0</v>
      </c>
      <c r="K150" s="223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543"/>
      <c r="D151" s="194"/>
      <c r="E151" s="194"/>
      <c r="F151" s="194"/>
      <c r="G151" s="194"/>
      <c r="H151" s="194"/>
      <c r="I151" s="127"/>
      <c r="J151" s="277">
        <f>D151+E151+F151+G151+H151+I151</f>
        <v>0</v>
      </c>
      <c r="K151" s="223">
        <f>C151+J151</f>
        <v>0</v>
      </c>
    </row>
    <row r="152" spans="1:11" ht="12" customHeight="1" thickBot="1">
      <c r="A152" s="17" t="s">
        <v>9</v>
      </c>
      <c r="B152" s="47" t="s">
        <v>324</v>
      </c>
      <c r="C152" s="474">
        <f>SUM(C153:C157)</f>
        <v>0</v>
      </c>
      <c r="D152" s="197">
        <f>SUM(D153:D157)</f>
        <v>0</v>
      </c>
      <c r="E152" s="197">
        <f aca="true" t="shared" si="41" ref="E152:K152">SUM(E153:E157)</f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1" ht="12" customHeight="1">
      <c r="A153" s="12" t="s">
        <v>56</v>
      </c>
      <c r="B153" s="6" t="s">
        <v>319</v>
      </c>
      <c r="C153" s="471"/>
      <c r="D153" s="194"/>
      <c r="E153" s="194"/>
      <c r="F153" s="194"/>
      <c r="G153" s="194"/>
      <c r="H153" s="194"/>
      <c r="I153" s="127"/>
      <c r="J153" s="277">
        <f aca="true" t="shared" si="42" ref="J153:J159">D153+E153+F153+G153+H153+I153</f>
        <v>0</v>
      </c>
      <c r="K153" s="223">
        <f aca="true" t="shared" si="43" ref="K153:K159">C153+J153</f>
        <v>0</v>
      </c>
    </row>
    <row r="154" spans="1:11" ht="12" customHeight="1">
      <c r="A154" s="12" t="s">
        <v>57</v>
      </c>
      <c r="B154" s="6" t="s">
        <v>326</v>
      </c>
      <c r="C154" s="471"/>
      <c r="D154" s="194"/>
      <c r="E154" s="194"/>
      <c r="F154" s="194"/>
      <c r="G154" s="194"/>
      <c r="H154" s="194"/>
      <c r="I154" s="127"/>
      <c r="J154" s="277">
        <f t="shared" si="42"/>
        <v>0</v>
      </c>
      <c r="K154" s="223">
        <f t="shared" si="43"/>
        <v>0</v>
      </c>
    </row>
    <row r="155" spans="1:11" ht="12" customHeight="1">
      <c r="A155" s="12" t="s">
        <v>184</v>
      </c>
      <c r="B155" s="6" t="s">
        <v>321</v>
      </c>
      <c r="C155" s="471"/>
      <c r="D155" s="194"/>
      <c r="E155" s="194"/>
      <c r="F155" s="194"/>
      <c r="G155" s="194"/>
      <c r="H155" s="194"/>
      <c r="I155" s="127"/>
      <c r="J155" s="277">
        <f t="shared" si="42"/>
        <v>0</v>
      </c>
      <c r="K155" s="223">
        <f t="shared" si="43"/>
        <v>0</v>
      </c>
    </row>
    <row r="156" spans="1:11" ht="12" customHeight="1">
      <c r="A156" s="12" t="s">
        <v>185</v>
      </c>
      <c r="B156" s="6" t="s">
        <v>327</v>
      </c>
      <c r="C156" s="471"/>
      <c r="D156" s="194"/>
      <c r="E156" s="194"/>
      <c r="F156" s="194"/>
      <c r="G156" s="194"/>
      <c r="H156" s="194"/>
      <c r="I156" s="127"/>
      <c r="J156" s="277">
        <f t="shared" si="42"/>
        <v>0</v>
      </c>
      <c r="K156" s="223">
        <f t="shared" si="43"/>
        <v>0</v>
      </c>
    </row>
    <row r="157" spans="1:11" ht="12" customHeight="1" thickBot="1">
      <c r="A157" s="12" t="s">
        <v>325</v>
      </c>
      <c r="B157" s="6" t="s">
        <v>328</v>
      </c>
      <c r="C157" s="471"/>
      <c r="D157" s="194"/>
      <c r="E157" s="195"/>
      <c r="F157" s="195"/>
      <c r="G157" s="195"/>
      <c r="H157" s="195"/>
      <c r="I157" s="129"/>
      <c r="J157" s="278">
        <f t="shared" si="42"/>
        <v>0</v>
      </c>
      <c r="K157" s="224">
        <f t="shared" si="43"/>
        <v>0</v>
      </c>
    </row>
    <row r="158" spans="1:11" ht="12" customHeight="1" thickBot="1">
      <c r="A158" s="17" t="s">
        <v>10</v>
      </c>
      <c r="B158" s="47" t="s">
        <v>329</v>
      </c>
      <c r="C158" s="475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9">
        <f t="shared" si="43"/>
        <v>0</v>
      </c>
    </row>
    <row r="159" spans="1:11" ht="12" customHeight="1" thickBot="1">
      <c r="A159" s="17" t="s">
        <v>11</v>
      </c>
      <c r="B159" s="47" t="s">
        <v>330</v>
      </c>
      <c r="C159" s="475"/>
      <c r="D159" s="198"/>
      <c r="E159" s="300"/>
      <c r="F159" s="300"/>
      <c r="G159" s="300"/>
      <c r="H159" s="300"/>
      <c r="I159" s="250"/>
      <c r="J159" s="280">
        <f t="shared" si="42"/>
        <v>0</v>
      </c>
      <c r="K159" s="166">
        <f t="shared" si="43"/>
        <v>0</v>
      </c>
    </row>
    <row r="160" spans="1:15" ht="15" customHeight="1" thickBot="1">
      <c r="A160" s="17" t="s">
        <v>12</v>
      </c>
      <c r="B160" s="47" t="s">
        <v>332</v>
      </c>
      <c r="C160" s="474">
        <f>+C136+C140+C147+C152+C158+C159</f>
        <v>15390031</v>
      </c>
      <c r="D160" s="199">
        <f>+D136+D140+D147+D152+D158+D159</f>
        <v>0</v>
      </c>
      <c r="E160" s="199">
        <f aca="true" t="shared" si="44" ref="E160:K160">+E136+E140+E147+E152+E158+E159</f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15390031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331</v>
      </c>
      <c r="C161" s="474">
        <f>+C135+C160</f>
        <v>820586991</v>
      </c>
      <c r="D161" s="199">
        <f>+D135+D160</f>
        <v>366301912</v>
      </c>
      <c r="E161" s="199">
        <f aca="true" t="shared" si="45" ref="E161:K161">+E135+E160</f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366301912</v>
      </c>
      <c r="K161" s="184">
        <f t="shared" si="45"/>
        <v>1186888903</v>
      </c>
    </row>
    <row r="162" spans="3:11" ht="13.5" customHeight="1">
      <c r="C162" s="416">
        <f>C93-C161</f>
        <v>0</v>
      </c>
      <c r="D162" s="417"/>
      <c r="E162" s="417"/>
      <c r="F162" s="417"/>
      <c r="G162" s="417"/>
      <c r="H162" s="417"/>
      <c r="I162" s="417"/>
      <c r="J162" s="417"/>
      <c r="K162" s="545">
        <f>K93-K161</f>
        <v>142633</v>
      </c>
    </row>
    <row r="163" spans="1:11" ht="15.75">
      <c r="A163" s="561" t="s">
        <v>257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" customHeight="1" thickBot="1">
      <c r="A164" s="565" t="s">
        <v>83</v>
      </c>
      <c r="B164" s="565"/>
      <c r="C164" s="74"/>
      <c r="K164" s="74" t="str">
        <f>K96</f>
        <v>Forintban!</v>
      </c>
    </row>
    <row r="165" spans="1:11" ht="25.5" customHeight="1" thickBot="1">
      <c r="A165" s="17">
        <v>1</v>
      </c>
      <c r="B165" s="22" t="s">
        <v>333</v>
      </c>
      <c r="C165" s="191">
        <f>+C68-C135</f>
        <v>-207487337</v>
      </c>
      <c r="D165" s="126">
        <f aca="true" t="shared" si="46" ref="D165:K165">+D68-D135</f>
        <v>-176059318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-176059318</v>
      </c>
      <c r="K165" s="68">
        <f t="shared" si="46"/>
        <v>-383546655</v>
      </c>
    </row>
    <row r="166" spans="1:11" ht="32.25" customHeight="1" thickBot="1">
      <c r="A166" s="17" t="s">
        <v>4</v>
      </c>
      <c r="B166" s="22" t="s">
        <v>339</v>
      </c>
      <c r="C166" s="126">
        <f>+C92-C160</f>
        <v>207487337</v>
      </c>
      <c r="D166" s="126">
        <f aca="true" t="shared" si="47" ref="D166:K166">+D92-D160</f>
        <v>176201951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176201951</v>
      </c>
      <c r="K166" s="68">
        <f t="shared" si="47"/>
        <v>383689288</v>
      </c>
    </row>
  </sheetData>
  <sheetProtection/>
  <mergeCells count="15">
    <mergeCell ref="A7:B7"/>
    <mergeCell ref="A8:A9"/>
    <mergeCell ref="B8:B9"/>
    <mergeCell ref="C8:K8"/>
    <mergeCell ref="B1:K1"/>
    <mergeCell ref="A3:K3"/>
    <mergeCell ref="A4:K4"/>
    <mergeCell ref="A6:K6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zoomScale="120" zoomScaleNormal="120" zoomScaleSheetLayoutView="100" workbookViewId="0" topLeftCell="A85">
      <selection activeCell="B173" sqref="B173"/>
    </sheetView>
  </sheetViews>
  <sheetFormatPr defaultColWidth="9.00390625" defaultRowHeight="12.75"/>
  <cols>
    <col min="1" max="1" width="7.50390625" style="115" customWidth="1"/>
    <col min="2" max="2" width="59.625" style="115" customWidth="1"/>
    <col min="3" max="3" width="14.875" style="116" customWidth="1"/>
    <col min="4" max="11" width="14.875" style="136" customWidth="1"/>
    <col min="12" max="16384" width="9.375" style="136" customWidth="1"/>
  </cols>
  <sheetData>
    <row r="1" spans="1:11" ht="15.75">
      <c r="A1" s="306"/>
      <c r="B1" s="574" t="str">
        <f>CONCATENATE("1.3. melléklet ",RM_ALAPADATOK!A7," ",RM_ALAPADATOK!B7," ",RM_ALAPADATOK!C7," ",RM_ALAPADATOK!D7," ",RM_ALAPADATOK!E7," ",RM_ALAPADATOK!F7," ",RM_ALAPADATOK!G7," ",RM_ALAPADATOK!H7)</f>
        <v>1.3. melléklet a 2 / 2019 ( II.26. ) önkormányzati rendelethez</v>
      </c>
      <c r="C1" s="575"/>
      <c r="D1" s="575"/>
      <c r="E1" s="575"/>
      <c r="F1" s="575"/>
      <c r="G1" s="575"/>
      <c r="H1" s="575"/>
      <c r="I1" s="575"/>
      <c r="J1" s="575"/>
      <c r="K1" s="575"/>
    </row>
    <row r="2" spans="1:11" ht="15.7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.75">
      <c r="A3" s="576">
        <f>CONCATENATE(RM_ALAPADATOK!A4)</f>
      </c>
      <c r="B3" s="576"/>
      <c r="C3" s="577"/>
      <c r="D3" s="576"/>
      <c r="E3" s="576"/>
      <c r="F3" s="576"/>
      <c r="G3" s="576"/>
      <c r="H3" s="576"/>
      <c r="I3" s="576"/>
      <c r="J3" s="576"/>
      <c r="K3" s="576"/>
    </row>
    <row r="4" spans="1:11" ht="15.75">
      <c r="A4" s="576" t="s">
        <v>463</v>
      </c>
      <c r="B4" s="576"/>
      <c r="C4" s="577"/>
      <c r="D4" s="576"/>
      <c r="E4" s="576"/>
      <c r="F4" s="576"/>
      <c r="G4" s="576"/>
      <c r="H4" s="576"/>
      <c r="I4" s="576"/>
      <c r="J4" s="576"/>
      <c r="K4" s="576"/>
    </row>
    <row r="5" spans="1:11" ht="15.7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578" t="s">
        <v>1</v>
      </c>
      <c r="B6" s="578"/>
      <c r="C6" s="578"/>
      <c r="D6" s="578"/>
      <c r="E6" s="578"/>
      <c r="F6" s="578"/>
      <c r="G6" s="578"/>
      <c r="H6" s="578"/>
      <c r="I6" s="578"/>
      <c r="J6" s="578"/>
      <c r="K6" s="578"/>
    </row>
    <row r="7" spans="1:11" ht="15.75" customHeight="1" thickBot="1">
      <c r="A7" s="563" t="s">
        <v>81</v>
      </c>
      <c r="B7" s="563"/>
      <c r="C7" s="309"/>
      <c r="D7" s="308"/>
      <c r="E7" s="308"/>
      <c r="F7" s="308"/>
      <c r="G7" s="308"/>
      <c r="H7" s="308"/>
      <c r="I7" s="308"/>
      <c r="J7" s="308"/>
      <c r="K7" s="309" t="s">
        <v>429</v>
      </c>
    </row>
    <row r="8" spans="1:11" ht="15.75">
      <c r="A8" s="566" t="s">
        <v>46</v>
      </c>
      <c r="B8" s="568" t="s">
        <v>2</v>
      </c>
      <c r="C8" s="570" t="str">
        <f>+CONCATENATE(LEFT(RM_ÖSSZEFÜGGÉSEK!A6,4),". évi")</f>
        <v>2019. évi</v>
      </c>
      <c r="D8" s="571"/>
      <c r="E8" s="572"/>
      <c r="F8" s="572"/>
      <c r="G8" s="572"/>
      <c r="H8" s="572"/>
      <c r="I8" s="572"/>
      <c r="J8" s="572"/>
      <c r="K8" s="573"/>
    </row>
    <row r="9" spans="1:11" ht="38.25" customHeight="1" thickBot="1">
      <c r="A9" s="567"/>
      <c r="B9" s="569"/>
      <c r="C9" s="283" t="s">
        <v>370</v>
      </c>
      <c r="D9" s="303" t="str">
        <f>CONCATENATE('RM_1.2.sz.mell'!D9)</f>
        <v>1. sz. módosítás </v>
      </c>
      <c r="E9" s="303" t="str">
        <f>CONCATENATE('RM_1.2.sz.mell'!E9)</f>
        <v>.2. sz. módosítás </v>
      </c>
      <c r="F9" s="303" t="str">
        <f>CONCATENATE('RM_1.2.sz.mell'!F9)</f>
        <v>3. sz. módosítás </v>
      </c>
      <c r="G9" s="303" t="str">
        <f>CONCATENATE('RM_1.2.sz.mell'!G9)</f>
        <v>4. sz. módosítás </v>
      </c>
      <c r="H9" s="303" t="str">
        <f>CONCATENATE('RM_1.2.sz.mell'!H9)</f>
        <v>.5. sz. módosítás </v>
      </c>
      <c r="I9" s="303" t="str">
        <f>CONCATENATE('RM_1.2.sz.mell'!I9)</f>
        <v>6. sz. módosítás </v>
      </c>
      <c r="J9" s="304" t="s">
        <v>435</v>
      </c>
      <c r="K9" s="305" t="str">
        <f>CONCATENATE('RM_1.2.sz.mell'!K9)</f>
        <v>….számú módosítás utáni előirányzat</v>
      </c>
    </row>
    <row r="10" spans="1:11" s="137" customFormat="1" ht="12" customHeight="1" thickBot="1">
      <c r="A10" s="133" t="s">
        <v>346</v>
      </c>
      <c r="B10" s="134" t="s">
        <v>347</v>
      </c>
      <c r="C10" s="284" t="s">
        <v>348</v>
      </c>
      <c r="D10" s="284" t="s">
        <v>350</v>
      </c>
      <c r="E10" s="285" t="s">
        <v>349</v>
      </c>
      <c r="F10" s="285" t="s">
        <v>351</v>
      </c>
      <c r="G10" s="285" t="s">
        <v>352</v>
      </c>
      <c r="H10" s="285" t="s">
        <v>353</v>
      </c>
      <c r="I10" s="285" t="s">
        <v>459</v>
      </c>
      <c r="J10" s="285" t="s">
        <v>460</v>
      </c>
      <c r="K10" s="302" t="s">
        <v>461</v>
      </c>
    </row>
    <row r="11" spans="1:11" s="138" customFormat="1" ht="12" customHeight="1" thickBot="1">
      <c r="A11" s="17" t="s">
        <v>3</v>
      </c>
      <c r="B11" s="18" t="s">
        <v>137</v>
      </c>
      <c r="C11" s="457">
        <f>+C12+C13+C14+C15+C16+C17</f>
        <v>0</v>
      </c>
      <c r="D11" s="126">
        <f aca="true" t="shared" si="0" ref="D11:K11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>
      <c r="A12" s="12" t="s">
        <v>58</v>
      </c>
      <c r="B12" s="139" t="s">
        <v>138</v>
      </c>
      <c r="C12" s="458"/>
      <c r="D12" s="128"/>
      <c r="E12" s="128"/>
      <c r="F12" s="128"/>
      <c r="G12" s="128"/>
      <c r="H12" s="128"/>
      <c r="I12" s="128"/>
      <c r="J12" s="167">
        <f aca="true" t="shared" si="1" ref="J12:J17">D12+E12+F12+G12+H12+I12</f>
        <v>0</v>
      </c>
      <c r="K12" s="166">
        <f aca="true" t="shared" si="2" ref="K12:K17">C12+J12</f>
        <v>0</v>
      </c>
    </row>
    <row r="13" spans="1:11" s="138" customFormat="1" ht="12" customHeight="1">
      <c r="A13" s="11" t="s">
        <v>59</v>
      </c>
      <c r="B13" s="140" t="s">
        <v>139</v>
      </c>
      <c r="C13" s="459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>
      <c r="A14" s="11" t="s">
        <v>60</v>
      </c>
      <c r="B14" s="140" t="s">
        <v>140</v>
      </c>
      <c r="C14" s="459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>
      <c r="A15" s="11" t="s">
        <v>61</v>
      </c>
      <c r="B15" s="140" t="s">
        <v>141</v>
      </c>
      <c r="C15" s="459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>
      <c r="A16" s="11" t="s">
        <v>78</v>
      </c>
      <c r="B16" s="70" t="s">
        <v>291</v>
      </c>
      <c r="C16" s="459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>
      <c r="A17" s="13" t="s">
        <v>62</v>
      </c>
      <c r="B17" s="71" t="s">
        <v>292</v>
      </c>
      <c r="C17" s="459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>
      <c r="A18" s="17" t="s">
        <v>4</v>
      </c>
      <c r="B18" s="69" t="s">
        <v>142</v>
      </c>
      <c r="C18" s="457">
        <f>+C19+C20+C21+C22+C23</f>
        <v>3739296</v>
      </c>
      <c r="D18" s="126">
        <f aca="true" t="shared" si="3" ref="D18:K18">+D19+D20+D21+D22+D23</f>
        <v>4506537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4506537</v>
      </c>
      <c r="K18" s="68">
        <f t="shared" si="3"/>
        <v>8245833</v>
      </c>
    </row>
    <row r="19" spans="1:11" s="138" customFormat="1" ht="12" customHeight="1">
      <c r="A19" s="12" t="s">
        <v>64</v>
      </c>
      <c r="B19" s="139" t="s">
        <v>143</v>
      </c>
      <c r="C19" s="458"/>
      <c r="D19" s="128"/>
      <c r="E19" s="128"/>
      <c r="F19" s="128"/>
      <c r="G19" s="128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459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>
      <c r="A21" s="11" t="s">
        <v>66</v>
      </c>
      <c r="B21" s="140" t="s">
        <v>283</v>
      </c>
      <c r="C21" s="459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284</v>
      </c>
      <c r="C22" s="459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459">
        <v>3739296</v>
      </c>
      <c r="D23" s="127">
        <v>4506537</v>
      </c>
      <c r="E23" s="128"/>
      <c r="F23" s="128"/>
      <c r="G23" s="128"/>
      <c r="H23" s="128"/>
      <c r="I23" s="128"/>
      <c r="J23" s="167">
        <f t="shared" si="4"/>
        <v>4506537</v>
      </c>
      <c r="K23" s="166">
        <f t="shared" si="5"/>
        <v>8245833</v>
      </c>
    </row>
    <row r="24" spans="1:11" s="138" customFormat="1" ht="12" customHeight="1" thickBot="1">
      <c r="A24" s="13" t="s">
        <v>74</v>
      </c>
      <c r="B24" s="71" t="s">
        <v>146</v>
      </c>
      <c r="C24" s="462"/>
      <c r="D24" s="129"/>
      <c r="E24" s="247"/>
      <c r="F24" s="247"/>
      <c r="G24" s="247"/>
      <c r="H24" s="247"/>
      <c r="I24" s="247"/>
      <c r="J24" s="167">
        <f t="shared" si="4"/>
        <v>0</v>
      </c>
      <c r="K24" s="166">
        <f t="shared" si="5"/>
        <v>0</v>
      </c>
    </row>
    <row r="25" spans="1:11" s="138" customFormat="1" ht="12" customHeight="1" thickBot="1">
      <c r="A25" s="17" t="s">
        <v>5</v>
      </c>
      <c r="B25" s="18" t="s">
        <v>147</v>
      </c>
      <c r="C25" s="457">
        <f>+C26+C27+C28+C29+C30</f>
        <v>0</v>
      </c>
      <c r="D25" s="126">
        <f aca="true" t="shared" si="6" ref="D25:K25">+D26+D27+D28+D29+D30</f>
        <v>18677994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18677994</v>
      </c>
      <c r="K25" s="68">
        <f t="shared" si="6"/>
        <v>18677994</v>
      </c>
    </row>
    <row r="26" spans="1:11" s="138" customFormat="1" ht="12" customHeight="1">
      <c r="A26" s="12" t="s">
        <v>47</v>
      </c>
      <c r="B26" s="139" t="s">
        <v>148</v>
      </c>
      <c r="C26" s="458"/>
      <c r="D26" s="128"/>
      <c r="E26" s="128"/>
      <c r="F26" s="128"/>
      <c r="G26" s="128"/>
      <c r="H26" s="128"/>
      <c r="I26" s="128"/>
      <c r="J26" s="167">
        <f aca="true" t="shared" si="7" ref="J26:J31">D26+E26+F26+G26+H26+I26</f>
        <v>0</v>
      </c>
      <c r="K26" s="166">
        <f aca="true" t="shared" si="8" ref="K26:K31">C26+J26</f>
        <v>0</v>
      </c>
    </row>
    <row r="27" spans="1:11" s="138" customFormat="1" ht="12" customHeight="1">
      <c r="A27" s="11" t="s">
        <v>48</v>
      </c>
      <c r="B27" s="140" t="s">
        <v>149</v>
      </c>
      <c r="C27" s="459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>
      <c r="A28" s="11" t="s">
        <v>49</v>
      </c>
      <c r="B28" s="140" t="s">
        <v>285</v>
      </c>
      <c r="C28" s="459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>
      <c r="A29" s="11" t="s">
        <v>50</v>
      </c>
      <c r="B29" s="140" t="s">
        <v>286</v>
      </c>
      <c r="C29" s="459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>
      <c r="A30" s="11" t="s">
        <v>89</v>
      </c>
      <c r="B30" s="140" t="s">
        <v>150</v>
      </c>
      <c r="C30" s="459"/>
      <c r="D30" s="127">
        <v>18677994</v>
      </c>
      <c r="E30" s="128"/>
      <c r="F30" s="128"/>
      <c r="G30" s="128"/>
      <c r="H30" s="128"/>
      <c r="I30" s="128"/>
      <c r="J30" s="167">
        <f t="shared" si="7"/>
        <v>18677994</v>
      </c>
      <c r="K30" s="166">
        <f t="shared" si="8"/>
        <v>18677994</v>
      </c>
    </row>
    <row r="31" spans="1:11" s="138" customFormat="1" ht="12" customHeight="1" thickBot="1">
      <c r="A31" s="13" t="s">
        <v>90</v>
      </c>
      <c r="B31" s="141" t="s">
        <v>151</v>
      </c>
      <c r="C31" s="461"/>
      <c r="D31" s="129"/>
      <c r="E31" s="247"/>
      <c r="F31" s="247"/>
      <c r="G31" s="247"/>
      <c r="H31" s="247"/>
      <c r="I31" s="247"/>
      <c r="J31" s="271">
        <f t="shared" si="7"/>
        <v>0</v>
      </c>
      <c r="K31" s="166">
        <f t="shared" si="8"/>
        <v>0</v>
      </c>
    </row>
    <row r="32" spans="1:11" s="138" customFormat="1" ht="12" customHeight="1" thickBot="1">
      <c r="A32" s="17" t="s">
        <v>91</v>
      </c>
      <c r="B32" s="18" t="s">
        <v>421</v>
      </c>
      <c r="C32" s="457">
        <f>SUM(C33:C39)</f>
        <v>0</v>
      </c>
      <c r="D32" s="132">
        <f aca="true" t="shared" si="9" ref="D32:K32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>
      <c r="A33" s="12" t="s">
        <v>152</v>
      </c>
      <c r="B33" s="139" t="s">
        <v>414</v>
      </c>
      <c r="C33" s="458"/>
      <c r="D33" s="167"/>
      <c r="E33" s="167"/>
      <c r="F33" s="167"/>
      <c r="G33" s="167"/>
      <c r="H33" s="167"/>
      <c r="I33" s="167"/>
      <c r="J33" s="167">
        <f aca="true" t="shared" si="10" ref="J33:J39">D33+E33+F33+G33+H33+I33</f>
        <v>0</v>
      </c>
      <c r="K33" s="166">
        <f aca="true" t="shared" si="11" ref="K33:K39">C33+J33</f>
        <v>0</v>
      </c>
    </row>
    <row r="34" spans="1:11" s="138" customFormat="1" ht="12" customHeight="1">
      <c r="A34" s="11" t="s">
        <v>153</v>
      </c>
      <c r="B34" s="140" t="s">
        <v>415</v>
      </c>
      <c r="C34" s="459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>
      <c r="A35" s="11" t="s">
        <v>154</v>
      </c>
      <c r="B35" s="140" t="s">
        <v>416</v>
      </c>
      <c r="C35" s="459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>
      <c r="A36" s="11" t="s">
        <v>155</v>
      </c>
      <c r="B36" s="140" t="s">
        <v>417</v>
      </c>
      <c r="C36" s="459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>
      <c r="A37" s="11" t="s">
        <v>418</v>
      </c>
      <c r="B37" s="140" t="s">
        <v>156</v>
      </c>
      <c r="C37" s="459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>
      <c r="A38" s="11" t="s">
        <v>419</v>
      </c>
      <c r="B38" s="140" t="s">
        <v>157</v>
      </c>
      <c r="C38" s="459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>
      <c r="A39" s="13" t="s">
        <v>420</v>
      </c>
      <c r="B39" s="141" t="s">
        <v>158</v>
      </c>
      <c r="C39" s="462"/>
      <c r="D39" s="129"/>
      <c r="E39" s="247"/>
      <c r="F39" s="247"/>
      <c r="G39" s="247"/>
      <c r="H39" s="247"/>
      <c r="I39" s="247"/>
      <c r="J39" s="271">
        <f t="shared" si="10"/>
        <v>0</v>
      </c>
      <c r="K39" s="166">
        <f t="shared" si="11"/>
        <v>0</v>
      </c>
    </row>
    <row r="40" spans="1:11" s="138" customFormat="1" ht="12" customHeight="1" thickBot="1">
      <c r="A40" s="17" t="s">
        <v>7</v>
      </c>
      <c r="B40" s="18" t="s">
        <v>293</v>
      </c>
      <c r="C40" s="457">
        <f>SUM(C41:C51)</f>
        <v>17612862</v>
      </c>
      <c r="D40" s="126">
        <f aca="true" t="shared" si="12" ref="D40:K40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17612862</v>
      </c>
    </row>
    <row r="41" spans="1:11" s="138" customFormat="1" ht="12" customHeight="1">
      <c r="A41" s="12" t="s">
        <v>51</v>
      </c>
      <c r="B41" s="139" t="s">
        <v>161</v>
      </c>
      <c r="C41" s="458">
        <v>13812490</v>
      </c>
      <c r="D41" s="128"/>
      <c r="E41" s="128"/>
      <c r="F41" s="128"/>
      <c r="G41" s="128"/>
      <c r="H41" s="128"/>
      <c r="I41" s="128"/>
      <c r="J41" s="167">
        <f aca="true" t="shared" si="13" ref="J41:J51">D41+E41+F41+G41+H41+I41</f>
        <v>0</v>
      </c>
      <c r="K41" s="166">
        <f aca="true" t="shared" si="14" ref="K41:K51">C41+J41</f>
        <v>13812490</v>
      </c>
    </row>
    <row r="42" spans="1:11" s="138" customFormat="1" ht="12" customHeight="1">
      <c r="A42" s="11" t="s">
        <v>52</v>
      </c>
      <c r="B42" s="140" t="s">
        <v>162</v>
      </c>
      <c r="C42" s="459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>
      <c r="A43" s="11" t="s">
        <v>53</v>
      </c>
      <c r="B43" s="140" t="s">
        <v>163</v>
      </c>
      <c r="C43" s="459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>
      <c r="A44" s="11" t="s">
        <v>93</v>
      </c>
      <c r="B44" s="140" t="s">
        <v>164</v>
      </c>
      <c r="C44" s="459">
        <v>800000</v>
      </c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800000</v>
      </c>
    </row>
    <row r="45" spans="1:11" s="138" customFormat="1" ht="12" customHeight="1">
      <c r="A45" s="11" t="s">
        <v>94</v>
      </c>
      <c r="B45" s="140" t="s">
        <v>165</v>
      </c>
      <c r="C45" s="459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>
      <c r="A46" s="11" t="s">
        <v>95</v>
      </c>
      <c r="B46" s="140" t="s">
        <v>166</v>
      </c>
      <c r="C46" s="459">
        <v>3000372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3000372</v>
      </c>
    </row>
    <row r="47" spans="1:11" s="138" customFormat="1" ht="12" customHeight="1">
      <c r="A47" s="11" t="s">
        <v>96</v>
      </c>
      <c r="B47" s="140" t="s">
        <v>167</v>
      </c>
      <c r="C47" s="459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>
      <c r="A48" s="11" t="s">
        <v>97</v>
      </c>
      <c r="B48" s="140" t="s">
        <v>422</v>
      </c>
      <c r="C48" s="459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>
      <c r="A49" s="11" t="s">
        <v>159</v>
      </c>
      <c r="B49" s="140" t="s">
        <v>169</v>
      </c>
      <c r="C49" s="459"/>
      <c r="D49" s="130"/>
      <c r="E49" s="168"/>
      <c r="F49" s="168"/>
      <c r="G49" s="168"/>
      <c r="H49" s="168"/>
      <c r="I49" s="168"/>
      <c r="J49" s="272">
        <f t="shared" si="13"/>
        <v>0</v>
      </c>
      <c r="K49" s="166">
        <f t="shared" si="14"/>
        <v>0</v>
      </c>
    </row>
    <row r="50" spans="1:11" s="138" customFormat="1" ht="12" customHeight="1">
      <c r="A50" s="13" t="s">
        <v>160</v>
      </c>
      <c r="B50" s="141" t="s">
        <v>295</v>
      </c>
      <c r="C50" s="462"/>
      <c r="D50" s="131"/>
      <c r="E50" s="248"/>
      <c r="F50" s="248"/>
      <c r="G50" s="248"/>
      <c r="H50" s="248"/>
      <c r="I50" s="248"/>
      <c r="J50" s="273">
        <f t="shared" si="13"/>
        <v>0</v>
      </c>
      <c r="K50" s="166">
        <f t="shared" si="14"/>
        <v>0</v>
      </c>
    </row>
    <row r="51" spans="1:11" s="138" customFormat="1" ht="12" customHeight="1" thickBot="1">
      <c r="A51" s="15" t="s">
        <v>294</v>
      </c>
      <c r="B51" s="301" t="s">
        <v>170</v>
      </c>
      <c r="C51" s="462"/>
      <c r="D51" s="251"/>
      <c r="E51" s="251"/>
      <c r="F51" s="251"/>
      <c r="G51" s="251"/>
      <c r="H51" s="251"/>
      <c r="I51" s="251"/>
      <c r="J51" s="274">
        <f t="shared" si="13"/>
        <v>0</v>
      </c>
      <c r="K51" s="228">
        <f t="shared" si="14"/>
        <v>0</v>
      </c>
    </row>
    <row r="52" spans="1:11" s="138" customFormat="1" ht="12" customHeight="1" thickBot="1">
      <c r="A52" s="17" t="s">
        <v>8</v>
      </c>
      <c r="B52" s="18" t="s">
        <v>171</v>
      </c>
      <c r="C52" s="457">
        <f>SUM(C53:C57)</f>
        <v>0</v>
      </c>
      <c r="D52" s="126">
        <f aca="true" t="shared" si="15" ref="D52:K52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>
      <c r="A53" s="12" t="s">
        <v>54</v>
      </c>
      <c r="B53" s="139" t="s">
        <v>175</v>
      </c>
      <c r="C53" s="458"/>
      <c r="D53" s="168"/>
      <c r="E53" s="168"/>
      <c r="F53" s="168"/>
      <c r="G53" s="168"/>
      <c r="H53" s="168"/>
      <c r="I53" s="168"/>
      <c r="J53" s="272">
        <f>D53+E53+F53+G53+H53+I53</f>
        <v>0</v>
      </c>
      <c r="K53" s="226">
        <f>C53+J53</f>
        <v>0</v>
      </c>
    </row>
    <row r="54" spans="1:11" s="138" customFormat="1" ht="12" customHeight="1">
      <c r="A54" s="11" t="s">
        <v>55</v>
      </c>
      <c r="B54" s="140" t="s">
        <v>176</v>
      </c>
      <c r="C54" s="459"/>
      <c r="D54" s="130"/>
      <c r="E54" s="168"/>
      <c r="F54" s="168"/>
      <c r="G54" s="168"/>
      <c r="H54" s="168"/>
      <c r="I54" s="168"/>
      <c r="J54" s="272">
        <f>D54+E54+F54+G54+H54+I54</f>
        <v>0</v>
      </c>
      <c r="K54" s="226">
        <f>C54+J54</f>
        <v>0</v>
      </c>
    </row>
    <row r="55" spans="1:11" s="138" customFormat="1" ht="12" customHeight="1">
      <c r="A55" s="11" t="s">
        <v>172</v>
      </c>
      <c r="B55" s="140" t="s">
        <v>177</v>
      </c>
      <c r="C55" s="459"/>
      <c r="D55" s="130"/>
      <c r="E55" s="168"/>
      <c r="F55" s="168"/>
      <c r="G55" s="168"/>
      <c r="H55" s="168"/>
      <c r="I55" s="168"/>
      <c r="J55" s="272">
        <f>D55+E55+F55+G55+H55+I55</f>
        <v>0</v>
      </c>
      <c r="K55" s="226">
        <f>C55+J55</f>
        <v>0</v>
      </c>
    </row>
    <row r="56" spans="1:11" s="138" customFormat="1" ht="12" customHeight="1">
      <c r="A56" s="11" t="s">
        <v>173</v>
      </c>
      <c r="B56" s="140" t="s">
        <v>178</v>
      </c>
      <c r="C56" s="459"/>
      <c r="D56" s="130"/>
      <c r="E56" s="168"/>
      <c r="F56" s="168"/>
      <c r="G56" s="168"/>
      <c r="H56" s="168"/>
      <c r="I56" s="168"/>
      <c r="J56" s="272">
        <f>D56+E56+F56+G56+H56+I56</f>
        <v>0</v>
      </c>
      <c r="K56" s="226">
        <f>C56+J56</f>
        <v>0</v>
      </c>
    </row>
    <row r="57" spans="1:11" s="138" customFormat="1" ht="12" customHeight="1" thickBot="1">
      <c r="A57" s="13" t="s">
        <v>174</v>
      </c>
      <c r="B57" s="71" t="s">
        <v>179</v>
      </c>
      <c r="C57" s="462"/>
      <c r="D57" s="131"/>
      <c r="E57" s="248"/>
      <c r="F57" s="248"/>
      <c r="G57" s="248"/>
      <c r="H57" s="248"/>
      <c r="I57" s="248"/>
      <c r="J57" s="273">
        <f>D57+E57+F57+G57+H57+I57</f>
        <v>0</v>
      </c>
      <c r="K57" s="226">
        <f>C57+J57</f>
        <v>0</v>
      </c>
    </row>
    <row r="58" spans="1:11" s="138" customFormat="1" ht="12" customHeight="1" thickBot="1">
      <c r="A58" s="17" t="s">
        <v>98</v>
      </c>
      <c r="B58" s="18" t="s">
        <v>180</v>
      </c>
      <c r="C58" s="457">
        <f>SUM(C59:C61)</f>
        <v>0</v>
      </c>
      <c r="D58" s="126">
        <f aca="true" t="shared" si="16" ref="D58:K58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>
      <c r="A59" s="12" t="s">
        <v>56</v>
      </c>
      <c r="B59" s="139" t="s">
        <v>181</v>
      </c>
      <c r="C59" s="45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>
      <c r="A60" s="11" t="s">
        <v>57</v>
      </c>
      <c r="B60" s="140" t="s">
        <v>287</v>
      </c>
      <c r="C60" s="459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>
      <c r="A61" s="11" t="s">
        <v>184</v>
      </c>
      <c r="B61" s="140" t="s">
        <v>182</v>
      </c>
      <c r="C61" s="459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>
      <c r="A62" s="13" t="s">
        <v>185</v>
      </c>
      <c r="B62" s="71" t="s">
        <v>183</v>
      </c>
      <c r="C62" s="462"/>
      <c r="D62" s="129"/>
      <c r="E62" s="247"/>
      <c r="F62" s="247"/>
      <c r="G62" s="247"/>
      <c r="H62" s="247"/>
      <c r="I62" s="247"/>
      <c r="J62" s="271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186</v>
      </c>
      <c r="C63" s="457">
        <f>SUM(C64:C66)</f>
        <v>0</v>
      </c>
      <c r="D63" s="126">
        <f aca="true" t="shared" si="17" ref="D63:K63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>
      <c r="A64" s="12" t="s">
        <v>99</v>
      </c>
      <c r="B64" s="139" t="s">
        <v>188</v>
      </c>
      <c r="C64" s="459"/>
      <c r="D64" s="130"/>
      <c r="E64" s="130"/>
      <c r="F64" s="130"/>
      <c r="G64" s="130"/>
      <c r="H64" s="130"/>
      <c r="I64" s="130"/>
      <c r="J64" s="275">
        <f>D64+E64+F64+G64+H64+I64</f>
        <v>0</v>
      </c>
      <c r="K64" s="225">
        <f>C64+J64</f>
        <v>0</v>
      </c>
    </row>
    <row r="65" spans="1:11" s="138" customFormat="1" ht="12" customHeight="1">
      <c r="A65" s="11" t="s">
        <v>100</v>
      </c>
      <c r="B65" s="140" t="s">
        <v>288</v>
      </c>
      <c r="C65" s="459"/>
      <c r="D65" s="130"/>
      <c r="E65" s="130"/>
      <c r="F65" s="130"/>
      <c r="G65" s="130"/>
      <c r="H65" s="130"/>
      <c r="I65" s="130"/>
      <c r="J65" s="275">
        <f>D65+E65+F65+G65+H65+I65</f>
        <v>0</v>
      </c>
      <c r="K65" s="225">
        <f>C65+J65</f>
        <v>0</v>
      </c>
    </row>
    <row r="66" spans="1:11" s="138" customFormat="1" ht="12" customHeight="1">
      <c r="A66" s="11" t="s">
        <v>120</v>
      </c>
      <c r="B66" s="140" t="s">
        <v>189</v>
      </c>
      <c r="C66" s="459"/>
      <c r="D66" s="130"/>
      <c r="E66" s="130"/>
      <c r="F66" s="130"/>
      <c r="G66" s="130"/>
      <c r="H66" s="130"/>
      <c r="I66" s="130"/>
      <c r="J66" s="275">
        <f>D66+E66+F66+G66+H66+I66</f>
        <v>0</v>
      </c>
      <c r="K66" s="225">
        <f>C66+J66</f>
        <v>0</v>
      </c>
    </row>
    <row r="67" spans="1:11" s="138" customFormat="1" ht="12" customHeight="1" thickBot="1">
      <c r="A67" s="13" t="s">
        <v>187</v>
      </c>
      <c r="B67" s="71" t="s">
        <v>190</v>
      </c>
      <c r="C67" s="459"/>
      <c r="D67" s="130"/>
      <c r="E67" s="130"/>
      <c r="F67" s="130"/>
      <c r="G67" s="130"/>
      <c r="H67" s="130"/>
      <c r="I67" s="130"/>
      <c r="J67" s="275">
        <f>D67+E67+F67+G67+H67+I67</f>
        <v>0</v>
      </c>
      <c r="K67" s="225">
        <f>C67+J67</f>
        <v>0</v>
      </c>
    </row>
    <row r="68" spans="1:11" s="138" customFormat="1" ht="12" customHeight="1" thickBot="1">
      <c r="A68" s="178" t="s">
        <v>335</v>
      </c>
      <c r="B68" s="18" t="s">
        <v>191</v>
      </c>
      <c r="C68" s="457">
        <f>+C11+C18+C25+C32+C40+C52+C58+C63</f>
        <v>21352158</v>
      </c>
      <c r="D68" s="132">
        <f aca="true" t="shared" si="18" ref="D68:K68">+D11+D18+D25+D32+D40+D52+D58+D63</f>
        <v>23184531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23184531</v>
      </c>
      <c r="K68" s="165">
        <f t="shared" si="18"/>
        <v>44536689</v>
      </c>
    </row>
    <row r="69" spans="1:11" s="138" customFormat="1" ht="12" customHeight="1" thickBot="1">
      <c r="A69" s="169" t="s">
        <v>192</v>
      </c>
      <c r="B69" s="69" t="s">
        <v>193</v>
      </c>
      <c r="C69" s="457">
        <f>SUM(C70:C72)</f>
        <v>0</v>
      </c>
      <c r="D69" s="126">
        <f aca="true" t="shared" si="19" ref="D69:K6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>
      <c r="A70" s="12" t="s">
        <v>221</v>
      </c>
      <c r="B70" s="139" t="s">
        <v>194</v>
      </c>
      <c r="C70" s="459"/>
      <c r="D70" s="130"/>
      <c r="E70" s="130"/>
      <c r="F70" s="130"/>
      <c r="G70" s="130"/>
      <c r="H70" s="130"/>
      <c r="I70" s="130"/>
      <c r="J70" s="275">
        <f>D70+E70+F70+G70+H70+I70</f>
        <v>0</v>
      </c>
      <c r="K70" s="225">
        <f>C70+J70</f>
        <v>0</v>
      </c>
    </row>
    <row r="71" spans="1:11" s="138" customFormat="1" ht="12" customHeight="1">
      <c r="A71" s="11" t="s">
        <v>230</v>
      </c>
      <c r="B71" s="140" t="s">
        <v>195</v>
      </c>
      <c r="C71" s="459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25">
        <f>C71+J71</f>
        <v>0</v>
      </c>
    </row>
    <row r="72" spans="1:11" s="138" customFormat="1" ht="12" customHeight="1" thickBot="1">
      <c r="A72" s="15" t="s">
        <v>231</v>
      </c>
      <c r="B72" s="286" t="s">
        <v>320</v>
      </c>
      <c r="C72" s="459"/>
      <c r="D72" s="251"/>
      <c r="E72" s="251"/>
      <c r="F72" s="251"/>
      <c r="G72" s="251"/>
      <c r="H72" s="251"/>
      <c r="I72" s="251"/>
      <c r="J72" s="274">
        <f>D72+E72+F72+G72+H72+I72</f>
        <v>0</v>
      </c>
      <c r="K72" s="287">
        <f>C72+J72</f>
        <v>0</v>
      </c>
    </row>
    <row r="73" spans="1:11" s="138" customFormat="1" ht="12" customHeight="1" thickBot="1">
      <c r="A73" s="169" t="s">
        <v>197</v>
      </c>
      <c r="B73" s="69" t="s">
        <v>198</v>
      </c>
      <c r="C73" s="457">
        <f>SUM(C74:C77)</f>
        <v>0</v>
      </c>
      <c r="D73" s="126">
        <f aca="true" t="shared" si="20" ref="D73:K73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>
      <c r="A74" s="12" t="s">
        <v>79</v>
      </c>
      <c r="B74" s="244" t="s">
        <v>199</v>
      </c>
      <c r="C74" s="459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25">
        <f>C74+J74</f>
        <v>0</v>
      </c>
    </row>
    <row r="75" spans="1:11" s="138" customFormat="1" ht="12" customHeight="1">
      <c r="A75" s="11" t="s">
        <v>80</v>
      </c>
      <c r="B75" s="244" t="s">
        <v>432</v>
      </c>
      <c r="C75" s="459"/>
      <c r="D75" s="130"/>
      <c r="E75" s="130"/>
      <c r="F75" s="130"/>
      <c r="G75" s="130"/>
      <c r="H75" s="130"/>
      <c r="I75" s="130"/>
      <c r="J75" s="275">
        <f>D75+E75+F75+G75+H75+I75</f>
        <v>0</v>
      </c>
      <c r="K75" s="225">
        <f>C75+J75</f>
        <v>0</v>
      </c>
    </row>
    <row r="76" spans="1:11" s="138" customFormat="1" ht="12" customHeight="1" thickBot="1">
      <c r="A76" s="11" t="s">
        <v>222</v>
      </c>
      <c r="B76" s="244" t="s">
        <v>200</v>
      </c>
      <c r="C76" s="462"/>
      <c r="D76" s="130"/>
      <c r="E76" s="130"/>
      <c r="F76" s="130"/>
      <c r="G76" s="130"/>
      <c r="H76" s="130"/>
      <c r="I76" s="130"/>
      <c r="J76" s="275">
        <f>D76+E76+F76+G76+H76+I76</f>
        <v>0</v>
      </c>
      <c r="K76" s="225">
        <f>C76+J76</f>
        <v>0</v>
      </c>
    </row>
    <row r="77" spans="1:11" s="138" customFormat="1" ht="12" customHeight="1" thickBot="1">
      <c r="A77" s="13" t="s">
        <v>223</v>
      </c>
      <c r="B77" s="245" t="s">
        <v>433</v>
      </c>
      <c r="C77" s="463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25">
        <f>C77+J77</f>
        <v>0</v>
      </c>
    </row>
    <row r="78" spans="1:11" s="138" customFormat="1" ht="12" customHeight="1" thickBot="1">
      <c r="A78" s="169" t="s">
        <v>201</v>
      </c>
      <c r="B78" s="69" t="s">
        <v>202</v>
      </c>
      <c r="C78" s="457">
        <f>SUM(C79:C80)</f>
        <v>30241394</v>
      </c>
      <c r="D78" s="126">
        <f aca="true" t="shared" si="21" ref="D78:K78">SUM(D79:D80)</f>
        <v>13688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13688</v>
      </c>
      <c r="K78" s="68">
        <f t="shared" si="21"/>
        <v>30255082</v>
      </c>
    </row>
    <row r="79" spans="1:11" s="138" customFormat="1" ht="12" customHeight="1" thickBot="1">
      <c r="A79" s="12" t="s">
        <v>224</v>
      </c>
      <c r="B79" s="139" t="s">
        <v>203</v>
      </c>
      <c r="C79" s="462">
        <v>30241394</v>
      </c>
      <c r="D79" s="130">
        <v>13688</v>
      </c>
      <c r="E79" s="130"/>
      <c r="F79" s="130"/>
      <c r="G79" s="130"/>
      <c r="H79" s="130"/>
      <c r="I79" s="130"/>
      <c r="J79" s="275">
        <f>D79+E79+F79+G79+H79+I79</f>
        <v>13688</v>
      </c>
      <c r="K79" s="225">
        <f>C79+J79</f>
        <v>30255082</v>
      </c>
    </row>
    <row r="80" spans="1:11" s="138" customFormat="1" ht="12" customHeight="1" thickBot="1">
      <c r="A80" s="13" t="s">
        <v>225</v>
      </c>
      <c r="B80" s="71" t="s">
        <v>204</v>
      </c>
      <c r="C80" s="463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25">
        <f>C80+J80</f>
        <v>0</v>
      </c>
    </row>
    <row r="81" spans="1:11" s="138" customFormat="1" ht="12" customHeight="1" thickBot="1">
      <c r="A81" s="169" t="s">
        <v>205</v>
      </c>
      <c r="B81" s="69" t="s">
        <v>206</v>
      </c>
      <c r="C81" s="457">
        <f>SUM(C82:C84)</f>
        <v>0</v>
      </c>
      <c r="D81" s="126">
        <f aca="true" t="shared" si="22" ref="D81:K81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>
      <c r="A82" s="12" t="s">
        <v>226</v>
      </c>
      <c r="B82" s="139" t="s">
        <v>207</v>
      </c>
      <c r="C82" s="459"/>
      <c r="D82" s="130"/>
      <c r="E82" s="130"/>
      <c r="F82" s="130"/>
      <c r="G82" s="130"/>
      <c r="H82" s="130"/>
      <c r="I82" s="130"/>
      <c r="J82" s="275">
        <f>D82+E82+F82+G82+H82+I82</f>
        <v>0</v>
      </c>
      <c r="K82" s="225">
        <f>C82+J82</f>
        <v>0</v>
      </c>
    </row>
    <row r="83" spans="1:11" s="138" customFormat="1" ht="12" customHeight="1">
      <c r="A83" s="11" t="s">
        <v>227</v>
      </c>
      <c r="B83" s="140" t="s">
        <v>208</v>
      </c>
      <c r="C83" s="459"/>
      <c r="D83" s="130"/>
      <c r="E83" s="130"/>
      <c r="F83" s="130"/>
      <c r="G83" s="130"/>
      <c r="H83" s="130"/>
      <c r="I83" s="130"/>
      <c r="J83" s="275">
        <f>D83+E83+F83+G83+H83+I83</f>
        <v>0</v>
      </c>
      <c r="K83" s="225">
        <f>C83+J83</f>
        <v>0</v>
      </c>
    </row>
    <row r="84" spans="1:11" s="138" customFormat="1" ht="12" customHeight="1" thickBot="1">
      <c r="A84" s="13" t="s">
        <v>228</v>
      </c>
      <c r="B84" s="71" t="s">
        <v>434</v>
      </c>
      <c r="C84" s="464"/>
      <c r="D84" s="130"/>
      <c r="E84" s="130"/>
      <c r="F84" s="130"/>
      <c r="G84" s="130"/>
      <c r="H84" s="130"/>
      <c r="I84" s="130"/>
      <c r="J84" s="275">
        <f>D84+E84+F84+G84+H84+I84</f>
        <v>0</v>
      </c>
      <c r="K84" s="225">
        <f>C84+J84</f>
        <v>0</v>
      </c>
    </row>
    <row r="85" spans="1:11" s="138" customFormat="1" ht="12" customHeight="1" thickBot="1">
      <c r="A85" s="169" t="s">
        <v>209</v>
      </c>
      <c r="B85" s="69" t="s">
        <v>229</v>
      </c>
      <c r="C85" s="457">
        <f>SUM(C86:C89)</f>
        <v>0</v>
      </c>
      <c r="D85" s="126">
        <f aca="true" t="shared" si="23" ref="D85:K85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>
      <c r="A86" s="142" t="s">
        <v>210</v>
      </c>
      <c r="B86" s="139" t="s">
        <v>211</v>
      </c>
      <c r="C86" s="459"/>
      <c r="D86" s="130"/>
      <c r="E86" s="130"/>
      <c r="F86" s="130"/>
      <c r="G86" s="130"/>
      <c r="H86" s="130"/>
      <c r="I86" s="130"/>
      <c r="J86" s="275">
        <f aca="true" t="shared" si="24" ref="J86:J91">D86+E86+F86+G86+H86+I86</f>
        <v>0</v>
      </c>
      <c r="K86" s="225">
        <f aca="true" t="shared" si="25" ref="K86:K91">C86+J86</f>
        <v>0</v>
      </c>
    </row>
    <row r="87" spans="1:11" s="138" customFormat="1" ht="12" customHeight="1">
      <c r="A87" s="143" t="s">
        <v>212</v>
      </c>
      <c r="B87" s="140" t="s">
        <v>213</v>
      </c>
      <c r="C87" s="459"/>
      <c r="D87" s="130"/>
      <c r="E87" s="130"/>
      <c r="F87" s="130"/>
      <c r="G87" s="130"/>
      <c r="H87" s="130"/>
      <c r="I87" s="130"/>
      <c r="J87" s="275">
        <f t="shared" si="24"/>
        <v>0</v>
      </c>
      <c r="K87" s="225">
        <f t="shared" si="25"/>
        <v>0</v>
      </c>
    </row>
    <row r="88" spans="1:11" s="138" customFormat="1" ht="12" customHeight="1">
      <c r="A88" s="143" t="s">
        <v>214</v>
      </c>
      <c r="B88" s="140" t="s">
        <v>215</v>
      </c>
      <c r="C88" s="459"/>
      <c r="D88" s="130"/>
      <c r="E88" s="130"/>
      <c r="F88" s="130"/>
      <c r="G88" s="130"/>
      <c r="H88" s="130"/>
      <c r="I88" s="130"/>
      <c r="J88" s="275">
        <f t="shared" si="24"/>
        <v>0</v>
      </c>
      <c r="K88" s="225">
        <f t="shared" si="25"/>
        <v>0</v>
      </c>
    </row>
    <row r="89" spans="1:11" s="138" customFormat="1" ht="12" customHeight="1" thickBot="1">
      <c r="A89" s="144" t="s">
        <v>216</v>
      </c>
      <c r="B89" s="71" t="s">
        <v>217</v>
      </c>
      <c r="C89" s="459"/>
      <c r="D89" s="130"/>
      <c r="E89" s="130"/>
      <c r="F89" s="130"/>
      <c r="G89" s="130"/>
      <c r="H89" s="130"/>
      <c r="I89" s="130"/>
      <c r="J89" s="275">
        <f t="shared" si="24"/>
        <v>0</v>
      </c>
      <c r="K89" s="225">
        <f t="shared" si="25"/>
        <v>0</v>
      </c>
    </row>
    <row r="90" spans="1:11" s="138" customFormat="1" ht="12" customHeight="1" thickBot="1">
      <c r="A90" s="169" t="s">
        <v>218</v>
      </c>
      <c r="B90" s="69" t="s">
        <v>334</v>
      </c>
      <c r="C90" s="465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>
      <c r="A91" s="169" t="s">
        <v>220</v>
      </c>
      <c r="B91" s="69" t="s">
        <v>219</v>
      </c>
      <c r="C91" s="465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>
      <c r="A92" s="322" t="s">
        <v>232</v>
      </c>
      <c r="B92" s="323" t="s">
        <v>337</v>
      </c>
      <c r="C92" s="457">
        <f>+C69+C73+C78+C81+C85+C91+C90</f>
        <v>30241394</v>
      </c>
      <c r="D92" s="324">
        <f aca="true" t="shared" si="26" ref="D92:K92">+D69+D73+D78+D81+D85+D91+D90</f>
        <v>13688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13688</v>
      </c>
      <c r="K92" s="165">
        <f t="shared" si="26"/>
        <v>30255082</v>
      </c>
    </row>
    <row r="93" spans="1:11" s="138" customFormat="1" ht="25.5" customHeight="1" thickBot="1">
      <c r="A93" s="169" t="s">
        <v>336</v>
      </c>
      <c r="B93" s="69" t="s">
        <v>338</v>
      </c>
      <c r="C93" s="457">
        <f>+C68+C92</f>
        <v>51593552</v>
      </c>
      <c r="D93" s="132">
        <f aca="true" t="shared" si="27" ref="D93:K93">+D68+D92</f>
        <v>23198219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23198219</v>
      </c>
      <c r="K93" s="165">
        <f t="shared" si="27"/>
        <v>74791771</v>
      </c>
    </row>
    <row r="94" spans="1:3" s="138" customFormat="1" ht="30.75" customHeight="1">
      <c r="A94" s="2"/>
      <c r="B94" s="3"/>
      <c r="C94" s="73"/>
    </row>
    <row r="95" spans="1:11" ht="16.5" customHeight="1">
      <c r="A95" s="562" t="s">
        <v>31</v>
      </c>
      <c r="B95" s="562"/>
      <c r="C95" s="562"/>
      <c r="D95" s="562"/>
      <c r="E95" s="562"/>
      <c r="F95" s="562"/>
      <c r="G95" s="562"/>
      <c r="H95" s="562"/>
      <c r="I95" s="562"/>
      <c r="J95" s="562"/>
      <c r="K95" s="562"/>
    </row>
    <row r="96" spans="1:11" s="145" customFormat="1" ht="16.5" customHeight="1" thickBot="1">
      <c r="A96" s="564" t="s">
        <v>82</v>
      </c>
      <c r="B96" s="564"/>
      <c r="C96" s="49"/>
      <c r="K96" s="49" t="str">
        <f>K7</f>
        <v>Forintban!</v>
      </c>
    </row>
    <row r="97" spans="1:11" ht="15.75">
      <c r="A97" s="566" t="s">
        <v>46</v>
      </c>
      <c r="B97" s="568" t="s">
        <v>371</v>
      </c>
      <c r="C97" s="570" t="str">
        <f>+CONCATENATE(LEFT(RM_ÖSSZEFÜGGÉSEK!A6,4),". évi")</f>
        <v>2019. évi</v>
      </c>
      <c r="D97" s="571"/>
      <c r="E97" s="572"/>
      <c r="F97" s="572"/>
      <c r="G97" s="572"/>
      <c r="H97" s="572"/>
      <c r="I97" s="572"/>
      <c r="J97" s="572"/>
      <c r="K97" s="573"/>
    </row>
    <row r="98" spans="1:11" ht="48.75" thickBot="1">
      <c r="A98" s="567"/>
      <c r="B98" s="569"/>
      <c r="C98" s="283" t="s">
        <v>370</v>
      </c>
      <c r="D98" s="303" t="str">
        <f aca="true" t="shared" si="28" ref="D98:I98">D9</f>
        <v>1. sz. módosítás </v>
      </c>
      <c r="E98" s="303" t="str">
        <f t="shared" si="28"/>
        <v>.2. sz. módosítás </v>
      </c>
      <c r="F98" s="303" t="str">
        <f t="shared" si="28"/>
        <v>3. sz. módosítás </v>
      </c>
      <c r="G98" s="303" t="str">
        <f t="shared" si="28"/>
        <v>4. sz. módosítás </v>
      </c>
      <c r="H98" s="303" t="str">
        <f t="shared" si="28"/>
        <v>.5. sz. módosítás </v>
      </c>
      <c r="I98" s="303" t="str">
        <f t="shared" si="28"/>
        <v>6. sz. módosítás </v>
      </c>
      <c r="J98" s="304" t="s">
        <v>435</v>
      </c>
      <c r="K98" s="305" t="str">
        <f>K9</f>
        <v>….számú módosítás utáni előirányzat</v>
      </c>
    </row>
    <row r="99" spans="1:11" s="137" customFormat="1" ht="12" customHeight="1" thickBot="1">
      <c r="A99" s="24" t="s">
        <v>346</v>
      </c>
      <c r="B99" s="25" t="s">
        <v>347</v>
      </c>
      <c r="C99" s="284" t="s">
        <v>348</v>
      </c>
      <c r="D99" s="284" t="s">
        <v>350</v>
      </c>
      <c r="E99" s="285" t="s">
        <v>349</v>
      </c>
      <c r="F99" s="285" t="s">
        <v>351</v>
      </c>
      <c r="G99" s="285" t="s">
        <v>352</v>
      </c>
      <c r="H99" s="285" t="s">
        <v>353</v>
      </c>
      <c r="I99" s="285" t="s">
        <v>459</v>
      </c>
      <c r="J99" s="285" t="s">
        <v>460</v>
      </c>
      <c r="K99" s="302" t="s">
        <v>461</v>
      </c>
    </row>
    <row r="100" spans="1:11" ht="12" customHeight="1" thickBot="1">
      <c r="A100" s="19" t="s">
        <v>3</v>
      </c>
      <c r="B100" s="23" t="s">
        <v>296</v>
      </c>
      <c r="C100" s="466">
        <f>C101+C102+C103+C104+C105+C118</f>
        <v>48593552</v>
      </c>
      <c r="D100" s="125">
        <f aca="true" t="shared" si="29" ref="D100:K100">D101+D102+D103+D104+D105+D118</f>
        <v>3922410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3922410</v>
      </c>
      <c r="K100" s="181">
        <f t="shared" si="29"/>
        <v>52515962</v>
      </c>
    </row>
    <row r="101" spans="1:11" ht="12" customHeight="1">
      <c r="A101" s="14" t="s">
        <v>58</v>
      </c>
      <c r="B101" s="7" t="s">
        <v>32</v>
      </c>
      <c r="C101" s="467">
        <v>12514435</v>
      </c>
      <c r="D101" s="185">
        <v>1034783</v>
      </c>
      <c r="E101" s="185"/>
      <c r="F101" s="185"/>
      <c r="G101" s="185"/>
      <c r="H101" s="185"/>
      <c r="I101" s="185"/>
      <c r="J101" s="276">
        <f aca="true" t="shared" si="30" ref="J101:J120">D101+E101+F101+G101+H101+I101</f>
        <v>1034783</v>
      </c>
      <c r="K101" s="227">
        <f aca="true" t="shared" si="31" ref="K101:K120">C101+J101</f>
        <v>13549218</v>
      </c>
    </row>
    <row r="102" spans="1:11" ht="12" customHeight="1">
      <c r="A102" s="11" t="s">
        <v>59</v>
      </c>
      <c r="B102" s="5" t="s">
        <v>101</v>
      </c>
      <c r="C102" s="459">
        <v>2372881</v>
      </c>
      <c r="D102" s="127">
        <v>166072</v>
      </c>
      <c r="E102" s="127"/>
      <c r="F102" s="127"/>
      <c r="G102" s="127"/>
      <c r="H102" s="127"/>
      <c r="I102" s="127"/>
      <c r="J102" s="277">
        <f t="shared" si="30"/>
        <v>166072</v>
      </c>
      <c r="K102" s="223">
        <f t="shared" si="31"/>
        <v>2538953</v>
      </c>
    </row>
    <row r="103" spans="1:11" ht="12" customHeight="1">
      <c r="A103" s="11" t="s">
        <v>60</v>
      </c>
      <c r="B103" s="5" t="s">
        <v>77</v>
      </c>
      <c r="C103" s="462">
        <v>31706236</v>
      </c>
      <c r="D103" s="129">
        <v>2721555</v>
      </c>
      <c r="E103" s="129"/>
      <c r="F103" s="129"/>
      <c r="G103" s="129"/>
      <c r="H103" s="129"/>
      <c r="I103" s="129"/>
      <c r="J103" s="278">
        <f t="shared" si="30"/>
        <v>2721555</v>
      </c>
      <c r="K103" s="224">
        <f t="shared" si="31"/>
        <v>34427791</v>
      </c>
    </row>
    <row r="104" spans="1:11" ht="12" customHeight="1">
      <c r="A104" s="11" t="s">
        <v>61</v>
      </c>
      <c r="B104" s="8" t="s">
        <v>102</v>
      </c>
      <c r="C104" s="462"/>
      <c r="D104" s="129"/>
      <c r="E104" s="129"/>
      <c r="F104" s="129"/>
      <c r="G104" s="129"/>
      <c r="H104" s="129"/>
      <c r="I104" s="129"/>
      <c r="J104" s="278">
        <f t="shared" si="30"/>
        <v>0</v>
      </c>
      <c r="K104" s="224">
        <f t="shared" si="31"/>
        <v>0</v>
      </c>
    </row>
    <row r="105" spans="1:11" ht="12" customHeight="1">
      <c r="A105" s="11" t="s">
        <v>69</v>
      </c>
      <c r="B105" s="16" t="s">
        <v>103</v>
      </c>
      <c r="C105" s="462">
        <v>2000000</v>
      </c>
      <c r="D105" s="129"/>
      <c r="E105" s="129"/>
      <c r="F105" s="129"/>
      <c r="G105" s="129"/>
      <c r="H105" s="129"/>
      <c r="I105" s="129"/>
      <c r="J105" s="278">
        <f t="shared" si="30"/>
        <v>0</v>
      </c>
      <c r="K105" s="224">
        <f t="shared" si="31"/>
        <v>2000000</v>
      </c>
    </row>
    <row r="106" spans="1:11" ht="12" customHeight="1">
      <c r="A106" s="11" t="s">
        <v>62</v>
      </c>
      <c r="B106" s="5" t="s">
        <v>301</v>
      </c>
      <c r="C106" s="462"/>
      <c r="D106" s="129"/>
      <c r="E106" s="129"/>
      <c r="F106" s="129"/>
      <c r="G106" s="129"/>
      <c r="H106" s="129"/>
      <c r="I106" s="129"/>
      <c r="J106" s="278">
        <f t="shared" si="30"/>
        <v>0</v>
      </c>
      <c r="K106" s="224">
        <f t="shared" si="31"/>
        <v>0</v>
      </c>
    </row>
    <row r="107" spans="1:11" ht="12" customHeight="1">
      <c r="A107" s="11" t="s">
        <v>63</v>
      </c>
      <c r="B107" s="52" t="s">
        <v>300</v>
      </c>
      <c r="C107" s="462"/>
      <c r="D107" s="129"/>
      <c r="E107" s="129"/>
      <c r="F107" s="129"/>
      <c r="G107" s="129"/>
      <c r="H107" s="129"/>
      <c r="I107" s="129"/>
      <c r="J107" s="278">
        <f t="shared" si="30"/>
        <v>0</v>
      </c>
      <c r="K107" s="224">
        <f t="shared" si="31"/>
        <v>0</v>
      </c>
    </row>
    <row r="108" spans="1:11" ht="12" customHeight="1">
      <c r="A108" s="11" t="s">
        <v>70</v>
      </c>
      <c r="B108" s="52" t="s">
        <v>299</v>
      </c>
      <c r="C108" s="462"/>
      <c r="D108" s="129"/>
      <c r="E108" s="129"/>
      <c r="F108" s="129"/>
      <c r="G108" s="129"/>
      <c r="H108" s="129"/>
      <c r="I108" s="129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71</v>
      </c>
      <c r="B109" s="50" t="s">
        <v>235</v>
      </c>
      <c r="C109" s="462"/>
      <c r="D109" s="129"/>
      <c r="E109" s="129"/>
      <c r="F109" s="129"/>
      <c r="G109" s="129"/>
      <c r="H109" s="129"/>
      <c r="I109" s="129"/>
      <c r="J109" s="278">
        <f t="shared" si="30"/>
        <v>0</v>
      </c>
      <c r="K109" s="224">
        <f t="shared" si="31"/>
        <v>0</v>
      </c>
    </row>
    <row r="110" spans="1:11" ht="12" customHeight="1">
      <c r="A110" s="11" t="s">
        <v>72</v>
      </c>
      <c r="B110" s="51" t="s">
        <v>236</v>
      </c>
      <c r="C110" s="462"/>
      <c r="D110" s="129"/>
      <c r="E110" s="129"/>
      <c r="F110" s="129"/>
      <c r="G110" s="129"/>
      <c r="H110" s="129"/>
      <c r="I110" s="129"/>
      <c r="J110" s="278">
        <f t="shared" si="30"/>
        <v>0</v>
      </c>
      <c r="K110" s="224">
        <f t="shared" si="31"/>
        <v>0</v>
      </c>
    </row>
    <row r="111" spans="1:11" ht="12" customHeight="1">
      <c r="A111" s="11" t="s">
        <v>73</v>
      </c>
      <c r="B111" s="51" t="s">
        <v>237</v>
      </c>
      <c r="C111" s="462"/>
      <c r="D111" s="129"/>
      <c r="E111" s="129"/>
      <c r="F111" s="129"/>
      <c r="G111" s="129"/>
      <c r="H111" s="129"/>
      <c r="I111" s="129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75</v>
      </c>
      <c r="B112" s="50" t="s">
        <v>238</v>
      </c>
      <c r="C112" s="462"/>
      <c r="D112" s="129"/>
      <c r="E112" s="129"/>
      <c r="F112" s="129"/>
      <c r="G112" s="129"/>
      <c r="H112" s="129"/>
      <c r="I112" s="129"/>
      <c r="J112" s="278">
        <f t="shared" si="30"/>
        <v>0</v>
      </c>
      <c r="K112" s="224">
        <f t="shared" si="31"/>
        <v>0</v>
      </c>
    </row>
    <row r="113" spans="1:11" ht="12" customHeight="1">
      <c r="A113" s="11" t="s">
        <v>104</v>
      </c>
      <c r="B113" s="50" t="s">
        <v>239</v>
      </c>
      <c r="C113" s="462"/>
      <c r="D113" s="129"/>
      <c r="E113" s="129"/>
      <c r="F113" s="129"/>
      <c r="G113" s="129"/>
      <c r="H113" s="129"/>
      <c r="I113" s="129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233</v>
      </c>
      <c r="B114" s="51" t="s">
        <v>240</v>
      </c>
      <c r="C114" s="462"/>
      <c r="D114" s="129"/>
      <c r="E114" s="129"/>
      <c r="F114" s="129"/>
      <c r="G114" s="129"/>
      <c r="H114" s="129"/>
      <c r="I114" s="129"/>
      <c r="J114" s="278">
        <f t="shared" si="30"/>
        <v>0</v>
      </c>
      <c r="K114" s="224">
        <f t="shared" si="31"/>
        <v>0</v>
      </c>
    </row>
    <row r="115" spans="1:11" ht="12" customHeight="1">
      <c r="A115" s="10" t="s">
        <v>234</v>
      </c>
      <c r="B115" s="52" t="s">
        <v>241</v>
      </c>
      <c r="C115" s="462"/>
      <c r="D115" s="129"/>
      <c r="E115" s="129"/>
      <c r="F115" s="129"/>
      <c r="G115" s="129"/>
      <c r="H115" s="129"/>
      <c r="I115" s="129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297</v>
      </c>
      <c r="B116" s="52" t="s">
        <v>242</v>
      </c>
      <c r="C116" s="462"/>
      <c r="D116" s="129"/>
      <c r="E116" s="129"/>
      <c r="F116" s="129"/>
      <c r="G116" s="129"/>
      <c r="H116" s="129"/>
      <c r="I116" s="129"/>
      <c r="J116" s="278">
        <f t="shared" si="30"/>
        <v>0</v>
      </c>
      <c r="K116" s="224">
        <f t="shared" si="31"/>
        <v>0</v>
      </c>
    </row>
    <row r="117" spans="1:11" ht="12" customHeight="1">
      <c r="A117" s="13" t="s">
        <v>298</v>
      </c>
      <c r="B117" s="52" t="s">
        <v>243</v>
      </c>
      <c r="C117" s="462">
        <v>2000000</v>
      </c>
      <c r="D117" s="129"/>
      <c r="E117" s="129"/>
      <c r="F117" s="129"/>
      <c r="G117" s="129"/>
      <c r="H117" s="129"/>
      <c r="I117" s="129"/>
      <c r="J117" s="278">
        <f t="shared" si="30"/>
        <v>0</v>
      </c>
      <c r="K117" s="224">
        <f t="shared" si="31"/>
        <v>2000000</v>
      </c>
    </row>
    <row r="118" spans="1:11" ht="12" customHeight="1">
      <c r="A118" s="11" t="s">
        <v>302</v>
      </c>
      <c r="B118" s="8" t="s">
        <v>33</v>
      </c>
      <c r="C118" s="459"/>
      <c r="D118" s="127"/>
      <c r="E118" s="127"/>
      <c r="F118" s="127"/>
      <c r="G118" s="127"/>
      <c r="H118" s="127"/>
      <c r="I118" s="127"/>
      <c r="J118" s="277">
        <f t="shared" si="30"/>
        <v>0</v>
      </c>
      <c r="K118" s="223">
        <f t="shared" si="31"/>
        <v>0</v>
      </c>
    </row>
    <row r="119" spans="1:11" ht="12" customHeight="1">
      <c r="A119" s="11" t="s">
        <v>303</v>
      </c>
      <c r="B119" s="5" t="s">
        <v>305</v>
      </c>
      <c r="C119" s="459"/>
      <c r="D119" s="127"/>
      <c r="E119" s="127"/>
      <c r="F119" s="127"/>
      <c r="G119" s="127"/>
      <c r="H119" s="127"/>
      <c r="I119" s="127"/>
      <c r="J119" s="277">
        <f t="shared" si="30"/>
        <v>0</v>
      </c>
      <c r="K119" s="223">
        <f t="shared" si="31"/>
        <v>0</v>
      </c>
    </row>
    <row r="120" spans="1:11" ht="12" customHeight="1" thickBot="1">
      <c r="A120" s="15" t="s">
        <v>304</v>
      </c>
      <c r="B120" s="177" t="s">
        <v>306</v>
      </c>
      <c r="C120" s="464"/>
      <c r="D120" s="186"/>
      <c r="E120" s="186"/>
      <c r="F120" s="186"/>
      <c r="G120" s="186"/>
      <c r="H120" s="186"/>
      <c r="I120" s="186"/>
      <c r="J120" s="279">
        <f t="shared" si="30"/>
        <v>0</v>
      </c>
      <c r="K120" s="228">
        <f t="shared" si="31"/>
        <v>0</v>
      </c>
    </row>
    <row r="121" spans="1:11" ht="12" customHeight="1" thickBot="1">
      <c r="A121" s="175" t="s">
        <v>4</v>
      </c>
      <c r="B121" s="176" t="s">
        <v>244</v>
      </c>
      <c r="C121" s="468">
        <f>+C122+C124+C126</f>
        <v>3000000</v>
      </c>
      <c r="D121" s="126">
        <f aca="true" t="shared" si="32" ref="D121:K121">+D122+D124+D126</f>
        <v>19418442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19418442</v>
      </c>
      <c r="K121" s="182">
        <f t="shared" si="32"/>
        <v>22418442</v>
      </c>
    </row>
    <row r="122" spans="1:11" ht="12" customHeight="1">
      <c r="A122" s="12" t="s">
        <v>64</v>
      </c>
      <c r="B122" s="5" t="s">
        <v>119</v>
      </c>
      <c r="C122" s="458"/>
      <c r="D122" s="193">
        <v>19418442</v>
      </c>
      <c r="E122" s="193"/>
      <c r="F122" s="193"/>
      <c r="G122" s="193"/>
      <c r="H122" s="193"/>
      <c r="I122" s="128"/>
      <c r="J122" s="167">
        <f aca="true" t="shared" si="33" ref="J122:J134">D122+E122+F122+G122+H122+I122</f>
        <v>19418442</v>
      </c>
      <c r="K122" s="166">
        <f aca="true" t="shared" si="34" ref="K122:K134">C122+J122</f>
        <v>19418442</v>
      </c>
    </row>
    <row r="123" spans="1:11" ht="12" customHeight="1">
      <c r="A123" s="12" t="s">
        <v>65</v>
      </c>
      <c r="B123" s="9" t="s">
        <v>248</v>
      </c>
      <c r="C123" s="45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>
      <c r="A124" s="12" t="s">
        <v>66</v>
      </c>
      <c r="B124" s="9" t="s">
        <v>105</v>
      </c>
      <c r="C124" s="459"/>
      <c r="D124" s="194"/>
      <c r="E124" s="194"/>
      <c r="F124" s="194"/>
      <c r="G124" s="194"/>
      <c r="H124" s="194"/>
      <c r="I124" s="127"/>
      <c r="J124" s="277">
        <f t="shared" si="33"/>
        <v>0</v>
      </c>
      <c r="K124" s="223">
        <f t="shared" si="34"/>
        <v>0</v>
      </c>
    </row>
    <row r="125" spans="1:11" ht="12" customHeight="1">
      <c r="A125" s="12" t="s">
        <v>67</v>
      </c>
      <c r="B125" s="9" t="s">
        <v>249</v>
      </c>
      <c r="C125" s="471"/>
      <c r="D125" s="194"/>
      <c r="E125" s="194"/>
      <c r="F125" s="194"/>
      <c r="G125" s="194"/>
      <c r="H125" s="194"/>
      <c r="I125" s="127"/>
      <c r="J125" s="277">
        <f t="shared" si="33"/>
        <v>0</v>
      </c>
      <c r="K125" s="223">
        <f t="shared" si="34"/>
        <v>0</v>
      </c>
    </row>
    <row r="126" spans="1:11" ht="12" customHeight="1">
      <c r="A126" s="12" t="s">
        <v>68</v>
      </c>
      <c r="B126" s="71" t="s">
        <v>121</v>
      </c>
      <c r="C126" s="471">
        <v>3000000</v>
      </c>
      <c r="D126" s="194"/>
      <c r="E126" s="194"/>
      <c r="F126" s="194"/>
      <c r="G126" s="194"/>
      <c r="H126" s="194"/>
      <c r="I126" s="127"/>
      <c r="J126" s="277">
        <f t="shared" si="33"/>
        <v>0</v>
      </c>
      <c r="K126" s="223">
        <f t="shared" si="34"/>
        <v>3000000</v>
      </c>
    </row>
    <row r="127" spans="1:11" ht="12" customHeight="1">
      <c r="A127" s="12" t="s">
        <v>74</v>
      </c>
      <c r="B127" s="70" t="s">
        <v>289</v>
      </c>
      <c r="C127" s="471"/>
      <c r="D127" s="194"/>
      <c r="E127" s="194"/>
      <c r="F127" s="194"/>
      <c r="G127" s="194"/>
      <c r="H127" s="194"/>
      <c r="I127" s="127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76</v>
      </c>
      <c r="B128" s="135" t="s">
        <v>254</v>
      </c>
      <c r="C128" s="471"/>
      <c r="D128" s="194"/>
      <c r="E128" s="194"/>
      <c r="F128" s="194"/>
      <c r="G128" s="194"/>
      <c r="H128" s="194"/>
      <c r="I128" s="127"/>
      <c r="J128" s="277">
        <f t="shared" si="33"/>
        <v>0</v>
      </c>
      <c r="K128" s="223">
        <f t="shared" si="34"/>
        <v>0</v>
      </c>
    </row>
    <row r="129" spans="1:11" ht="22.5">
      <c r="A129" s="12" t="s">
        <v>106</v>
      </c>
      <c r="B129" s="51" t="s">
        <v>237</v>
      </c>
      <c r="C129" s="471"/>
      <c r="D129" s="194"/>
      <c r="E129" s="194"/>
      <c r="F129" s="194"/>
      <c r="G129" s="194"/>
      <c r="H129" s="194"/>
      <c r="I129" s="127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107</v>
      </c>
      <c r="B130" s="51" t="s">
        <v>253</v>
      </c>
      <c r="C130" s="471"/>
      <c r="D130" s="194"/>
      <c r="E130" s="194"/>
      <c r="F130" s="194"/>
      <c r="G130" s="194"/>
      <c r="H130" s="194"/>
      <c r="I130" s="127"/>
      <c r="J130" s="277">
        <f t="shared" si="33"/>
        <v>0</v>
      </c>
      <c r="K130" s="223">
        <f t="shared" si="34"/>
        <v>0</v>
      </c>
    </row>
    <row r="131" spans="1:11" ht="12" customHeight="1">
      <c r="A131" s="12" t="s">
        <v>108</v>
      </c>
      <c r="B131" s="51" t="s">
        <v>252</v>
      </c>
      <c r="C131" s="471"/>
      <c r="D131" s="194"/>
      <c r="E131" s="194"/>
      <c r="F131" s="194"/>
      <c r="G131" s="194"/>
      <c r="H131" s="194"/>
      <c r="I131" s="127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245</v>
      </c>
      <c r="B132" s="51" t="s">
        <v>240</v>
      </c>
      <c r="C132" s="471"/>
      <c r="D132" s="194"/>
      <c r="E132" s="194"/>
      <c r="F132" s="194"/>
      <c r="G132" s="194"/>
      <c r="H132" s="194"/>
      <c r="I132" s="127"/>
      <c r="J132" s="277">
        <f t="shared" si="33"/>
        <v>0</v>
      </c>
      <c r="K132" s="223">
        <f t="shared" si="34"/>
        <v>0</v>
      </c>
    </row>
    <row r="133" spans="1:11" ht="12" customHeight="1">
      <c r="A133" s="12" t="s">
        <v>246</v>
      </c>
      <c r="B133" s="51" t="s">
        <v>251</v>
      </c>
      <c r="C133" s="471">
        <v>3000000</v>
      </c>
      <c r="D133" s="194"/>
      <c r="E133" s="194"/>
      <c r="F133" s="194"/>
      <c r="G133" s="194"/>
      <c r="H133" s="194"/>
      <c r="I133" s="127"/>
      <c r="J133" s="277">
        <f t="shared" si="33"/>
        <v>0</v>
      </c>
      <c r="K133" s="223">
        <f t="shared" si="34"/>
        <v>3000000</v>
      </c>
    </row>
    <row r="134" spans="1:11" ht="23.25" thickBot="1">
      <c r="A134" s="10" t="s">
        <v>247</v>
      </c>
      <c r="B134" s="51" t="s">
        <v>250</v>
      </c>
      <c r="C134" s="472"/>
      <c r="D134" s="195"/>
      <c r="E134" s="195"/>
      <c r="F134" s="195"/>
      <c r="G134" s="195"/>
      <c r="H134" s="195"/>
      <c r="I134" s="129"/>
      <c r="J134" s="278">
        <f t="shared" si="33"/>
        <v>0</v>
      </c>
      <c r="K134" s="224">
        <f t="shared" si="34"/>
        <v>0</v>
      </c>
    </row>
    <row r="135" spans="1:11" ht="12" customHeight="1" thickBot="1">
      <c r="A135" s="17" t="s">
        <v>5</v>
      </c>
      <c r="B135" s="47" t="s">
        <v>307</v>
      </c>
      <c r="C135" s="457">
        <f>+C100+C121</f>
        <v>51593552</v>
      </c>
      <c r="D135" s="192">
        <f aca="true" t="shared" si="35" ref="D135:K135">+D100+D121</f>
        <v>23340852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23340852</v>
      </c>
      <c r="K135" s="68">
        <f t="shared" si="35"/>
        <v>74934404</v>
      </c>
    </row>
    <row r="136" spans="1:11" ht="12" customHeight="1" thickBot="1">
      <c r="A136" s="17" t="s">
        <v>6</v>
      </c>
      <c r="B136" s="47" t="s">
        <v>372</v>
      </c>
      <c r="C136" s="457">
        <f>+C137+C138+C139</f>
        <v>0</v>
      </c>
      <c r="D136" s="192">
        <f aca="true" t="shared" si="36" ref="D136:K1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>
      <c r="A137" s="12" t="s">
        <v>152</v>
      </c>
      <c r="B137" s="9" t="s">
        <v>315</v>
      </c>
      <c r="C137" s="471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3">
        <f>C137+J137</f>
        <v>0</v>
      </c>
    </row>
    <row r="138" spans="1:11" ht="12" customHeight="1">
      <c r="A138" s="12" t="s">
        <v>153</v>
      </c>
      <c r="B138" s="9" t="s">
        <v>316</v>
      </c>
      <c r="C138" s="471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3">
        <f>C138+J138</f>
        <v>0</v>
      </c>
    </row>
    <row r="139" spans="1:11" ht="12" customHeight="1" thickBot="1">
      <c r="A139" s="10" t="s">
        <v>154</v>
      </c>
      <c r="B139" s="9" t="s">
        <v>317</v>
      </c>
      <c r="C139" s="471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3">
        <f>C139+J139</f>
        <v>0</v>
      </c>
    </row>
    <row r="140" spans="1:11" ht="12" customHeight="1" thickBot="1">
      <c r="A140" s="17" t="s">
        <v>7</v>
      </c>
      <c r="B140" s="47" t="s">
        <v>309</v>
      </c>
      <c r="C140" s="457">
        <f>SUM(C141:C146)</f>
        <v>0</v>
      </c>
      <c r="D140" s="192">
        <f aca="true" t="shared" si="37" ref="D140:K140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>
      <c r="A141" s="12" t="s">
        <v>51</v>
      </c>
      <c r="B141" s="6" t="s">
        <v>318</v>
      </c>
      <c r="C141" s="471"/>
      <c r="D141" s="194"/>
      <c r="E141" s="194"/>
      <c r="F141" s="194"/>
      <c r="G141" s="194"/>
      <c r="H141" s="194"/>
      <c r="I141" s="127"/>
      <c r="J141" s="277">
        <f aca="true" t="shared" si="38" ref="J141:J146">D141+E141+F141+G141+H141+I141</f>
        <v>0</v>
      </c>
      <c r="K141" s="223">
        <f aca="true" t="shared" si="39" ref="K141:K146">C141+J141</f>
        <v>0</v>
      </c>
    </row>
    <row r="142" spans="1:11" ht="12" customHeight="1">
      <c r="A142" s="12" t="s">
        <v>52</v>
      </c>
      <c r="B142" s="6" t="s">
        <v>310</v>
      </c>
      <c r="C142" s="471"/>
      <c r="D142" s="194"/>
      <c r="E142" s="194"/>
      <c r="F142" s="194"/>
      <c r="G142" s="194"/>
      <c r="H142" s="194"/>
      <c r="I142" s="127"/>
      <c r="J142" s="277">
        <f t="shared" si="38"/>
        <v>0</v>
      </c>
      <c r="K142" s="223">
        <f t="shared" si="39"/>
        <v>0</v>
      </c>
    </row>
    <row r="143" spans="1:11" ht="12" customHeight="1">
      <c r="A143" s="12" t="s">
        <v>53</v>
      </c>
      <c r="B143" s="6" t="s">
        <v>311</v>
      </c>
      <c r="C143" s="471"/>
      <c r="D143" s="194"/>
      <c r="E143" s="194"/>
      <c r="F143" s="194"/>
      <c r="G143" s="194"/>
      <c r="H143" s="194"/>
      <c r="I143" s="127"/>
      <c r="J143" s="277">
        <f t="shared" si="38"/>
        <v>0</v>
      </c>
      <c r="K143" s="223">
        <f t="shared" si="39"/>
        <v>0</v>
      </c>
    </row>
    <row r="144" spans="1:11" ht="12" customHeight="1">
      <c r="A144" s="12" t="s">
        <v>93</v>
      </c>
      <c r="B144" s="6" t="s">
        <v>312</v>
      </c>
      <c r="C144" s="471"/>
      <c r="D144" s="194"/>
      <c r="E144" s="194"/>
      <c r="F144" s="194"/>
      <c r="G144" s="194"/>
      <c r="H144" s="194"/>
      <c r="I144" s="127"/>
      <c r="J144" s="277">
        <f t="shared" si="38"/>
        <v>0</v>
      </c>
      <c r="K144" s="223">
        <f t="shared" si="39"/>
        <v>0</v>
      </c>
    </row>
    <row r="145" spans="1:11" ht="12" customHeight="1" thickBot="1">
      <c r="A145" s="12" t="s">
        <v>94</v>
      </c>
      <c r="B145" s="6" t="s">
        <v>313</v>
      </c>
      <c r="C145" s="472"/>
      <c r="D145" s="194"/>
      <c r="E145" s="194"/>
      <c r="F145" s="194"/>
      <c r="G145" s="194"/>
      <c r="H145" s="194"/>
      <c r="I145" s="127"/>
      <c r="J145" s="277">
        <f t="shared" si="38"/>
        <v>0</v>
      </c>
      <c r="K145" s="223">
        <f t="shared" si="39"/>
        <v>0</v>
      </c>
    </row>
    <row r="146" spans="1:11" ht="12" customHeight="1" thickBot="1">
      <c r="A146" s="10" t="s">
        <v>95</v>
      </c>
      <c r="B146" s="6" t="s">
        <v>314</v>
      </c>
      <c r="C146" s="473"/>
      <c r="D146" s="194"/>
      <c r="E146" s="194"/>
      <c r="F146" s="194"/>
      <c r="G146" s="194"/>
      <c r="H146" s="194"/>
      <c r="I146" s="127"/>
      <c r="J146" s="277">
        <f t="shared" si="38"/>
        <v>0</v>
      </c>
      <c r="K146" s="223">
        <f t="shared" si="39"/>
        <v>0</v>
      </c>
    </row>
    <row r="147" spans="1:11" ht="12" customHeight="1" thickBot="1">
      <c r="A147" s="17" t="s">
        <v>8</v>
      </c>
      <c r="B147" s="47" t="s">
        <v>322</v>
      </c>
      <c r="C147" s="457">
        <f>+C148+C149+C150+C151</f>
        <v>0</v>
      </c>
      <c r="D147" s="196">
        <f aca="true" t="shared" si="40" ref="D147:K147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1" ht="12" customHeight="1">
      <c r="A148" s="12" t="s">
        <v>54</v>
      </c>
      <c r="B148" s="6" t="s">
        <v>255</v>
      </c>
      <c r="C148" s="471"/>
      <c r="D148" s="194"/>
      <c r="E148" s="194"/>
      <c r="F148" s="194"/>
      <c r="G148" s="194"/>
      <c r="H148" s="194"/>
      <c r="I148" s="127"/>
      <c r="J148" s="277">
        <f>D148+E148+F148+G148+H148+I148</f>
        <v>0</v>
      </c>
      <c r="K148" s="223">
        <f>C148+J148</f>
        <v>0</v>
      </c>
    </row>
    <row r="149" spans="1:11" ht="12" customHeight="1">
      <c r="A149" s="12" t="s">
        <v>55</v>
      </c>
      <c r="B149" s="6" t="s">
        <v>256</v>
      </c>
      <c r="C149" s="471"/>
      <c r="D149" s="194"/>
      <c r="E149" s="194"/>
      <c r="F149" s="194"/>
      <c r="G149" s="194"/>
      <c r="H149" s="194"/>
      <c r="I149" s="127"/>
      <c r="J149" s="277">
        <f>D149+E149+F149+G149+H149+I149</f>
        <v>0</v>
      </c>
      <c r="K149" s="223">
        <f>C149+J149</f>
        <v>0</v>
      </c>
    </row>
    <row r="150" spans="1:11" ht="12" customHeight="1" thickBot="1">
      <c r="A150" s="12" t="s">
        <v>172</v>
      </c>
      <c r="B150" s="6" t="s">
        <v>323</v>
      </c>
      <c r="C150" s="472"/>
      <c r="D150" s="194"/>
      <c r="E150" s="194"/>
      <c r="F150" s="194"/>
      <c r="G150" s="194"/>
      <c r="H150" s="194"/>
      <c r="I150" s="127"/>
      <c r="J150" s="277">
        <f>D150+E150+F150+G150+H150+I150</f>
        <v>0</v>
      </c>
      <c r="K150" s="223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473"/>
      <c r="D151" s="194"/>
      <c r="E151" s="194"/>
      <c r="F151" s="194"/>
      <c r="G151" s="194"/>
      <c r="H151" s="194"/>
      <c r="I151" s="127"/>
      <c r="J151" s="277">
        <f>D151+E151+F151+G151+H151+I151</f>
        <v>0</v>
      </c>
      <c r="K151" s="223">
        <f>C151+J151</f>
        <v>0</v>
      </c>
    </row>
    <row r="152" spans="1:11" ht="12" customHeight="1" thickBot="1">
      <c r="A152" s="17" t="s">
        <v>9</v>
      </c>
      <c r="B152" s="47" t="s">
        <v>324</v>
      </c>
      <c r="C152" s="474">
        <f>SUM(C153:C157)</f>
        <v>0</v>
      </c>
      <c r="D152" s="197">
        <f aca="true" t="shared" si="41" ref="D152:K152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1" ht="12" customHeight="1">
      <c r="A153" s="12" t="s">
        <v>56</v>
      </c>
      <c r="B153" s="6" t="s">
        <v>319</v>
      </c>
      <c r="C153" s="471"/>
      <c r="D153" s="194"/>
      <c r="E153" s="194"/>
      <c r="F153" s="194"/>
      <c r="G153" s="194"/>
      <c r="H153" s="194"/>
      <c r="I153" s="127"/>
      <c r="J153" s="277">
        <f aca="true" t="shared" si="42" ref="J153:J159">D153+E153+F153+G153+H153+I153</f>
        <v>0</v>
      </c>
      <c r="K153" s="223">
        <f aca="true" t="shared" si="43" ref="K153:K159">C153+J153</f>
        <v>0</v>
      </c>
    </row>
    <row r="154" spans="1:11" ht="12" customHeight="1">
      <c r="A154" s="12" t="s">
        <v>57</v>
      </c>
      <c r="B154" s="6" t="s">
        <v>326</v>
      </c>
      <c r="C154" s="471"/>
      <c r="D154" s="194"/>
      <c r="E154" s="194"/>
      <c r="F154" s="194"/>
      <c r="G154" s="194"/>
      <c r="H154" s="194"/>
      <c r="I154" s="127"/>
      <c r="J154" s="277">
        <f t="shared" si="42"/>
        <v>0</v>
      </c>
      <c r="K154" s="223">
        <f t="shared" si="43"/>
        <v>0</v>
      </c>
    </row>
    <row r="155" spans="1:11" ht="12" customHeight="1">
      <c r="A155" s="12" t="s">
        <v>184</v>
      </c>
      <c r="B155" s="6" t="s">
        <v>321</v>
      </c>
      <c r="C155" s="471"/>
      <c r="D155" s="194"/>
      <c r="E155" s="194"/>
      <c r="F155" s="194"/>
      <c r="G155" s="194"/>
      <c r="H155" s="194"/>
      <c r="I155" s="127"/>
      <c r="J155" s="277">
        <f t="shared" si="42"/>
        <v>0</v>
      </c>
      <c r="K155" s="223">
        <f t="shared" si="43"/>
        <v>0</v>
      </c>
    </row>
    <row r="156" spans="1:11" ht="12" customHeight="1">
      <c r="A156" s="12" t="s">
        <v>185</v>
      </c>
      <c r="B156" s="6" t="s">
        <v>327</v>
      </c>
      <c r="C156" s="471"/>
      <c r="D156" s="194"/>
      <c r="E156" s="194"/>
      <c r="F156" s="194"/>
      <c r="G156" s="194"/>
      <c r="H156" s="194"/>
      <c r="I156" s="127"/>
      <c r="J156" s="277">
        <f t="shared" si="42"/>
        <v>0</v>
      </c>
      <c r="K156" s="223">
        <f t="shared" si="43"/>
        <v>0</v>
      </c>
    </row>
    <row r="157" spans="1:11" ht="12" customHeight="1" thickBot="1">
      <c r="A157" s="12" t="s">
        <v>325</v>
      </c>
      <c r="B157" s="6" t="s">
        <v>328</v>
      </c>
      <c r="C157" s="471"/>
      <c r="D157" s="194"/>
      <c r="E157" s="195"/>
      <c r="F157" s="195"/>
      <c r="G157" s="195"/>
      <c r="H157" s="195"/>
      <c r="I157" s="129"/>
      <c r="J157" s="278">
        <f t="shared" si="42"/>
        <v>0</v>
      </c>
      <c r="K157" s="224">
        <f t="shared" si="43"/>
        <v>0</v>
      </c>
    </row>
    <row r="158" spans="1:11" ht="12" customHeight="1" thickBot="1">
      <c r="A158" s="17" t="s">
        <v>10</v>
      </c>
      <c r="B158" s="47" t="s">
        <v>329</v>
      </c>
      <c r="C158" s="475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9">
        <f t="shared" si="43"/>
        <v>0</v>
      </c>
    </row>
    <row r="159" spans="1:11" ht="12" customHeight="1" thickBot="1">
      <c r="A159" s="17" t="s">
        <v>11</v>
      </c>
      <c r="B159" s="47" t="s">
        <v>330</v>
      </c>
      <c r="C159" s="475"/>
      <c r="D159" s="198"/>
      <c r="E159" s="300"/>
      <c r="F159" s="300"/>
      <c r="G159" s="300"/>
      <c r="H159" s="300"/>
      <c r="I159" s="250"/>
      <c r="J159" s="280">
        <f t="shared" si="42"/>
        <v>0</v>
      </c>
      <c r="K159" s="166">
        <f t="shared" si="43"/>
        <v>0</v>
      </c>
    </row>
    <row r="160" spans="1:15" ht="15" customHeight="1" thickBot="1">
      <c r="A160" s="17" t="s">
        <v>12</v>
      </c>
      <c r="B160" s="47" t="s">
        <v>332</v>
      </c>
      <c r="C160" s="474">
        <f>+C136+C140+C147+C152+C158+C159</f>
        <v>0</v>
      </c>
      <c r="D160" s="199">
        <f aca="true" t="shared" si="44" ref="D160:K160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331</v>
      </c>
      <c r="C161" s="474">
        <f>+C135+C160</f>
        <v>51593552</v>
      </c>
      <c r="D161" s="199">
        <f aca="true" t="shared" si="45" ref="D161:K161">+D135+D160</f>
        <v>23340852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23340852</v>
      </c>
      <c r="K161" s="184">
        <f t="shared" si="45"/>
        <v>74934404</v>
      </c>
    </row>
    <row r="162" spans="3:11" ht="13.5" customHeight="1">
      <c r="C162" s="416">
        <f>C93-C161</f>
        <v>0</v>
      </c>
      <c r="D162" s="417"/>
      <c r="E162" s="417"/>
      <c r="F162" s="417"/>
      <c r="G162" s="417"/>
      <c r="H162" s="417"/>
      <c r="I162" s="417"/>
      <c r="J162" s="417"/>
      <c r="K162" s="545">
        <f>K93-K161</f>
        <v>-142633</v>
      </c>
    </row>
    <row r="163" spans="1:11" ht="15.75">
      <c r="A163" s="561" t="s">
        <v>257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" customHeight="1" thickBot="1">
      <c r="A164" s="565" t="s">
        <v>83</v>
      </c>
      <c r="B164" s="565"/>
      <c r="C164" s="74"/>
      <c r="K164" s="74" t="str">
        <f>K96</f>
        <v>Forintban!</v>
      </c>
    </row>
    <row r="165" spans="1:11" ht="25.5" customHeight="1" thickBot="1">
      <c r="A165" s="17">
        <v>1</v>
      </c>
      <c r="B165" s="22" t="s">
        <v>333</v>
      </c>
      <c r="C165" s="191">
        <f>+C68-C135</f>
        <v>-30241394</v>
      </c>
      <c r="D165" s="126">
        <f aca="true" t="shared" si="46" ref="D165:K165">+D68-D135</f>
        <v>-156321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-156321</v>
      </c>
      <c r="K165" s="68">
        <f t="shared" si="46"/>
        <v>-30397715</v>
      </c>
    </row>
    <row r="166" spans="1:11" ht="32.25" customHeight="1" thickBot="1">
      <c r="A166" s="17" t="s">
        <v>4</v>
      </c>
      <c r="B166" s="22" t="s">
        <v>339</v>
      </c>
      <c r="C166" s="126">
        <f>+C92-C160</f>
        <v>30241394</v>
      </c>
      <c r="D166" s="126">
        <f aca="true" t="shared" si="47" ref="D166:K166">+D92-D160</f>
        <v>13688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13688</v>
      </c>
      <c r="K166" s="68">
        <f t="shared" si="47"/>
        <v>30255082</v>
      </c>
    </row>
  </sheetData>
  <sheetProtection/>
  <mergeCells count="15">
    <mergeCell ref="A7:B7"/>
    <mergeCell ref="A8:A9"/>
    <mergeCell ref="B8:B9"/>
    <mergeCell ref="C8:K8"/>
    <mergeCell ref="B1:K1"/>
    <mergeCell ref="A3:K3"/>
    <mergeCell ref="A4:K4"/>
    <mergeCell ref="A6:K6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zoomScale="120" zoomScaleNormal="120" zoomScaleSheetLayoutView="100" workbookViewId="0" topLeftCell="A1">
      <selection activeCell="L10" sqref="L10"/>
    </sheetView>
  </sheetViews>
  <sheetFormatPr defaultColWidth="9.00390625" defaultRowHeight="12.75"/>
  <cols>
    <col min="1" max="1" width="7.50390625" style="115" customWidth="1"/>
    <col min="2" max="2" width="59.625" style="115" customWidth="1"/>
    <col min="3" max="3" width="14.875" style="116" customWidth="1"/>
    <col min="4" max="11" width="14.875" style="136" customWidth="1"/>
    <col min="12" max="16384" width="9.375" style="136" customWidth="1"/>
  </cols>
  <sheetData>
    <row r="1" spans="1:11" ht="15.75">
      <c r="A1" s="306"/>
      <c r="B1" s="574" t="str">
        <f>CONCATENATE("1.4. melléklet ",RM_ALAPADATOK!A7," ",RM_ALAPADATOK!B7," ",RM_ALAPADATOK!C7," ",RM_ALAPADATOK!D7," ",RM_ALAPADATOK!E7," ",RM_ALAPADATOK!F7," ",RM_ALAPADATOK!G7," ",RM_ALAPADATOK!H7)</f>
        <v>1.4. melléklet a 2 / 2019 ( II.26. ) önkormányzati rendelethez</v>
      </c>
      <c r="C1" s="575"/>
      <c r="D1" s="575"/>
      <c r="E1" s="575"/>
      <c r="F1" s="575"/>
      <c r="G1" s="575"/>
      <c r="H1" s="575"/>
      <c r="I1" s="575"/>
      <c r="J1" s="575"/>
      <c r="K1" s="575"/>
    </row>
    <row r="2" spans="1:11" ht="15.7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.75">
      <c r="A3" s="576">
        <f>CONCATENATE(RM_ALAPADATOK!A4)</f>
      </c>
      <c r="B3" s="576"/>
      <c r="C3" s="577"/>
      <c r="D3" s="576"/>
      <c r="E3" s="576"/>
      <c r="F3" s="576"/>
      <c r="G3" s="576"/>
      <c r="H3" s="576"/>
      <c r="I3" s="576"/>
      <c r="J3" s="576"/>
      <c r="K3" s="576"/>
    </row>
    <row r="4" spans="1:11" ht="15.75">
      <c r="A4" s="576" t="s">
        <v>464</v>
      </c>
      <c r="B4" s="576"/>
      <c r="C4" s="577"/>
      <c r="D4" s="576"/>
      <c r="E4" s="576"/>
      <c r="F4" s="576"/>
      <c r="G4" s="576"/>
      <c r="H4" s="576"/>
      <c r="I4" s="576"/>
      <c r="J4" s="576"/>
      <c r="K4" s="576"/>
    </row>
    <row r="5" spans="1:11" ht="15.7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578" t="s">
        <v>1</v>
      </c>
      <c r="B6" s="578"/>
      <c r="C6" s="578"/>
      <c r="D6" s="578"/>
      <c r="E6" s="578"/>
      <c r="F6" s="578"/>
      <c r="G6" s="578"/>
      <c r="H6" s="578"/>
      <c r="I6" s="578"/>
      <c r="J6" s="578"/>
      <c r="K6" s="578"/>
    </row>
    <row r="7" spans="1:11" ht="15.75" customHeight="1" thickBot="1">
      <c r="A7" s="563" t="s">
        <v>81</v>
      </c>
      <c r="B7" s="563"/>
      <c r="C7" s="309"/>
      <c r="D7" s="308"/>
      <c r="E7" s="308"/>
      <c r="F7" s="308"/>
      <c r="G7" s="308"/>
      <c r="H7" s="308"/>
      <c r="I7" s="308"/>
      <c r="J7" s="308"/>
      <c r="K7" s="309" t="s">
        <v>429</v>
      </c>
    </row>
    <row r="8" spans="1:11" ht="15.75">
      <c r="A8" s="566" t="s">
        <v>46</v>
      </c>
      <c r="B8" s="568" t="s">
        <v>2</v>
      </c>
      <c r="C8" s="570" t="str">
        <f>+CONCATENATE(LEFT(RM_ÖSSZEFÜGGÉSEK!A6,4),". évi")</f>
        <v>2019. évi</v>
      </c>
      <c r="D8" s="571"/>
      <c r="E8" s="572"/>
      <c r="F8" s="572"/>
      <c r="G8" s="572"/>
      <c r="H8" s="572"/>
      <c r="I8" s="572"/>
      <c r="J8" s="572"/>
      <c r="K8" s="573"/>
    </row>
    <row r="9" spans="1:11" ht="36" customHeight="1" thickBot="1">
      <c r="A9" s="567"/>
      <c r="B9" s="569"/>
      <c r="C9" s="283" t="s">
        <v>370</v>
      </c>
      <c r="D9" s="303" t="str">
        <f>CONCATENATE('RM_1.3.sz.mell.'!D98)</f>
        <v>1. sz. módosítás </v>
      </c>
      <c r="E9" s="303" t="str">
        <f>CONCATENATE('RM_1.3.sz.mell.'!E98)</f>
        <v>.2. sz. módosítás </v>
      </c>
      <c r="F9" s="303" t="str">
        <f>CONCATENATE('RM_1.3.sz.mell.'!F98)</f>
        <v>3. sz. módosítás </v>
      </c>
      <c r="G9" s="303" t="str">
        <f>CONCATENATE('RM_1.3.sz.mell.'!G98)</f>
        <v>4. sz. módosítás </v>
      </c>
      <c r="H9" s="303" t="str">
        <f>CONCATENATE('RM_1.3.sz.mell.'!H98)</f>
        <v>.5. sz. módosítás </v>
      </c>
      <c r="I9" s="303" t="str">
        <f>CONCATENATE('RM_1.3.sz.mell.'!I98)</f>
        <v>6. sz. módosítás </v>
      </c>
      <c r="J9" s="304" t="s">
        <v>435</v>
      </c>
      <c r="K9" s="305" t="str">
        <f>CONCATENATE('RM_1.3.sz.mell.'!K98)</f>
        <v>….számú módosítás utáni előirányzat</v>
      </c>
    </row>
    <row r="10" spans="1:11" s="137" customFormat="1" ht="12" customHeight="1" thickBot="1">
      <c r="A10" s="133" t="s">
        <v>346</v>
      </c>
      <c r="B10" s="134" t="s">
        <v>347</v>
      </c>
      <c r="C10" s="284" t="s">
        <v>348</v>
      </c>
      <c r="D10" s="284" t="s">
        <v>350</v>
      </c>
      <c r="E10" s="285" t="s">
        <v>349</v>
      </c>
      <c r="F10" s="285" t="s">
        <v>351</v>
      </c>
      <c r="G10" s="285" t="s">
        <v>352</v>
      </c>
      <c r="H10" s="285" t="s">
        <v>353</v>
      </c>
      <c r="I10" s="285" t="s">
        <v>459</v>
      </c>
      <c r="J10" s="285" t="s">
        <v>460</v>
      </c>
      <c r="K10" s="302" t="s">
        <v>461</v>
      </c>
    </row>
    <row r="11" spans="1:11" s="138" customFormat="1" ht="12" customHeight="1" thickBot="1">
      <c r="A11" s="17" t="s">
        <v>3</v>
      </c>
      <c r="B11" s="18" t="s">
        <v>137</v>
      </c>
      <c r="C11" s="126">
        <f>+C12+C13+C14+C15+C16+C17</f>
        <v>0</v>
      </c>
      <c r="D11" s="126">
        <f aca="true" t="shared" si="0" ref="D11:K11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aca="true" t="shared" si="1" ref="J12:J17">D12+E12+F12+G12+H12+I12</f>
        <v>0</v>
      </c>
      <c r="K12" s="166">
        <f aca="true" t="shared" si="2" ref="K12:K17">C12+J12</f>
        <v>0</v>
      </c>
    </row>
    <row r="13" spans="1:11" s="138" customFormat="1" ht="12" customHeight="1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>
      <c r="A16" s="11" t="s">
        <v>78</v>
      </c>
      <c r="B16" s="70" t="s">
        <v>291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>
      <c r="A17" s="13" t="s">
        <v>62</v>
      </c>
      <c r="B17" s="71" t="s">
        <v>292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>
      <c r="A18" s="17" t="s">
        <v>4</v>
      </c>
      <c r="B18" s="69" t="s">
        <v>142</v>
      </c>
      <c r="C18" s="126">
        <f>+C19+C20+C21+C22+C23</f>
        <v>0</v>
      </c>
      <c r="D18" s="126">
        <f aca="true" t="shared" si="3" ref="D18:K18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>
      <c r="A21" s="11" t="s">
        <v>66</v>
      </c>
      <c r="B21" s="140" t="s">
        <v>283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284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>
      <c r="A24" s="13" t="s">
        <v>74</v>
      </c>
      <c r="B24" s="71" t="s">
        <v>146</v>
      </c>
      <c r="C24" s="129"/>
      <c r="D24" s="129"/>
      <c r="E24" s="247"/>
      <c r="F24" s="247"/>
      <c r="G24" s="247"/>
      <c r="H24" s="247"/>
      <c r="I24" s="247"/>
      <c r="J24" s="167">
        <f t="shared" si="4"/>
        <v>0</v>
      </c>
      <c r="K24" s="166">
        <f t="shared" si="5"/>
        <v>0</v>
      </c>
    </row>
    <row r="25" spans="1:11" s="138" customFormat="1" ht="12" customHeight="1" thickBot="1">
      <c r="A25" s="17" t="s">
        <v>5</v>
      </c>
      <c r="B25" s="18" t="s">
        <v>147</v>
      </c>
      <c r="C25" s="126">
        <f>+C26+C27+C28+C29+C30</f>
        <v>0</v>
      </c>
      <c r="D25" s="126">
        <f aca="true" t="shared" si="6" ref="D25:K25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aca="true" t="shared" si="7" ref="J26:J31">D26+E26+F26+G26+H26+I26</f>
        <v>0</v>
      </c>
      <c r="K26" s="166">
        <f aca="true" t="shared" si="8" ref="K26:K31">C26+J26</f>
        <v>0</v>
      </c>
    </row>
    <row r="27" spans="1:11" s="138" customFormat="1" ht="12" customHeight="1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>
      <c r="A28" s="11" t="s">
        <v>49</v>
      </c>
      <c r="B28" s="140" t="s">
        <v>285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>
      <c r="A29" s="11" t="s">
        <v>50</v>
      </c>
      <c r="B29" s="140" t="s">
        <v>286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>
      <c r="A31" s="13" t="s">
        <v>90</v>
      </c>
      <c r="B31" s="141" t="s">
        <v>151</v>
      </c>
      <c r="C31" s="129"/>
      <c r="D31" s="129"/>
      <c r="E31" s="247"/>
      <c r="F31" s="247"/>
      <c r="G31" s="247"/>
      <c r="H31" s="247"/>
      <c r="I31" s="247"/>
      <c r="J31" s="271">
        <f t="shared" si="7"/>
        <v>0</v>
      </c>
      <c r="K31" s="166">
        <f t="shared" si="8"/>
        <v>0</v>
      </c>
    </row>
    <row r="32" spans="1:11" s="138" customFormat="1" ht="12" customHeight="1" thickBot="1">
      <c r="A32" s="17" t="s">
        <v>91</v>
      </c>
      <c r="B32" s="18" t="s">
        <v>421</v>
      </c>
      <c r="C32" s="132">
        <f>+C33+C34+C35+C36+C37+C38+C39</f>
        <v>0</v>
      </c>
      <c r="D32" s="132">
        <f aca="true" t="shared" si="9" ref="D32:K32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>
      <c r="A33" s="12" t="s">
        <v>152</v>
      </c>
      <c r="B33" s="139" t="s">
        <v>414</v>
      </c>
      <c r="C33" s="167"/>
      <c r="D33" s="167"/>
      <c r="E33" s="167"/>
      <c r="F33" s="167"/>
      <c r="G33" s="167"/>
      <c r="H33" s="167"/>
      <c r="I33" s="167"/>
      <c r="J33" s="167">
        <f aca="true" t="shared" si="10" ref="J33:J39">D33+E33+F33+G33+H33+I33</f>
        <v>0</v>
      </c>
      <c r="K33" s="166">
        <f aca="true" t="shared" si="11" ref="K33:K39">C33+J33</f>
        <v>0</v>
      </c>
    </row>
    <row r="34" spans="1:11" s="138" customFormat="1" ht="12" customHeight="1">
      <c r="A34" s="11" t="s">
        <v>153</v>
      </c>
      <c r="B34" s="140" t="s">
        <v>415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>
      <c r="A35" s="11" t="s">
        <v>154</v>
      </c>
      <c r="B35" s="140" t="s">
        <v>416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>
      <c r="A36" s="11" t="s">
        <v>155</v>
      </c>
      <c r="B36" s="140" t="s">
        <v>417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>
      <c r="A37" s="11" t="s">
        <v>418</v>
      </c>
      <c r="B37" s="140" t="s">
        <v>156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>
      <c r="A38" s="11" t="s">
        <v>419</v>
      </c>
      <c r="B38" s="140" t="s">
        <v>157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>
      <c r="A39" s="13" t="s">
        <v>420</v>
      </c>
      <c r="B39" s="141" t="s">
        <v>158</v>
      </c>
      <c r="C39" s="129"/>
      <c r="D39" s="129"/>
      <c r="E39" s="247"/>
      <c r="F39" s="247"/>
      <c r="G39" s="247"/>
      <c r="H39" s="247"/>
      <c r="I39" s="247"/>
      <c r="J39" s="271">
        <f t="shared" si="10"/>
        <v>0</v>
      </c>
      <c r="K39" s="166">
        <f t="shared" si="11"/>
        <v>0</v>
      </c>
    </row>
    <row r="40" spans="1:11" s="138" customFormat="1" ht="12" customHeight="1" thickBot="1">
      <c r="A40" s="17" t="s">
        <v>7</v>
      </c>
      <c r="B40" s="18" t="s">
        <v>293</v>
      </c>
      <c r="C40" s="126">
        <f>SUM(C41:C51)</f>
        <v>0</v>
      </c>
      <c r="D40" s="126">
        <f aca="true" t="shared" si="12" ref="D40:K40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>
      <c r="A41" s="12" t="s">
        <v>51</v>
      </c>
      <c r="B41" s="139" t="s">
        <v>161</v>
      </c>
      <c r="C41" s="128"/>
      <c r="D41" s="128"/>
      <c r="E41" s="128"/>
      <c r="F41" s="128"/>
      <c r="G41" s="128"/>
      <c r="H41" s="128"/>
      <c r="I41" s="128"/>
      <c r="J41" s="167">
        <f aca="true" t="shared" si="13" ref="J41:J51">D41+E41+F41+G41+H41+I41</f>
        <v>0</v>
      </c>
      <c r="K41" s="166">
        <f aca="true" t="shared" si="14" ref="K41:K51">C41+J41</f>
        <v>0</v>
      </c>
    </row>
    <row r="42" spans="1:11" s="138" customFormat="1" ht="12" customHeight="1">
      <c r="A42" s="11" t="s">
        <v>52</v>
      </c>
      <c r="B42" s="140" t="s">
        <v>162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>
      <c r="A43" s="11" t="s">
        <v>53</v>
      </c>
      <c r="B43" s="140" t="s">
        <v>163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>
      <c r="A44" s="11" t="s">
        <v>93</v>
      </c>
      <c r="B44" s="140" t="s">
        <v>164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>
      <c r="A45" s="11" t="s">
        <v>94</v>
      </c>
      <c r="B45" s="140" t="s">
        <v>165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>
      <c r="A46" s="11" t="s">
        <v>95</v>
      </c>
      <c r="B46" s="140" t="s">
        <v>166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>
      <c r="A47" s="11" t="s">
        <v>96</v>
      </c>
      <c r="B47" s="140" t="s">
        <v>167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>
      <c r="A48" s="11" t="s">
        <v>97</v>
      </c>
      <c r="B48" s="140" t="s">
        <v>422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>
      <c r="A49" s="11" t="s">
        <v>159</v>
      </c>
      <c r="B49" s="140" t="s">
        <v>169</v>
      </c>
      <c r="C49" s="130"/>
      <c r="D49" s="130"/>
      <c r="E49" s="168"/>
      <c r="F49" s="168"/>
      <c r="G49" s="168"/>
      <c r="H49" s="168"/>
      <c r="I49" s="168"/>
      <c r="J49" s="272">
        <f t="shared" si="13"/>
        <v>0</v>
      </c>
      <c r="K49" s="166">
        <f t="shared" si="14"/>
        <v>0</v>
      </c>
    </row>
    <row r="50" spans="1:11" s="138" customFormat="1" ht="12" customHeight="1">
      <c r="A50" s="13" t="s">
        <v>160</v>
      </c>
      <c r="B50" s="141" t="s">
        <v>295</v>
      </c>
      <c r="C50" s="131"/>
      <c r="D50" s="131"/>
      <c r="E50" s="248"/>
      <c r="F50" s="248"/>
      <c r="G50" s="248"/>
      <c r="H50" s="248"/>
      <c r="I50" s="248"/>
      <c r="J50" s="273">
        <f t="shared" si="13"/>
        <v>0</v>
      </c>
      <c r="K50" s="166">
        <f t="shared" si="14"/>
        <v>0</v>
      </c>
    </row>
    <row r="51" spans="1:11" s="138" customFormat="1" ht="12" customHeight="1" thickBot="1">
      <c r="A51" s="15" t="s">
        <v>294</v>
      </c>
      <c r="B51" s="301" t="s">
        <v>170</v>
      </c>
      <c r="C51" s="251"/>
      <c r="D51" s="251"/>
      <c r="E51" s="251"/>
      <c r="F51" s="251"/>
      <c r="G51" s="251"/>
      <c r="H51" s="251"/>
      <c r="I51" s="251"/>
      <c r="J51" s="274">
        <f t="shared" si="13"/>
        <v>0</v>
      </c>
      <c r="K51" s="228">
        <f t="shared" si="14"/>
        <v>0</v>
      </c>
    </row>
    <row r="52" spans="1:11" s="138" customFormat="1" ht="12" customHeight="1" thickBot="1">
      <c r="A52" s="17" t="s">
        <v>8</v>
      </c>
      <c r="B52" s="18" t="s">
        <v>171</v>
      </c>
      <c r="C52" s="126">
        <f>SUM(C53:C57)</f>
        <v>0</v>
      </c>
      <c r="D52" s="126">
        <f aca="true" t="shared" si="15" ref="D52:K52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>
      <c r="A53" s="12" t="s">
        <v>54</v>
      </c>
      <c r="B53" s="139" t="s">
        <v>175</v>
      </c>
      <c r="C53" s="168"/>
      <c r="D53" s="168"/>
      <c r="E53" s="168"/>
      <c r="F53" s="168"/>
      <c r="G53" s="168"/>
      <c r="H53" s="168"/>
      <c r="I53" s="168"/>
      <c r="J53" s="272">
        <f>D53+E53+F53+G53+H53+I53</f>
        <v>0</v>
      </c>
      <c r="K53" s="226">
        <f>C53+J53</f>
        <v>0</v>
      </c>
    </row>
    <row r="54" spans="1:11" s="138" customFormat="1" ht="12" customHeight="1">
      <c r="A54" s="11" t="s">
        <v>55</v>
      </c>
      <c r="B54" s="140" t="s">
        <v>176</v>
      </c>
      <c r="C54" s="130"/>
      <c r="D54" s="130"/>
      <c r="E54" s="168"/>
      <c r="F54" s="168"/>
      <c r="G54" s="168"/>
      <c r="H54" s="168"/>
      <c r="I54" s="168"/>
      <c r="J54" s="272">
        <f>D54+E54+F54+G54+H54+I54</f>
        <v>0</v>
      </c>
      <c r="K54" s="226">
        <f>C54+J54</f>
        <v>0</v>
      </c>
    </row>
    <row r="55" spans="1:11" s="138" customFormat="1" ht="12" customHeight="1">
      <c r="A55" s="11" t="s">
        <v>172</v>
      </c>
      <c r="B55" s="140" t="s">
        <v>177</v>
      </c>
      <c r="C55" s="130"/>
      <c r="D55" s="130"/>
      <c r="E55" s="168"/>
      <c r="F55" s="168"/>
      <c r="G55" s="168"/>
      <c r="H55" s="168"/>
      <c r="I55" s="168"/>
      <c r="J55" s="272">
        <f>D55+E55+F55+G55+H55+I55</f>
        <v>0</v>
      </c>
      <c r="K55" s="226">
        <f>C55+J55</f>
        <v>0</v>
      </c>
    </row>
    <row r="56" spans="1:11" s="138" customFormat="1" ht="12" customHeight="1">
      <c r="A56" s="11" t="s">
        <v>173</v>
      </c>
      <c r="B56" s="140" t="s">
        <v>178</v>
      </c>
      <c r="C56" s="130"/>
      <c r="D56" s="130"/>
      <c r="E56" s="168"/>
      <c r="F56" s="168"/>
      <c r="G56" s="168"/>
      <c r="H56" s="168"/>
      <c r="I56" s="168"/>
      <c r="J56" s="272">
        <f>D56+E56+F56+G56+H56+I56</f>
        <v>0</v>
      </c>
      <c r="K56" s="226">
        <f>C56+J56</f>
        <v>0</v>
      </c>
    </row>
    <row r="57" spans="1:11" s="138" customFormat="1" ht="12" customHeight="1" thickBot="1">
      <c r="A57" s="13" t="s">
        <v>174</v>
      </c>
      <c r="B57" s="71" t="s">
        <v>179</v>
      </c>
      <c r="C57" s="131"/>
      <c r="D57" s="131"/>
      <c r="E57" s="248"/>
      <c r="F57" s="248"/>
      <c r="G57" s="248"/>
      <c r="H57" s="248"/>
      <c r="I57" s="248"/>
      <c r="J57" s="273">
        <f>D57+E57+F57+G57+H57+I57</f>
        <v>0</v>
      </c>
      <c r="K57" s="226">
        <f>C57+J57</f>
        <v>0</v>
      </c>
    </row>
    <row r="58" spans="1:11" s="138" customFormat="1" ht="12" customHeight="1" thickBot="1">
      <c r="A58" s="17" t="s">
        <v>98</v>
      </c>
      <c r="B58" s="18" t="s">
        <v>180</v>
      </c>
      <c r="C58" s="126">
        <f>SUM(C59:C61)</f>
        <v>0</v>
      </c>
      <c r="D58" s="126">
        <f aca="true" t="shared" si="16" ref="D58:K58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>
      <c r="A59" s="12" t="s">
        <v>56</v>
      </c>
      <c r="B59" s="139" t="s">
        <v>181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>
      <c r="A60" s="11" t="s">
        <v>57</v>
      </c>
      <c r="B60" s="140" t="s">
        <v>287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>
      <c r="A61" s="11" t="s">
        <v>184</v>
      </c>
      <c r="B61" s="140" t="s">
        <v>182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>
      <c r="A62" s="13" t="s">
        <v>185</v>
      </c>
      <c r="B62" s="71" t="s">
        <v>183</v>
      </c>
      <c r="C62" s="129"/>
      <c r="D62" s="129"/>
      <c r="E62" s="247"/>
      <c r="F62" s="247"/>
      <c r="G62" s="247"/>
      <c r="H62" s="247"/>
      <c r="I62" s="247"/>
      <c r="J62" s="271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186</v>
      </c>
      <c r="C63" s="126">
        <f>SUM(C64:C66)</f>
        <v>0</v>
      </c>
      <c r="D63" s="126">
        <f aca="true" t="shared" si="17" ref="D63:K63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>
      <c r="A64" s="12" t="s">
        <v>99</v>
      </c>
      <c r="B64" s="139" t="s">
        <v>188</v>
      </c>
      <c r="C64" s="130"/>
      <c r="D64" s="130"/>
      <c r="E64" s="130"/>
      <c r="F64" s="130"/>
      <c r="G64" s="130"/>
      <c r="H64" s="130"/>
      <c r="I64" s="130"/>
      <c r="J64" s="275">
        <f>D64+E64+F64+G64+H64+I64</f>
        <v>0</v>
      </c>
      <c r="K64" s="225">
        <f>C64+J64</f>
        <v>0</v>
      </c>
    </row>
    <row r="65" spans="1:11" s="138" customFormat="1" ht="12" customHeight="1">
      <c r="A65" s="11" t="s">
        <v>100</v>
      </c>
      <c r="B65" s="140" t="s">
        <v>288</v>
      </c>
      <c r="C65" s="130"/>
      <c r="D65" s="130"/>
      <c r="E65" s="130"/>
      <c r="F65" s="130"/>
      <c r="G65" s="130"/>
      <c r="H65" s="130"/>
      <c r="I65" s="130"/>
      <c r="J65" s="275">
        <f>D65+E65+F65+G65+H65+I65</f>
        <v>0</v>
      </c>
      <c r="K65" s="225">
        <f>C65+J65</f>
        <v>0</v>
      </c>
    </row>
    <row r="66" spans="1:11" s="138" customFormat="1" ht="12" customHeight="1">
      <c r="A66" s="11" t="s">
        <v>120</v>
      </c>
      <c r="B66" s="140" t="s">
        <v>189</v>
      </c>
      <c r="C66" s="130"/>
      <c r="D66" s="130"/>
      <c r="E66" s="130"/>
      <c r="F66" s="130"/>
      <c r="G66" s="130"/>
      <c r="H66" s="130"/>
      <c r="I66" s="130"/>
      <c r="J66" s="275">
        <f>D66+E66+F66+G66+H66+I66</f>
        <v>0</v>
      </c>
      <c r="K66" s="225">
        <f>C66+J66</f>
        <v>0</v>
      </c>
    </row>
    <row r="67" spans="1:11" s="138" customFormat="1" ht="12" customHeight="1" thickBot="1">
      <c r="A67" s="13" t="s">
        <v>187</v>
      </c>
      <c r="B67" s="71" t="s">
        <v>190</v>
      </c>
      <c r="C67" s="130"/>
      <c r="D67" s="130"/>
      <c r="E67" s="130"/>
      <c r="F67" s="130"/>
      <c r="G67" s="130"/>
      <c r="H67" s="130"/>
      <c r="I67" s="130"/>
      <c r="J67" s="275">
        <f>D67+E67+F67+G67+H67+I67</f>
        <v>0</v>
      </c>
      <c r="K67" s="225">
        <f>C67+J67</f>
        <v>0</v>
      </c>
    </row>
    <row r="68" spans="1:11" s="138" customFormat="1" ht="12" customHeight="1" thickBot="1">
      <c r="A68" s="178" t="s">
        <v>335</v>
      </c>
      <c r="B68" s="18" t="s">
        <v>191</v>
      </c>
      <c r="C68" s="132">
        <f>+C11+C18+C25+C32+C40+C52+C58+C63</f>
        <v>0</v>
      </c>
      <c r="D68" s="132">
        <f aca="true" t="shared" si="18" ref="D68:K6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>
      <c r="A69" s="169" t="s">
        <v>192</v>
      </c>
      <c r="B69" s="69" t="s">
        <v>193</v>
      </c>
      <c r="C69" s="126">
        <f>SUM(C70:C72)</f>
        <v>0</v>
      </c>
      <c r="D69" s="126">
        <f aca="true" t="shared" si="19" ref="D69:K6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>
      <c r="A70" s="12" t="s">
        <v>221</v>
      </c>
      <c r="B70" s="139" t="s">
        <v>194</v>
      </c>
      <c r="C70" s="130"/>
      <c r="D70" s="130"/>
      <c r="E70" s="130"/>
      <c r="F70" s="130"/>
      <c r="G70" s="130"/>
      <c r="H70" s="130"/>
      <c r="I70" s="130"/>
      <c r="J70" s="275">
        <f>D70+E70+F70+G70+H70+I70</f>
        <v>0</v>
      </c>
      <c r="K70" s="225">
        <f>C70+J70</f>
        <v>0</v>
      </c>
    </row>
    <row r="71" spans="1:11" s="138" customFormat="1" ht="12" customHeight="1">
      <c r="A71" s="11" t="s">
        <v>230</v>
      </c>
      <c r="B71" s="140" t="s">
        <v>195</v>
      </c>
      <c r="C71" s="130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25">
        <f>C71+J71</f>
        <v>0</v>
      </c>
    </row>
    <row r="72" spans="1:11" s="138" customFormat="1" ht="12" customHeight="1" thickBot="1">
      <c r="A72" s="15" t="s">
        <v>231</v>
      </c>
      <c r="B72" s="286" t="s">
        <v>320</v>
      </c>
      <c r="C72" s="251"/>
      <c r="D72" s="251"/>
      <c r="E72" s="251"/>
      <c r="F72" s="251"/>
      <c r="G72" s="251"/>
      <c r="H72" s="251"/>
      <c r="I72" s="251"/>
      <c r="J72" s="274">
        <f>D72+E72+F72+G72+H72+I72</f>
        <v>0</v>
      </c>
      <c r="K72" s="287">
        <f>C72+J72</f>
        <v>0</v>
      </c>
    </row>
    <row r="73" spans="1:11" s="138" customFormat="1" ht="12" customHeight="1" thickBot="1">
      <c r="A73" s="169" t="s">
        <v>197</v>
      </c>
      <c r="B73" s="69" t="s">
        <v>198</v>
      </c>
      <c r="C73" s="126">
        <f>SUM(C74:C77)</f>
        <v>0</v>
      </c>
      <c r="D73" s="126">
        <f aca="true" t="shared" si="20" ref="D73:K73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>
      <c r="A74" s="12" t="s">
        <v>79</v>
      </c>
      <c r="B74" s="244" t="s">
        <v>199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25">
        <f>C74+J74</f>
        <v>0</v>
      </c>
    </row>
    <row r="75" spans="1:11" s="138" customFormat="1" ht="12" customHeight="1">
      <c r="A75" s="11" t="s">
        <v>80</v>
      </c>
      <c r="B75" s="244" t="s">
        <v>432</v>
      </c>
      <c r="C75" s="130"/>
      <c r="D75" s="130"/>
      <c r="E75" s="130"/>
      <c r="F75" s="130"/>
      <c r="G75" s="130"/>
      <c r="H75" s="130"/>
      <c r="I75" s="130"/>
      <c r="J75" s="275">
        <f>D75+E75+F75+G75+H75+I75</f>
        <v>0</v>
      </c>
      <c r="K75" s="225">
        <f>C75+J75</f>
        <v>0</v>
      </c>
    </row>
    <row r="76" spans="1:11" s="138" customFormat="1" ht="12" customHeight="1">
      <c r="A76" s="11" t="s">
        <v>222</v>
      </c>
      <c r="B76" s="244" t="s">
        <v>200</v>
      </c>
      <c r="C76" s="130"/>
      <c r="D76" s="130"/>
      <c r="E76" s="130"/>
      <c r="F76" s="130"/>
      <c r="G76" s="130"/>
      <c r="H76" s="130"/>
      <c r="I76" s="130"/>
      <c r="J76" s="275">
        <f>D76+E76+F76+G76+H76+I76</f>
        <v>0</v>
      </c>
      <c r="K76" s="225">
        <f>C76+J76</f>
        <v>0</v>
      </c>
    </row>
    <row r="77" spans="1:11" s="138" customFormat="1" ht="12" customHeight="1" thickBot="1">
      <c r="A77" s="13" t="s">
        <v>223</v>
      </c>
      <c r="B77" s="245" t="s">
        <v>433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25">
        <f>C77+J77</f>
        <v>0</v>
      </c>
    </row>
    <row r="78" spans="1:11" s="138" customFormat="1" ht="12" customHeight="1" thickBot="1">
      <c r="A78" s="169" t="s">
        <v>201</v>
      </c>
      <c r="B78" s="69" t="s">
        <v>202</v>
      </c>
      <c r="C78" s="126">
        <f>SUM(C79:C80)</f>
        <v>0</v>
      </c>
      <c r="D78" s="126">
        <f aca="true" t="shared" si="21" ref="D78:K78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>
      <c r="A79" s="12" t="s">
        <v>224</v>
      </c>
      <c r="B79" s="139" t="s">
        <v>203</v>
      </c>
      <c r="C79" s="130"/>
      <c r="D79" s="130"/>
      <c r="E79" s="130"/>
      <c r="F79" s="130"/>
      <c r="G79" s="130"/>
      <c r="H79" s="130"/>
      <c r="I79" s="130"/>
      <c r="J79" s="275">
        <f>D79+E79+F79+G79+H79+I79</f>
        <v>0</v>
      </c>
      <c r="K79" s="225">
        <f>C79+J79</f>
        <v>0</v>
      </c>
    </row>
    <row r="80" spans="1:11" s="138" customFormat="1" ht="12" customHeight="1" thickBot="1">
      <c r="A80" s="13" t="s">
        <v>225</v>
      </c>
      <c r="B80" s="71" t="s">
        <v>204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25">
        <f>C80+J80</f>
        <v>0</v>
      </c>
    </row>
    <row r="81" spans="1:11" s="138" customFormat="1" ht="12" customHeight="1" thickBot="1">
      <c r="A81" s="169" t="s">
        <v>205</v>
      </c>
      <c r="B81" s="69" t="s">
        <v>206</v>
      </c>
      <c r="C81" s="126">
        <f>SUM(C82:C84)</f>
        <v>0</v>
      </c>
      <c r="D81" s="126">
        <f aca="true" t="shared" si="22" ref="D81:K81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>
      <c r="A82" s="12" t="s">
        <v>226</v>
      </c>
      <c r="B82" s="139" t="s">
        <v>207</v>
      </c>
      <c r="C82" s="130"/>
      <c r="D82" s="130"/>
      <c r="E82" s="130"/>
      <c r="F82" s="130"/>
      <c r="G82" s="130"/>
      <c r="H82" s="130"/>
      <c r="I82" s="130"/>
      <c r="J82" s="275">
        <f>D82+E82+F82+G82+H82+I82</f>
        <v>0</v>
      </c>
      <c r="K82" s="225">
        <f>C82+J82</f>
        <v>0</v>
      </c>
    </row>
    <row r="83" spans="1:11" s="138" customFormat="1" ht="12" customHeight="1">
      <c r="A83" s="11" t="s">
        <v>227</v>
      </c>
      <c r="B83" s="140" t="s">
        <v>208</v>
      </c>
      <c r="C83" s="130"/>
      <c r="D83" s="130"/>
      <c r="E83" s="130"/>
      <c r="F83" s="130"/>
      <c r="G83" s="130"/>
      <c r="H83" s="130"/>
      <c r="I83" s="130"/>
      <c r="J83" s="275">
        <f>D83+E83+F83+G83+H83+I83</f>
        <v>0</v>
      </c>
      <c r="K83" s="225">
        <f>C83+J83</f>
        <v>0</v>
      </c>
    </row>
    <row r="84" spans="1:11" s="138" customFormat="1" ht="12" customHeight="1" thickBot="1">
      <c r="A84" s="13" t="s">
        <v>228</v>
      </c>
      <c r="B84" s="71" t="s">
        <v>434</v>
      </c>
      <c r="C84" s="130"/>
      <c r="D84" s="130"/>
      <c r="E84" s="130"/>
      <c r="F84" s="130"/>
      <c r="G84" s="130"/>
      <c r="H84" s="130"/>
      <c r="I84" s="130"/>
      <c r="J84" s="275">
        <f>D84+E84+F84+G84+H84+I84</f>
        <v>0</v>
      </c>
      <c r="K84" s="225">
        <f>C84+J84</f>
        <v>0</v>
      </c>
    </row>
    <row r="85" spans="1:11" s="138" customFormat="1" ht="12" customHeight="1" thickBot="1">
      <c r="A85" s="169" t="s">
        <v>209</v>
      </c>
      <c r="B85" s="69" t="s">
        <v>229</v>
      </c>
      <c r="C85" s="126">
        <f>SUM(C86:C89)</f>
        <v>0</v>
      </c>
      <c r="D85" s="126">
        <f aca="true" t="shared" si="23" ref="D85:K85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>
      <c r="A86" s="142" t="s">
        <v>210</v>
      </c>
      <c r="B86" s="139" t="s">
        <v>211</v>
      </c>
      <c r="C86" s="130"/>
      <c r="D86" s="130"/>
      <c r="E86" s="130"/>
      <c r="F86" s="130"/>
      <c r="G86" s="130"/>
      <c r="H86" s="130"/>
      <c r="I86" s="130"/>
      <c r="J86" s="275">
        <f aca="true" t="shared" si="24" ref="J86:J91">D86+E86+F86+G86+H86+I86</f>
        <v>0</v>
      </c>
      <c r="K86" s="225">
        <f aca="true" t="shared" si="25" ref="K86:K91">C86+J86</f>
        <v>0</v>
      </c>
    </row>
    <row r="87" spans="1:11" s="138" customFormat="1" ht="12" customHeight="1">
      <c r="A87" s="143" t="s">
        <v>212</v>
      </c>
      <c r="B87" s="140" t="s">
        <v>213</v>
      </c>
      <c r="C87" s="130"/>
      <c r="D87" s="130"/>
      <c r="E87" s="130"/>
      <c r="F87" s="130"/>
      <c r="G87" s="130"/>
      <c r="H87" s="130"/>
      <c r="I87" s="130"/>
      <c r="J87" s="275">
        <f t="shared" si="24"/>
        <v>0</v>
      </c>
      <c r="K87" s="225">
        <f t="shared" si="25"/>
        <v>0</v>
      </c>
    </row>
    <row r="88" spans="1:11" s="138" customFormat="1" ht="12" customHeight="1">
      <c r="A88" s="143" t="s">
        <v>214</v>
      </c>
      <c r="B88" s="140" t="s">
        <v>215</v>
      </c>
      <c r="C88" s="130"/>
      <c r="D88" s="130"/>
      <c r="E88" s="130"/>
      <c r="F88" s="130"/>
      <c r="G88" s="130"/>
      <c r="H88" s="130"/>
      <c r="I88" s="130"/>
      <c r="J88" s="275">
        <f t="shared" si="24"/>
        <v>0</v>
      </c>
      <c r="K88" s="225">
        <f t="shared" si="25"/>
        <v>0</v>
      </c>
    </row>
    <row r="89" spans="1:11" s="138" customFormat="1" ht="12" customHeight="1" thickBot="1">
      <c r="A89" s="144" t="s">
        <v>216</v>
      </c>
      <c r="B89" s="71" t="s">
        <v>217</v>
      </c>
      <c r="C89" s="130"/>
      <c r="D89" s="130"/>
      <c r="E89" s="130"/>
      <c r="F89" s="130"/>
      <c r="G89" s="130"/>
      <c r="H89" s="130"/>
      <c r="I89" s="130"/>
      <c r="J89" s="275">
        <f t="shared" si="24"/>
        <v>0</v>
      </c>
      <c r="K89" s="225">
        <f t="shared" si="25"/>
        <v>0</v>
      </c>
    </row>
    <row r="90" spans="1:11" s="138" customFormat="1" ht="12" customHeight="1" thickBot="1">
      <c r="A90" s="169" t="s">
        <v>218</v>
      </c>
      <c r="B90" s="69" t="s">
        <v>334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>
      <c r="A91" s="169" t="s">
        <v>220</v>
      </c>
      <c r="B91" s="69" t="s">
        <v>219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>
      <c r="A92" s="169" t="s">
        <v>232</v>
      </c>
      <c r="B92" s="69" t="s">
        <v>337</v>
      </c>
      <c r="C92" s="132">
        <f>+C69+C73+C78+C81+C85+C91+C90</f>
        <v>0</v>
      </c>
      <c r="D92" s="132">
        <f aca="true" t="shared" si="26" ref="D92:K92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>
      <c r="A93" s="170" t="s">
        <v>336</v>
      </c>
      <c r="B93" s="321" t="s">
        <v>338</v>
      </c>
      <c r="C93" s="132">
        <f>+C68+C92</f>
        <v>0</v>
      </c>
      <c r="D93" s="132">
        <f aca="true" t="shared" si="27" ref="D93:K93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3" s="138" customFormat="1" ht="30.75" customHeight="1">
      <c r="A94" s="2"/>
      <c r="B94" s="3"/>
      <c r="C94" s="73"/>
    </row>
    <row r="95" spans="1:11" ht="16.5" customHeight="1">
      <c r="A95" s="562" t="s">
        <v>31</v>
      </c>
      <c r="B95" s="562"/>
      <c r="C95" s="562"/>
      <c r="D95" s="562"/>
      <c r="E95" s="562"/>
      <c r="F95" s="562"/>
      <c r="G95" s="562"/>
      <c r="H95" s="562"/>
      <c r="I95" s="562"/>
      <c r="J95" s="562"/>
      <c r="K95" s="562"/>
    </row>
    <row r="96" spans="1:11" s="145" customFormat="1" ht="16.5" customHeight="1" thickBot="1">
      <c r="A96" s="564" t="s">
        <v>82</v>
      </c>
      <c r="B96" s="564"/>
      <c r="C96" s="49"/>
      <c r="K96" s="49" t="str">
        <f>K7</f>
        <v>Forintban!</v>
      </c>
    </row>
    <row r="97" spans="1:11" ht="15.75">
      <c r="A97" s="566" t="s">
        <v>46</v>
      </c>
      <c r="B97" s="568" t="s">
        <v>371</v>
      </c>
      <c r="C97" s="570" t="str">
        <f>+CONCATENATE(LEFT(RM_ÖSSZEFÜGGÉSEK!A6,4),". évi")</f>
        <v>2019. évi</v>
      </c>
      <c r="D97" s="571"/>
      <c r="E97" s="572"/>
      <c r="F97" s="572"/>
      <c r="G97" s="572"/>
      <c r="H97" s="572"/>
      <c r="I97" s="572"/>
      <c r="J97" s="572"/>
      <c r="K97" s="573"/>
    </row>
    <row r="98" spans="1:11" ht="48.75" thickBot="1">
      <c r="A98" s="567"/>
      <c r="B98" s="569"/>
      <c r="C98" s="283" t="s">
        <v>370</v>
      </c>
      <c r="D98" s="303" t="str">
        <f aca="true" t="shared" si="28" ref="D98:I98">D9</f>
        <v>1. sz. módosítás </v>
      </c>
      <c r="E98" s="303" t="str">
        <f t="shared" si="28"/>
        <v>.2. sz. módosítás </v>
      </c>
      <c r="F98" s="303" t="str">
        <f t="shared" si="28"/>
        <v>3. sz. módosítás </v>
      </c>
      <c r="G98" s="303" t="str">
        <f t="shared" si="28"/>
        <v>4. sz. módosítás </v>
      </c>
      <c r="H98" s="303" t="str">
        <f t="shared" si="28"/>
        <v>.5. sz. módosítás </v>
      </c>
      <c r="I98" s="303" t="str">
        <f t="shared" si="28"/>
        <v>6. sz. módosítás </v>
      </c>
      <c r="J98" s="304" t="s">
        <v>435</v>
      </c>
      <c r="K98" s="305" t="str">
        <f>K9</f>
        <v>….számú módosítás utáni előirányzat</v>
      </c>
    </row>
    <row r="99" spans="1:11" s="137" customFormat="1" ht="12" customHeight="1" thickBot="1">
      <c r="A99" s="24" t="s">
        <v>346</v>
      </c>
      <c r="B99" s="25" t="s">
        <v>347</v>
      </c>
      <c r="C99" s="284" t="s">
        <v>348</v>
      </c>
      <c r="D99" s="284" t="s">
        <v>350</v>
      </c>
      <c r="E99" s="285" t="s">
        <v>349</v>
      </c>
      <c r="F99" s="285" t="s">
        <v>351</v>
      </c>
      <c r="G99" s="285" t="s">
        <v>352</v>
      </c>
      <c r="H99" s="285" t="s">
        <v>353</v>
      </c>
      <c r="I99" s="285" t="s">
        <v>459</v>
      </c>
      <c r="J99" s="285" t="s">
        <v>460</v>
      </c>
      <c r="K99" s="302" t="s">
        <v>461</v>
      </c>
    </row>
    <row r="100" spans="1:11" ht="12" customHeight="1" thickBot="1">
      <c r="A100" s="19" t="s">
        <v>3</v>
      </c>
      <c r="B100" s="23" t="s">
        <v>296</v>
      </c>
      <c r="C100" s="125">
        <f>C101+C102+C103+C104+C105+C118</f>
        <v>0</v>
      </c>
      <c r="D100" s="125">
        <f aca="true" t="shared" si="29" ref="D100:K100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0</v>
      </c>
    </row>
    <row r="101" spans="1:11" ht="12" customHeight="1">
      <c r="A101" s="14" t="s">
        <v>58</v>
      </c>
      <c r="B101" s="7" t="s">
        <v>32</v>
      </c>
      <c r="C101" s="268"/>
      <c r="D101" s="185"/>
      <c r="E101" s="185"/>
      <c r="F101" s="185"/>
      <c r="G101" s="185"/>
      <c r="H101" s="185"/>
      <c r="I101" s="185"/>
      <c r="J101" s="276">
        <f aca="true" t="shared" si="30" ref="J101:J120">D101+E101+F101+G101+H101+I101</f>
        <v>0</v>
      </c>
      <c r="K101" s="227">
        <f aca="true" t="shared" si="31" ref="K101:K120">C101+J101</f>
        <v>0</v>
      </c>
    </row>
    <row r="102" spans="1:11" ht="12" customHeight="1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7">
        <f t="shared" si="30"/>
        <v>0</v>
      </c>
      <c r="K102" s="223">
        <f t="shared" si="31"/>
        <v>0</v>
      </c>
    </row>
    <row r="103" spans="1:11" ht="12" customHeight="1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8">
        <f t="shared" si="30"/>
        <v>0</v>
      </c>
      <c r="K103" s="224">
        <f t="shared" si="31"/>
        <v>0</v>
      </c>
    </row>
    <row r="104" spans="1:11" ht="12" customHeight="1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8">
        <f t="shared" si="30"/>
        <v>0</v>
      </c>
      <c r="K104" s="224">
        <f t="shared" si="31"/>
        <v>0</v>
      </c>
    </row>
    <row r="105" spans="1:11" ht="12" customHeight="1">
      <c r="A105" s="11" t="s">
        <v>69</v>
      </c>
      <c r="B105" s="16" t="s">
        <v>103</v>
      </c>
      <c r="C105" s="129"/>
      <c r="D105" s="129"/>
      <c r="E105" s="129"/>
      <c r="F105" s="129"/>
      <c r="G105" s="129"/>
      <c r="H105" s="129"/>
      <c r="I105" s="129"/>
      <c r="J105" s="278">
        <f t="shared" si="30"/>
        <v>0</v>
      </c>
      <c r="K105" s="224">
        <f t="shared" si="31"/>
        <v>0</v>
      </c>
    </row>
    <row r="106" spans="1:11" ht="12" customHeight="1">
      <c r="A106" s="11" t="s">
        <v>62</v>
      </c>
      <c r="B106" s="5" t="s">
        <v>301</v>
      </c>
      <c r="C106" s="129"/>
      <c r="D106" s="129"/>
      <c r="E106" s="129"/>
      <c r="F106" s="129"/>
      <c r="G106" s="129"/>
      <c r="H106" s="129"/>
      <c r="I106" s="129"/>
      <c r="J106" s="278">
        <f t="shared" si="30"/>
        <v>0</v>
      </c>
      <c r="K106" s="224">
        <f t="shared" si="31"/>
        <v>0</v>
      </c>
    </row>
    <row r="107" spans="1:11" ht="12" customHeight="1">
      <c r="A107" s="11" t="s">
        <v>63</v>
      </c>
      <c r="B107" s="52" t="s">
        <v>300</v>
      </c>
      <c r="C107" s="129"/>
      <c r="D107" s="129"/>
      <c r="E107" s="129"/>
      <c r="F107" s="129"/>
      <c r="G107" s="129"/>
      <c r="H107" s="129"/>
      <c r="I107" s="129"/>
      <c r="J107" s="278">
        <f t="shared" si="30"/>
        <v>0</v>
      </c>
      <c r="K107" s="224">
        <f t="shared" si="31"/>
        <v>0</v>
      </c>
    </row>
    <row r="108" spans="1:11" ht="12" customHeight="1">
      <c r="A108" s="11" t="s">
        <v>70</v>
      </c>
      <c r="B108" s="52" t="s">
        <v>299</v>
      </c>
      <c r="C108" s="129"/>
      <c r="D108" s="129"/>
      <c r="E108" s="129"/>
      <c r="F108" s="129"/>
      <c r="G108" s="129"/>
      <c r="H108" s="129"/>
      <c r="I108" s="129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71</v>
      </c>
      <c r="B109" s="50" t="s">
        <v>235</v>
      </c>
      <c r="C109" s="129"/>
      <c r="D109" s="129"/>
      <c r="E109" s="129"/>
      <c r="F109" s="129"/>
      <c r="G109" s="129"/>
      <c r="H109" s="129"/>
      <c r="I109" s="129"/>
      <c r="J109" s="278">
        <f t="shared" si="30"/>
        <v>0</v>
      </c>
      <c r="K109" s="224">
        <f t="shared" si="31"/>
        <v>0</v>
      </c>
    </row>
    <row r="110" spans="1:11" ht="12" customHeight="1">
      <c r="A110" s="11" t="s">
        <v>72</v>
      </c>
      <c r="B110" s="51" t="s">
        <v>236</v>
      </c>
      <c r="C110" s="129"/>
      <c r="D110" s="129"/>
      <c r="E110" s="129"/>
      <c r="F110" s="129"/>
      <c r="G110" s="129"/>
      <c r="H110" s="129"/>
      <c r="I110" s="129"/>
      <c r="J110" s="278">
        <f t="shared" si="30"/>
        <v>0</v>
      </c>
      <c r="K110" s="224">
        <f t="shared" si="31"/>
        <v>0</v>
      </c>
    </row>
    <row r="111" spans="1:11" ht="12" customHeight="1">
      <c r="A111" s="11" t="s">
        <v>73</v>
      </c>
      <c r="B111" s="51" t="s">
        <v>237</v>
      </c>
      <c r="C111" s="129"/>
      <c r="D111" s="129"/>
      <c r="E111" s="129"/>
      <c r="F111" s="129"/>
      <c r="G111" s="129"/>
      <c r="H111" s="129"/>
      <c r="I111" s="129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75</v>
      </c>
      <c r="B112" s="50" t="s">
        <v>238</v>
      </c>
      <c r="C112" s="129"/>
      <c r="D112" s="129"/>
      <c r="E112" s="129"/>
      <c r="F112" s="129"/>
      <c r="G112" s="129"/>
      <c r="H112" s="129"/>
      <c r="I112" s="129"/>
      <c r="J112" s="278">
        <f t="shared" si="30"/>
        <v>0</v>
      </c>
      <c r="K112" s="224">
        <f t="shared" si="31"/>
        <v>0</v>
      </c>
    </row>
    <row r="113" spans="1:11" ht="12" customHeight="1">
      <c r="A113" s="11" t="s">
        <v>104</v>
      </c>
      <c r="B113" s="50" t="s">
        <v>239</v>
      </c>
      <c r="C113" s="129"/>
      <c r="D113" s="129"/>
      <c r="E113" s="129"/>
      <c r="F113" s="129"/>
      <c r="G113" s="129"/>
      <c r="H113" s="129"/>
      <c r="I113" s="129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233</v>
      </c>
      <c r="B114" s="51" t="s">
        <v>240</v>
      </c>
      <c r="C114" s="129"/>
      <c r="D114" s="129"/>
      <c r="E114" s="129"/>
      <c r="F114" s="129"/>
      <c r="G114" s="129"/>
      <c r="H114" s="129"/>
      <c r="I114" s="129"/>
      <c r="J114" s="278">
        <f t="shared" si="30"/>
        <v>0</v>
      </c>
      <c r="K114" s="224">
        <f t="shared" si="31"/>
        <v>0</v>
      </c>
    </row>
    <row r="115" spans="1:11" ht="12" customHeight="1">
      <c r="A115" s="10" t="s">
        <v>234</v>
      </c>
      <c r="B115" s="52" t="s">
        <v>241</v>
      </c>
      <c r="C115" s="129"/>
      <c r="D115" s="129"/>
      <c r="E115" s="129"/>
      <c r="F115" s="129"/>
      <c r="G115" s="129"/>
      <c r="H115" s="129"/>
      <c r="I115" s="129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297</v>
      </c>
      <c r="B116" s="52" t="s">
        <v>242</v>
      </c>
      <c r="C116" s="129"/>
      <c r="D116" s="129"/>
      <c r="E116" s="129"/>
      <c r="F116" s="129"/>
      <c r="G116" s="129"/>
      <c r="H116" s="129"/>
      <c r="I116" s="129"/>
      <c r="J116" s="278">
        <f t="shared" si="30"/>
        <v>0</v>
      </c>
      <c r="K116" s="224">
        <f t="shared" si="31"/>
        <v>0</v>
      </c>
    </row>
    <row r="117" spans="1:11" ht="12" customHeight="1">
      <c r="A117" s="13" t="s">
        <v>298</v>
      </c>
      <c r="B117" s="52" t="s">
        <v>243</v>
      </c>
      <c r="C117" s="129"/>
      <c r="D117" s="129"/>
      <c r="E117" s="129"/>
      <c r="F117" s="129"/>
      <c r="G117" s="129"/>
      <c r="H117" s="129"/>
      <c r="I117" s="129"/>
      <c r="J117" s="278">
        <f t="shared" si="30"/>
        <v>0</v>
      </c>
      <c r="K117" s="224">
        <f t="shared" si="31"/>
        <v>0</v>
      </c>
    </row>
    <row r="118" spans="1:11" ht="12" customHeight="1">
      <c r="A118" s="11" t="s">
        <v>302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7">
        <f t="shared" si="30"/>
        <v>0</v>
      </c>
      <c r="K118" s="223">
        <f t="shared" si="31"/>
        <v>0</v>
      </c>
    </row>
    <row r="119" spans="1:11" ht="12" customHeight="1">
      <c r="A119" s="11" t="s">
        <v>303</v>
      </c>
      <c r="B119" s="5" t="s">
        <v>305</v>
      </c>
      <c r="C119" s="127"/>
      <c r="D119" s="127"/>
      <c r="E119" s="127"/>
      <c r="F119" s="127"/>
      <c r="G119" s="127"/>
      <c r="H119" s="127"/>
      <c r="I119" s="127"/>
      <c r="J119" s="277">
        <f t="shared" si="30"/>
        <v>0</v>
      </c>
      <c r="K119" s="223">
        <f t="shared" si="31"/>
        <v>0</v>
      </c>
    </row>
    <row r="120" spans="1:11" ht="12" customHeight="1" thickBot="1">
      <c r="A120" s="15" t="s">
        <v>304</v>
      </c>
      <c r="B120" s="177" t="s">
        <v>306</v>
      </c>
      <c r="C120" s="186"/>
      <c r="D120" s="186"/>
      <c r="E120" s="186"/>
      <c r="F120" s="186"/>
      <c r="G120" s="186"/>
      <c r="H120" s="186"/>
      <c r="I120" s="186"/>
      <c r="J120" s="279">
        <f t="shared" si="30"/>
        <v>0</v>
      </c>
      <c r="K120" s="228">
        <f t="shared" si="31"/>
        <v>0</v>
      </c>
    </row>
    <row r="121" spans="1:11" ht="12" customHeight="1" thickBot="1">
      <c r="A121" s="175" t="s">
        <v>4</v>
      </c>
      <c r="B121" s="176" t="s">
        <v>244</v>
      </c>
      <c r="C121" s="187">
        <f>+C122+C124+C126</f>
        <v>0</v>
      </c>
      <c r="D121" s="126">
        <f aca="true" t="shared" si="32" ref="D121:K121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aca="true" t="shared" si="33" ref="J122:J134">D122+E122+F122+G122+H122+I122</f>
        <v>0</v>
      </c>
      <c r="K122" s="166">
        <f aca="true" t="shared" si="34" ref="K122:K134">C122+J122</f>
        <v>0</v>
      </c>
    </row>
    <row r="123" spans="1:11" ht="12" customHeight="1">
      <c r="A123" s="12" t="s">
        <v>65</v>
      </c>
      <c r="B123" s="9" t="s">
        <v>248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7">
        <f t="shared" si="33"/>
        <v>0</v>
      </c>
      <c r="K124" s="223">
        <f t="shared" si="34"/>
        <v>0</v>
      </c>
    </row>
    <row r="125" spans="1:11" ht="12" customHeight="1">
      <c r="A125" s="12" t="s">
        <v>67</v>
      </c>
      <c r="B125" s="9" t="s">
        <v>249</v>
      </c>
      <c r="C125" s="127"/>
      <c r="D125" s="194"/>
      <c r="E125" s="194"/>
      <c r="F125" s="194"/>
      <c r="G125" s="194"/>
      <c r="H125" s="194"/>
      <c r="I125" s="127"/>
      <c r="J125" s="277">
        <f t="shared" si="33"/>
        <v>0</v>
      </c>
      <c r="K125" s="223">
        <f t="shared" si="34"/>
        <v>0</v>
      </c>
    </row>
    <row r="126" spans="1:11" ht="12" customHeight="1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7">
        <f t="shared" si="33"/>
        <v>0</v>
      </c>
      <c r="K126" s="223">
        <f t="shared" si="34"/>
        <v>0</v>
      </c>
    </row>
    <row r="127" spans="1:11" ht="12" customHeight="1">
      <c r="A127" s="12" t="s">
        <v>74</v>
      </c>
      <c r="B127" s="70" t="s">
        <v>289</v>
      </c>
      <c r="C127" s="127"/>
      <c r="D127" s="194"/>
      <c r="E127" s="194"/>
      <c r="F127" s="194"/>
      <c r="G127" s="194"/>
      <c r="H127" s="194"/>
      <c r="I127" s="127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76</v>
      </c>
      <c r="B128" s="135" t="s">
        <v>254</v>
      </c>
      <c r="C128" s="127"/>
      <c r="D128" s="194"/>
      <c r="E128" s="194"/>
      <c r="F128" s="194"/>
      <c r="G128" s="194"/>
      <c r="H128" s="194"/>
      <c r="I128" s="127"/>
      <c r="J128" s="277">
        <f t="shared" si="33"/>
        <v>0</v>
      </c>
      <c r="K128" s="223">
        <f t="shared" si="34"/>
        <v>0</v>
      </c>
    </row>
    <row r="129" spans="1:11" ht="22.5">
      <c r="A129" s="12" t="s">
        <v>106</v>
      </c>
      <c r="B129" s="51" t="s">
        <v>237</v>
      </c>
      <c r="C129" s="127"/>
      <c r="D129" s="194"/>
      <c r="E129" s="194"/>
      <c r="F129" s="194"/>
      <c r="G129" s="194"/>
      <c r="H129" s="194"/>
      <c r="I129" s="127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107</v>
      </c>
      <c r="B130" s="51" t="s">
        <v>253</v>
      </c>
      <c r="C130" s="127"/>
      <c r="D130" s="194"/>
      <c r="E130" s="194"/>
      <c r="F130" s="194"/>
      <c r="G130" s="194"/>
      <c r="H130" s="194"/>
      <c r="I130" s="127"/>
      <c r="J130" s="277">
        <f t="shared" si="33"/>
        <v>0</v>
      </c>
      <c r="K130" s="223">
        <f t="shared" si="34"/>
        <v>0</v>
      </c>
    </row>
    <row r="131" spans="1:11" ht="12" customHeight="1">
      <c r="A131" s="12" t="s">
        <v>108</v>
      </c>
      <c r="B131" s="51" t="s">
        <v>252</v>
      </c>
      <c r="C131" s="127"/>
      <c r="D131" s="194"/>
      <c r="E131" s="194"/>
      <c r="F131" s="194"/>
      <c r="G131" s="194"/>
      <c r="H131" s="194"/>
      <c r="I131" s="127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245</v>
      </c>
      <c r="B132" s="51" t="s">
        <v>240</v>
      </c>
      <c r="C132" s="127"/>
      <c r="D132" s="194"/>
      <c r="E132" s="194"/>
      <c r="F132" s="194"/>
      <c r="G132" s="194"/>
      <c r="H132" s="194"/>
      <c r="I132" s="127"/>
      <c r="J132" s="277">
        <f t="shared" si="33"/>
        <v>0</v>
      </c>
      <c r="K132" s="223">
        <f t="shared" si="34"/>
        <v>0</v>
      </c>
    </row>
    <row r="133" spans="1:11" ht="12" customHeight="1">
      <c r="A133" s="12" t="s">
        <v>246</v>
      </c>
      <c r="B133" s="51" t="s">
        <v>251</v>
      </c>
      <c r="C133" s="127"/>
      <c r="D133" s="194"/>
      <c r="E133" s="194"/>
      <c r="F133" s="194"/>
      <c r="G133" s="194"/>
      <c r="H133" s="194"/>
      <c r="I133" s="127"/>
      <c r="J133" s="277">
        <f t="shared" si="33"/>
        <v>0</v>
      </c>
      <c r="K133" s="223">
        <f t="shared" si="34"/>
        <v>0</v>
      </c>
    </row>
    <row r="134" spans="1:11" ht="23.25" thickBot="1">
      <c r="A134" s="10" t="s">
        <v>247</v>
      </c>
      <c r="B134" s="51" t="s">
        <v>250</v>
      </c>
      <c r="C134" s="129"/>
      <c r="D134" s="195"/>
      <c r="E134" s="195"/>
      <c r="F134" s="195"/>
      <c r="G134" s="195"/>
      <c r="H134" s="195"/>
      <c r="I134" s="129"/>
      <c r="J134" s="278">
        <f t="shared" si="33"/>
        <v>0</v>
      </c>
      <c r="K134" s="224">
        <f t="shared" si="34"/>
        <v>0</v>
      </c>
    </row>
    <row r="135" spans="1:11" ht="12" customHeight="1" thickBot="1">
      <c r="A135" s="17" t="s">
        <v>5</v>
      </c>
      <c r="B135" s="47" t="s">
        <v>307</v>
      </c>
      <c r="C135" s="126">
        <f>+C100+C121</f>
        <v>0</v>
      </c>
      <c r="D135" s="192">
        <f aca="true" t="shared" si="35" ref="D135:K1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0</v>
      </c>
    </row>
    <row r="136" spans="1:11" ht="12" customHeight="1" thickBot="1">
      <c r="A136" s="17" t="s">
        <v>6</v>
      </c>
      <c r="B136" s="47" t="s">
        <v>372</v>
      </c>
      <c r="C136" s="126">
        <f>+C137+C138+C139</f>
        <v>0</v>
      </c>
      <c r="D136" s="192">
        <f aca="true" t="shared" si="36" ref="D136:K1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>
      <c r="A137" s="12" t="s">
        <v>152</v>
      </c>
      <c r="B137" s="9" t="s">
        <v>315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3">
        <f>C137+J137</f>
        <v>0</v>
      </c>
    </row>
    <row r="138" spans="1:11" ht="12" customHeight="1">
      <c r="A138" s="12" t="s">
        <v>153</v>
      </c>
      <c r="B138" s="9" t="s">
        <v>316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3">
        <f>C138+J138</f>
        <v>0</v>
      </c>
    </row>
    <row r="139" spans="1:11" ht="12" customHeight="1" thickBot="1">
      <c r="A139" s="10" t="s">
        <v>154</v>
      </c>
      <c r="B139" s="9" t="s">
        <v>317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3">
        <f>C139+J139</f>
        <v>0</v>
      </c>
    </row>
    <row r="140" spans="1:11" ht="12" customHeight="1" thickBot="1">
      <c r="A140" s="17" t="s">
        <v>7</v>
      </c>
      <c r="B140" s="47" t="s">
        <v>309</v>
      </c>
      <c r="C140" s="126">
        <f>SUM(C141:C146)</f>
        <v>0</v>
      </c>
      <c r="D140" s="192">
        <f aca="true" t="shared" si="37" ref="D140:K140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>
      <c r="A141" s="12" t="s">
        <v>51</v>
      </c>
      <c r="B141" s="6" t="s">
        <v>318</v>
      </c>
      <c r="C141" s="127"/>
      <c r="D141" s="194"/>
      <c r="E141" s="194"/>
      <c r="F141" s="194"/>
      <c r="G141" s="194"/>
      <c r="H141" s="194"/>
      <c r="I141" s="127"/>
      <c r="J141" s="277">
        <f aca="true" t="shared" si="38" ref="J141:J146">D141+E141+F141+G141+H141+I141</f>
        <v>0</v>
      </c>
      <c r="K141" s="223">
        <f aca="true" t="shared" si="39" ref="K141:K146">C141+J141</f>
        <v>0</v>
      </c>
    </row>
    <row r="142" spans="1:11" ht="12" customHeight="1">
      <c r="A142" s="12" t="s">
        <v>52</v>
      </c>
      <c r="B142" s="6" t="s">
        <v>310</v>
      </c>
      <c r="C142" s="127"/>
      <c r="D142" s="194"/>
      <c r="E142" s="194"/>
      <c r="F142" s="194"/>
      <c r="G142" s="194"/>
      <c r="H142" s="194"/>
      <c r="I142" s="127"/>
      <c r="J142" s="277">
        <f t="shared" si="38"/>
        <v>0</v>
      </c>
      <c r="K142" s="223">
        <f t="shared" si="39"/>
        <v>0</v>
      </c>
    </row>
    <row r="143" spans="1:11" ht="12" customHeight="1">
      <c r="A143" s="12" t="s">
        <v>53</v>
      </c>
      <c r="B143" s="6" t="s">
        <v>311</v>
      </c>
      <c r="C143" s="127"/>
      <c r="D143" s="194"/>
      <c r="E143" s="194"/>
      <c r="F143" s="194"/>
      <c r="G143" s="194"/>
      <c r="H143" s="194"/>
      <c r="I143" s="127"/>
      <c r="J143" s="277">
        <f t="shared" si="38"/>
        <v>0</v>
      </c>
      <c r="K143" s="223">
        <f t="shared" si="39"/>
        <v>0</v>
      </c>
    </row>
    <row r="144" spans="1:11" ht="12" customHeight="1">
      <c r="A144" s="12" t="s">
        <v>93</v>
      </c>
      <c r="B144" s="6" t="s">
        <v>312</v>
      </c>
      <c r="C144" s="127"/>
      <c r="D144" s="194"/>
      <c r="E144" s="194"/>
      <c r="F144" s="194"/>
      <c r="G144" s="194"/>
      <c r="H144" s="194"/>
      <c r="I144" s="127"/>
      <c r="J144" s="277">
        <f t="shared" si="38"/>
        <v>0</v>
      </c>
      <c r="K144" s="223">
        <f t="shared" si="39"/>
        <v>0</v>
      </c>
    </row>
    <row r="145" spans="1:11" ht="12" customHeight="1">
      <c r="A145" s="12" t="s">
        <v>94</v>
      </c>
      <c r="B145" s="6" t="s">
        <v>313</v>
      </c>
      <c r="C145" s="127"/>
      <c r="D145" s="194"/>
      <c r="E145" s="194"/>
      <c r="F145" s="194"/>
      <c r="G145" s="194"/>
      <c r="H145" s="194"/>
      <c r="I145" s="127"/>
      <c r="J145" s="277">
        <f t="shared" si="38"/>
        <v>0</v>
      </c>
      <c r="K145" s="223">
        <f t="shared" si="39"/>
        <v>0</v>
      </c>
    </row>
    <row r="146" spans="1:11" ht="12" customHeight="1" thickBot="1">
      <c r="A146" s="10" t="s">
        <v>95</v>
      </c>
      <c r="B146" s="6" t="s">
        <v>314</v>
      </c>
      <c r="C146" s="127"/>
      <c r="D146" s="194"/>
      <c r="E146" s="194"/>
      <c r="F146" s="194"/>
      <c r="G146" s="194"/>
      <c r="H146" s="194"/>
      <c r="I146" s="127"/>
      <c r="J146" s="277">
        <f t="shared" si="38"/>
        <v>0</v>
      </c>
      <c r="K146" s="223">
        <f t="shared" si="39"/>
        <v>0</v>
      </c>
    </row>
    <row r="147" spans="1:11" ht="12" customHeight="1" thickBot="1">
      <c r="A147" s="17" t="s">
        <v>8</v>
      </c>
      <c r="B147" s="47" t="s">
        <v>322</v>
      </c>
      <c r="C147" s="132">
        <f>+C148+C149+C150+C151</f>
        <v>0</v>
      </c>
      <c r="D147" s="196">
        <f aca="true" t="shared" si="40" ref="D147:K147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1" ht="12" customHeight="1">
      <c r="A148" s="12" t="s">
        <v>54</v>
      </c>
      <c r="B148" s="6" t="s">
        <v>255</v>
      </c>
      <c r="C148" s="127"/>
      <c r="D148" s="194"/>
      <c r="E148" s="194"/>
      <c r="F148" s="194"/>
      <c r="G148" s="194"/>
      <c r="H148" s="194"/>
      <c r="I148" s="127"/>
      <c r="J148" s="277">
        <f>D148+E148+F148+G148+H148+I148</f>
        <v>0</v>
      </c>
      <c r="K148" s="223">
        <f>C148+J148</f>
        <v>0</v>
      </c>
    </row>
    <row r="149" spans="1:11" ht="12" customHeight="1">
      <c r="A149" s="12" t="s">
        <v>55</v>
      </c>
      <c r="B149" s="6" t="s">
        <v>256</v>
      </c>
      <c r="C149" s="127"/>
      <c r="D149" s="194"/>
      <c r="E149" s="194"/>
      <c r="F149" s="194"/>
      <c r="G149" s="194"/>
      <c r="H149" s="194"/>
      <c r="I149" s="127"/>
      <c r="J149" s="277">
        <f>D149+E149+F149+G149+H149+I149</f>
        <v>0</v>
      </c>
      <c r="K149" s="223">
        <f>C149+J149</f>
        <v>0</v>
      </c>
    </row>
    <row r="150" spans="1:11" ht="12" customHeight="1">
      <c r="A150" s="12" t="s">
        <v>172</v>
      </c>
      <c r="B150" s="6" t="s">
        <v>323</v>
      </c>
      <c r="C150" s="127"/>
      <c r="D150" s="194"/>
      <c r="E150" s="194"/>
      <c r="F150" s="194"/>
      <c r="G150" s="194"/>
      <c r="H150" s="194"/>
      <c r="I150" s="127"/>
      <c r="J150" s="277">
        <f>D150+E150+F150+G150+H150+I150</f>
        <v>0</v>
      </c>
      <c r="K150" s="223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7"/>
      <c r="D151" s="194"/>
      <c r="E151" s="194"/>
      <c r="F151" s="194"/>
      <c r="G151" s="194"/>
      <c r="H151" s="194"/>
      <c r="I151" s="127"/>
      <c r="J151" s="277">
        <f>D151+E151+F151+G151+H151+I151</f>
        <v>0</v>
      </c>
      <c r="K151" s="223">
        <f>C151+J151</f>
        <v>0</v>
      </c>
    </row>
    <row r="152" spans="1:11" ht="12" customHeight="1" thickBot="1">
      <c r="A152" s="17" t="s">
        <v>9</v>
      </c>
      <c r="B152" s="47" t="s">
        <v>324</v>
      </c>
      <c r="C152" s="188">
        <f>SUM(C153:C157)</f>
        <v>0</v>
      </c>
      <c r="D152" s="197">
        <f aca="true" t="shared" si="41" ref="D152:K152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1" ht="12" customHeight="1">
      <c r="A153" s="12" t="s">
        <v>56</v>
      </c>
      <c r="B153" s="6" t="s">
        <v>319</v>
      </c>
      <c r="C153" s="127"/>
      <c r="D153" s="194"/>
      <c r="E153" s="194"/>
      <c r="F153" s="194"/>
      <c r="G153" s="194"/>
      <c r="H153" s="194"/>
      <c r="I153" s="127"/>
      <c r="J153" s="277">
        <f aca="true" t="shared" si="42" ref="J153:J159">D153+E153+F153+G153+H153+I153</f>
        <v>0</v>
      </c>
      <c r="K153" s="223">
        <f aca="true" t="shared" si="43" ref="K153:K159">C153+J153</f>
        <v>0</v>
      </c>
    </row>
    <row r="154" spans="1:11" ht="12" customHeight="1">
      <c r="A154" s="12" t="s">
        <v>57</v>
      </c>
      <c r="B154" s="6" t="s">
        <v>326</v>
      </c>
      <c r="C154" s="127"/>
      <c r="D154" s="194"/>
      <c r="E154" s="194"/>
      <c r="F154" s="194"/>
      <c r="G154" s="194"/>
      <c r="H154" s="194"/>
      <c r="I154" s="127"/>
      <c r="J154" s="277">
        <f t="shared" si="42"/>
        <v>0</v>
      </c>
      <c r="K154" s="223">
        <f t="shared" si="43"/>
        <v>0</v>
      </c>
    </row>
    <row r="155" spans="1:11" ht="12" customHeight="1">
      <c r="A155" s="12" t="s">
        <v>184</v>
      </c>
      <c r="B155" s="6" t="s">
        <v>321</v>
      </c>
      <c r="C155" s="127"/>
      <c r="D155" s="194"/>
      <c r="E155" s="194"/>
      <c r="F155" s="194"/>
      <c r="G155" s="194"/>
      <c r="H155" s="194"/>
      <c r="I155" s="127"/>
      <c r="J155" s="277">
        <f t="shared" si="42"/>
        <v>0</v>
      </c>
      <c r="K155" s="223">
        <f t="shared" si="43"/>
        <v>0</v>
      </c>
    </row>
    <row r="156" spans="1:11" ht="12" customHeight="1">
      <c r="A156" s="12" t="s">
        <v>185</v>
      </c>
      <c r="B156" s="6" t="s">
        <v>327</v>
      </c>
      <c r="C156" s="127"/>
      <c r="D156" s="194"/>
      <c r="E156" s="194"/>
      <c r="F156" s="194"/>
      <c r="G156" s="194"/>
      <c r="H156" s="194"/>
      <c r="I156" s="127"/>
      <c r="J156" s="277">
        <f t="shared" si="42"/>
        <v>0</v>
      </c>
      <c r="K156" s="223">
        <f t="shared" si="43"/>
        <v>0</v>
      </c>
    </row>
    <row r="157" spans="1:11" ht="12" customHeight="1" thickBot="1">
      <c r="A157" s="12" t="s">
        <v>325</v>
      </c>
      <c r="B157" s="6" t="s">
        <v>328</v>
      </c>
      <c r="C157" s="127"/>
      <c r="D157" s="194"/>
      <c r="E157" s="195"/>
      <c r="F157" s="195"/>
      <c r="G157" s="195"/>
      <c r="H157" s="195"/>
      <c r="I157" s="129"/>
      <c r="J157" s="278">
        <f t="shared" si="42"/>
        <v>0</v>
      </c>
      <c r="K157" s="224">
        <f t="shared" si="43"/>
        <v>0</v>
      </c>
    </row>
    <row r="158" spans="1:11" ht="12" customHeight="1" thickBot="1">
      <c r="A158" s="17" t="s">
        <v>10</v>
      </c>
      <c r="B158" s="47" t="s">
        <v>329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9">
        <f t="shared" si="43"/>
        <v>0</v>
      </c>
    </row>
    <row r="159" spans="1:11" ht="12" customHeight="1" thickBot="1">
      <c r="A159" s="17" t="s">
        <v>11</v>
      </c>
      <c r="B159" s="47" t="s">
        <v>330</v>
      </c>
      <c r="C159" s="189"/>
      <c r="D159" s="198"/>
      <c r="E159" s="300"/>
      <c r="F159" s="300"/>
      <c r="G159" s="300"/>
      <c r="H159" s="300"/>
      <c r="I159" s="250"/>
      <c r="J159" s="280">
        <f t="shared" si="42"/>
        <v>0</v>
      </c>
      <c r="K159" s="166">
        <f t="shared" si="43"/>
        <v>0</v>
      </c>
    </row>
    <row r="160" spans="1:15" ht="15" customHeight="1" thickBot="1">
      <c r="A160" s="17" t="s">
        <v>12</v>
      </c>
      <c r="B160" s="47" t="s">
        <v>332</v>
      </c>
      <c r="C160" s="190">
        <f>+C136+C140+C147+C152+C158+C159</f>
        <v>0</v>
      </c>
      <c r="D160" s="199">
        <f aca="true" t="shared" si="44" ref="D160:K160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331</v>
      </c>
      <c r="C161" s="190">
        <f>+C135+C160</f>
        <v>0</v>
      </c>
      <c r="D161" s="199">
        <f aca="true" t="shared" si="45" ref="D161:K161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0</v>
      </c>
    </row>
    <row r="162" spans="3:11" ht="13.5" customHeight="1">
      <c r="C162" s="416">
        <f>C93-C161</f>
        <v>0</v>
      </c>
      <c r="D162" s="417"/>
      <c r="E162" s="417"/>
      <c r="F162" s="417"/>
      <c r="G162" s="417"/>
      <c r="H162" s="417"/>
      <c r="I162" s="417"/>
      <c r="J162" s="417"/>
      <c r="K162" s="418">
        <f>K93-K161</f>
        <v>0</v>
      </c>
    </row>
    <row r="163" spans="1:11" ht="15.75">
      <c r="A163" s="561" t="s">
        <v>257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" customHeight="1" thickBot="1">
      <c r="A164" s="565" t="s">
        <v>83</v>
      </c>
      <c r="B164" s="565"/>
      <c r="C164" s="74"/>
      <c r="K164" s="74" t="str">
        <f>K96</f>
        <v>Forintban!</v>
      </c>
    </row>
    <row r="165" spans="1:11" ht="25.5" customHeight="1" thickBot="1">
      <c r="A165" s="17">
        <v>1</v>
      </c>
      <c r="B165" s="22" t="s">
        <v>333</v>
      </c>
      <c r="C165" s="191">
        <f>+C68-C135</f>
        <v>0</v>
      </c>
      <c r="D165" s="126">
        <f aca="true" t="shared" si="46" ref="D165:K165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0</v>
      </c>
    </row>
    <row r="166" spans="1:11" ht="32.25" customHeight="1" thickBot="1">
      <c r="A166" s="17" t="s">
        <v>4</v>
      </c>
      <c r="B166" s="22" t="s">
        <v>339</v>
      </c>
      <c r="C166" s="126">
        <f>+C92-C160</f>
        <v>0</v>
      </c>
      <c r="D166" s="126">
        <f aca="true" t="shared" si="47" ref="D166:K166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sheetProtection sheet="1"/>
  <mergeCells count="15">
    <mergeCell ref="A7:B7"/>
    <mergeCell ref="A8:A9"/>
    <mergeCell ref="B8:B9"/>
    <mergeCell ref="C8:K8"/>
    <mergeCell ref="B1:K1"/>
    <mergeCell ref="A3:K3"/>
    <mergeCell ref="A4:K4"/>
    <mergeCell ref="A6:K6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00" workbookViewId="0" topLeftCell="A7">
      <selection activeCell="E20" sqref="E20"/>
    </sheetView>
  </sheetViews>
  <sheetFormatPr defaultColWidth="9.00390625" defaultRowHeight="12.75"/>
  <cols>
    <col min="1" max="1" width="6.875" style="33" customWidth="1"/>
    <col min="2" max="2" width="48.00390625" style="55" customWidth="1"/>
    <col min="3" max="5" width="15.50390625" style="33" customWidth="1"/>
    <col min="6" max="6" width="55.12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2:10" ht="39.75" customHeight="1">
      <c r="B1" s="310" t="s">
        <v>467</v>
      </c>
      <c r="C1" s="81"/>
      <c r="D1" s="81"/>
      <c r="E1" s="81"/>
      <c r="F1" s="81"/>
      <c r="G1" s="81"/>
      <c r="H1" s="81"/>
      <c r="I1" s="81"/>
      <c r="J1" s="581" t="str">
        <f>CONCATENATE("2.1. melléklet ",RM_ALAPADATOK!A7," ",RM_ALAPADATOK!B7," ",RM_ALAPADATOK!C7," ",RM_ALAPADATOK!D7," ",RM_ALAPADATOK!E7," ",RM_ALAPADATOK!F7," ",RM_ALAPADATOK!G7," ",RM_ALAPADATOK!H7)</f>
        <v>2.1. melléklet a 2 / 2019 ( II.26. ) önkormányzati rendelethez</v>
      </c>
    </row>
    <row r="2" spans="7:10" ht="14.25" thickBot="1">
      <c r="G2" s="82"/>
      <c r="H2" s="82"/>
      <c r="I2" s="82" t="str">
        <f>CONCATENATE('RM_1.1.sz.mell.'!K7)</f>
        <v>Forintban!</v>
      </c>
      <c r="J2" s="581"/>
    </row>
    <row r="3" spans="1:10" ht="18" customHeight="1" thickBot="1">
      <c r="A3" s="579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81"/>
    </row>
    <row r="4" spans="1:10" s="86" customFormat="1" ht="42.75" customHeight="1" thickBot="1">
      <c r="A4" s="580"/>
      <c r="B4" s="56" t="s">
        <v>39</v>
      </c>
      <c r="C4" s="294" t="str">
        <f>+CONCATENATE('RM_1.1.sz.mell.'!C8," eredeti előirányzat")</f>
        <v>2019. évi eredeti előirányzat</v>
      </c>
      <c r="D4" s="292" t="s">
        <v>571</v>
      </c>
      <c r="E4" s="292" t="str">
        <f>+CONCATENATE(LEFT('RM_1.1.sz.mell.'!C8,4),".03.31. Módisítás után")</f>
        <v>2019.03.31. Módisítás után</v>
      </c>
      <c r="F4" s="293" t="s">
        <v>39</v>
      </c>
      <c r="G4" s="291" t="str">
        <f>+C4</f>
        <v>2019. évi eredeti előirányzat</v>
      </c>
      <c r="H4" s="291" t="str">
        <f>+D4</f>
        <v>Halmozott módosítás 2019.03.31.-ig</v>
      </c>
      <c r="I4" s="430" t="str">
        <f>+E4</f>
        <v>2019.03.31. Módisítás után</v>
      </c>
      <c r="J4" s="581"/>
    </row>
    <row r="5" spans="1:10" s="90" customFormat="1" ht="12" customHeight="1" thickBot="1">
      <c r="A5" s="87" t="s">
        <v>346</v>
      </c>
      <c r="B5" s="88" t="s">
        <v>347</v>
      </c>
      <c r="C5" s="89" t="s">
        <v>348</v>
      </c>
      <c r="D5" s="201" t="s">
        <v>350</v>
      </c>
      <c r="E5" s="201" t="s">
        <v>426</v>
      </c>
      <c r="F5" s="88" t="s">
        <v>373</v>
      </c>
      <c r="G5" s="89" t="s">
        <v>352</v>
      </c>
      <c r="H5" s="89" t="s">
        <v>353</v>
      </c>
      <c r="I5" s="240" t="s">
        <v>427</v>
      </c>
      <c r="J5" s="581"/>
    </row>
    <row r="6" spans="1:10" ht="12.75" customHeight="1">
      <c r="A6" s="91" t="s">
        <v>3</v>
      </c>
      <c r="B6" s="92" t="s">
        <v>258</v>
      </c>
      <c r="C6" s="476">
        <v>413947518</v>
      </c>
      <c r="D6" s="75">
        <v>1583166</v>
      </c>
      <c r="E6" s="229">
        <f>C6+D6</f>
        <v>415530684</v>
      </c>
      <c r="F6" s="92" t="s">
        <v>40</v>
      </c>
      <c r="G6" s="485">
        <v>316868319</v>
      </c>
      <c r="H6" s="75">
        <v>129714120</v>
      </c>
      <c r="I6" s="233">
        <f>G6+H6</f>
        <v>446582439</v>
      </c>
      <c r="J6" s="581"/>
    </row>
    <row r="7" spans="1:10" ht="12.75" customHeight="1">
      <c r="A7" s="93" t="s">
        <v>4</v>
      </c>
      <c r="B7" s="94" t="s">
        <v>259</v>
      </c>
      <c r="C7" s="477">
        <v>22781887</v>
      </c>
      <c r="D7" s="76">
        <v>159906925</v>
      </c>
      <c r="E7" s="229">
        <f aca="true" t="shared" si="0" ref="E7:E16">C7+D7</f>
        <v>182688812</v>
      </c>
      <c r="F7" s="94" t="s">
        <v>101</v>
      </c>
      <c r="G7" s="486">
        <v>58142518</v>
      </c>
      <c r="H7" s="76">
        <v>12851235</v>
      </c>
      <c r="I7" s="233">
        <f aca="true" t="shared" si="1" ref="I7:I17">G7+H7</f>
        <v>70993753</v>
      </c>
      <c r="J7" s="581"/>
    </row>
    <row r="8" spans="1:10" ht="12.75" customHeight="1">
      <c r="A8" s="93" t="s">
        <v>5</v>
      </c>
      <c r="B8" s="94" t="s">
        <v>279</v>
      </c>
      <c r="C8" s="477">
        <v>3139296</v>
      </c>
      <c r="D8" s="76"/>
      <c r="E8" s="229">
        <f t="shared" si="0"/>
        <v>3139296</v>
      </c>
      <c r="F8" s="94" t="s">
        <v>123</v>
      </c>
      <c r="G8" s="486">
        <v>233405483</v>
      </c>
      <c r="H8" s="76">
        <v>38015105</v>
      </c>
      <c r="I8" s="233">
        <f t="shared" si="1"/>
        <v>271420588</v>
      </c>
      <c r="J8" s="581"/>
    </row>
    <row r="9" spans="1:10" ht="12.75" customHeight="1">
      <c r="A9" s="93" t="s">
        <v>6</v>
      </c>
      <c r="B9" s="94" t="s">
        <v>92</v>
      </c>
      <c r="C9" s="477">
        <v>60000000</v>
      </c>
      <c r="D9" s="76"/>
      <c r="E9" s="229">
        <f t="shared" si="0"/>
        <v>60000000</v>
      </c>
      <c r="F9" s="94" t="s">
        <v>102</v>
      </c>
      <c r="G9" s="486">
        <v>26630000</v>
      </c>
      <c r="H9" s="76"/>
      <c r="I9" s="233">
        <f t="shared" si="1"/>
        <v>26630000</v>
      </c>
      <c r="J9" s="581"/>
    </row>
    <row r="10" spans="1:10" ht="12.75" customHeight="1">
      <c r="A10" s="93" t="s">
        <v>7</v>
      </c>
      <c r="B10" s="95" t="s">
        <v>282</v>
      </c>
      <c r="C10" s="477">
        <v>100476086</v>
      </c>
      <c r="D10" s="76"/>
      <c r="E10" s="229">
        <f t="shared" si="0"/>
        <v>100476086</v>
      </c>
      <c r="F10" s="94" t="s">
        <v>103</v>
      </c>
      <c r="G10" s="486">
        <v>11166498</v>
      </c>
      <c r="H10" s="76">
        <v>5252601</v>
      </c>
      <c r="I10" s="233">
        <f t="shared" si="1"/>
        <v>16419099</v>
      </c>
      <c r="J10" s="581"/>
    </row>
    <row r="11" spans="1:10" ht="12.75" customHeight="1">
      <c r="A11" s="93" t="s">
        <v>8</v>
      </c>
      <c r="B11" s="94" t="s">
        <v>260</v>
      </c>
      <c r="C11" s="478"/>
      <c r="D11" s="77"/>
      <c r="E11" s="229">
        <f t="shared" si="0"/>
        <v>0</v>
      </c>
      <c r="F11" s="94" t="s">
        <v>33</v>
      </c>
      <c r="G11" s="486">
        <v>5000000</v>
      </c>
      <c r="H11" s="76">
        <v>184391261</v>
      </c>
      <c r="I11" s="233">
        <f t="shared" si="1"/>
        <v>189391261</v>
      </c>
      <c r="J11" s="581"/>
    </row>
    <row r="12" spans="1:10" ht="12.75" customHeight="1">
      <c r="A12" s="93" t="s">
        <v>9</v>
      </c>
      <c r="B12" s="94" t="s">
        <v>340</v>
      </c>
      <c r="C12" s="477"/>
      <c r="D12" s="76"/>
      <c r="E12" s="229">
        <f t="shared" si="0"/>
        <v>0</v>
      </c>
      <c r="F12" s="29"/>
      <c r="G12" s="486"/>
      <c r="H12" s="76"/>
      <c r="I12" s="233">
        <f t="shared" si="1"/>
        <v>0</v>
      </c>
      <c r="J12" s="581"/>
    </row>
    <row r="13" spans="1:10" ht="12.75" customHeight="1">
      <c r="A13" s="93" t="s">
        <v>10</v>
      </c>
      <c r="B13" s="29"/>
      <c r="C13" s="477"/>
      <c r="D13" s="76"/>
      <c r="E13" s="229">
        <f t="shared" si="0"/>
        <v>0</v>
      </c>
      <c r="F13" s="29"/>
      <c r="G13" s="486"/>
      <c r="H13" s="76"/>
      <c r="I13" s="233">
        <f t="shared" si="1"/>
        <v>0</v>
      </c>
      <c r="J13" s="581"/>
    </row>
    <row r="14" spans="1:10" ht="12.75" customHeight="1">
      <c r="A14" s="93" t="s">
        <v>11</v>
      </c>
      <c r="B14" s="148"/>
      <c r="C14" s="478"/>
      <c r="D14" s="77"/>
      <c r="E14" s="229">
        <f t="shared" si="0"/>
        <v>0</v>
      </c>
      <c r="F14" s="29"/>
      <c r="G14" s="486"/>
      <c r="H14" s="76"/>
      <c r="I14" s="233">
        <f t="shared" si="1"/>
        <v>0</v>
      </c>
      <c r="J14" s="581"/>
    </row>
    <row r="15" spans="1:10" ht="12.75" customHeight="1">
      <c r="A15" s="93" t="s">
        <v>12</v>
      </c>
      <c r="B15" s="29"/>
      <c r="C15" s="477"/>
      <c r="D15" s="76"/>
      <c r="E15" s="229">
        <f t="shared" si="0"/>
        <v>0</v>
      </c>
      <c r="F15" s="29"/>
      <c r="G15" s="486"/>
      <c r="H15" s="76"/>
      <c r="I15" s="233">
        <f t="shared" si="1"/>
        <v>0</v>
      </c>
      <c r="J15" s="581"/>
    </row>
    <row r="16" spans="1:10" ht="12.75" customHeight="1">
      <c r="A16" s="93" t="s">
        <v>13</v>
      </c>
      <c r="B16" s="29"/>
      <c r="C16" s="477"/>
      <c r="D16" s="76"/>
      <c r="E16" s="229">
        <f t="shared" si="0"/>
        <v>0</v>
      </c>
      <c r="F16" s="29"/>
      <c r="G16" s="486"/>
      <c r="H16" s="76"/>
      <c r="I16" s="233">
        <f t="shared" si="1"/>
        <v>0</v>
      </c>
      <c r="J16" s="581"/>
    </row>
    <row r="17" spans="1:10" ht="12.75" customHeight="1" thickBot="1">
      <c r="A17" s="93" t="s">
        <v>14</v>
      </c>
      <c r="B17" s="35"/>
      <c r="C17" s="479"/>
      <c r="D17" s="78"/>
      <c r="E17" s="230"/>
      <c r="F17" s="29"/>
      <c r="G17" s="487"/>
      <c r="H17" s="78"/>
      <c r="I17" s="233">
        <f t="shared" si="1"/>
        <v>0</v>
      </c>
      <c r="J17" s="581"/>
    </row>
    <row r="18" spans="1:10" ht="21.75" thickBot="1">
      <c r="A18" s="96" t="s">
        <v>15</v>
      </c>
      <c r="B18" s="48" t="s">
        <v>341</v>
      </c>
      <c r="C18" s="480">
        <f>C6+C7+C9+C10+C11+C13+C14+C15+C16+C17</f>
        <v>597205491</v>
      </c>
      <c r="D18" s="79">
        <f>D6+D7+D9+D10+D11+D13+D14+D15+D16+D17</f>
        <v>161490091</v>
      </c>
      <c r="E18" s="79">
        <f>E6+E7+E9+E10+E11+E13+E14+E15+E16+E17</f>
        <v>758695582</v>
      </c>
      <c r="F18" s="48" t="s">
        <v>265</v>
      </c>
      <c r="G18" s="488">
        <f>SUM(G6:G17)</f>
        <v>651212818</v>
      </c>
      <c r="H18" s="79">
        <f>SUM(H6:H17)</f>
        <v>370224322</v>
      </c>
      <c r="I18" s="112">
        <f>SUM(I6:I17)</f>
        <v>1021437140</v>
      </c>
      <c r="J18" s="581"/>
    </row>
    <row r="19" spans="1:10" ht="12.75" customHeight="1">
      <c r="A19" s="97" t="s">
        <v>16</v>
      </c>
      <c r="B19" s="98" t="s">
        <v>262</v>
      </c>
      <c r="C19" s="481">
        <f>+C20+C21+C22+C23</f>
        <v>69397358</v>
      </c>
      <c r="D19" s="179">
        <f>+D20+D21+D22+D23</f>
        <v>208734231</v>
      </c>
      <c r="E19" s="179">
        <f>+E20+E21+E22+E23</f>
        <v>278131589</v>
      </c>
      <c r="F19" s="99" t="s">
        <v>109</v>
      </c>
      <c r="G19" s="489"/>
      <c r="H19" s="80"/>
      <c r="I19" s="234">
        <f>G19+H19</f>
        <v>0</v>
      </c>
      <c r="J19" s="581"/>
    </row>
    <row r="20" spans="1:10" ht="12.75" customHeight="1">
      <c r="A20" s="100" t="s">
        <v>17</v>
      </c>
      <c r="B20" s="99" t="s">
        <v>117</v>
      </c>
      <c r="C20" s="477">
        <v>69397358</v>
      </c>
      <c r="D20" s="41">
        <v>208734231</v>
      </c>
      <c r="E20" s="231">
        <f>C20+D20</f>
        <v>278131589</v>
      </c>
      <c r="F20" s="99" t="s">
        <v>264</v>
      </c>
      <c r="G20" s="486"/>
      <c r="H20" s="41"/>
      <c r="I20" s="235">
        <f aca="true" t="shared" si="2" ref="I20:I28">G20+H20</f>
        <v>0</v>
      </c>
      <c r="J20" s="581"/>
    </row>
    <row r="21" spans="1:10" ht="12.75" customHeight="1">
      <c r="A21" s="100" t="s">
        <v>18</v>
      </c>
      <c r="B21" s="99" t="s">
        <v>118</v>
      </c>
      <c r="C21" s="477"/>
      <c r="D21" s="41"/>
      <c r="E21" s="231">
        <f>C21+D21</f>
        <v>0</v>
      </c>
      <c r="F21" s="99" t="s">
        <v>85</v>
      </c>
      <c r="G21" s="486"/>
      <c r="H21" s="41"/>
      <c r="I21" s="235">
        <f t="shared" si="2"/>
        <v>0</v>
      </c>
      <c r="J21" s="581"/>
    </row>
    <row r="22" spans="1:10" ht="12.75" customHeight="1">
      <c r="A22" s="100" t="s">
        <v>19</v>
      </c>
      <c r="B22" s="99" t="s">
        <v>122</v>
      </c>
      <c r="C22" s="477"/>
      <c r="D22" s="41"/>
      <c r="E22" s="231">
        <f>C22+D22</f>
        <v>0</v>
      </c>
      <c r="F22" s="99" t="s">
        <v>86</v>
      </c>
      <c r="G22" s="486"/>
      <c r="H22" s="41"/>
      <c r="I22" s="235">
        <f t="shared" si="2"/>
        <v>0</v>
      </c>
      <c r="J22" s="581"/>
    </row>
    <row r="23" spans="1:10" ht="12.75" customHeight="1">
      <c r="A23" s="100" t="s">
        <v>20</v>
      </c>
      <c r="B23" s="105" t="s">
        <v>128</v>
      </c>
      <c r="C23" s="477"/>
      <c r="D23" s="41"/>
      <c r="E23" s="231">
        <f>C23+D23</f>
        <v>0</v>
      </c>
      <c r="F23" s="98" t="s">
        <v>124</v>
      </c>
      <c r="G23" s="486"/>
      <c r="H23" s="41"/>
      <c r="I23" s="235">
        <f t="shared" si="2"/>
        <v>0</v>
      </c>
      <c r="J23" s="581"/>
    </row>
    <row r="24" spans="1:10" ht="12.75" customHeight="1">
      <c r="A24" s="100" t="s">
        <v>21</v>
      </c>
      <c r="B24" s="99" t="s">
        <v>263</v>
      </c>
      <c r="C24" s="482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86"/>
      <c r="H24" s="41"/>
      <c r="I24" s="235">
        <f t="shared" si="2"/>
        <v>0</v>
      </c>
      <c r="J24" s="581"/>
    </row>
    <row r="25" spans="1:10" ht="12.75" customHeight="1">
      <c r="A25" s="97" t="s">
        <v>22</v>
      </c>
      <c r="B25" s="98" t="s">
        <v>261</v>
      </c>
      <c r="C25" s="483"/>
      <c r="D25" s="80"/>
      <c r="E25" s="232">
        <f>C25+D25</f>
        <v>0</v>
      </c>
      <c r="F25" s="92" t="s">
        <v>323</v>
      </c>
      <c r="G25" s="489"/>
      <c r="H25" s="80"/>
      <c r="I25" s="234">
        <f t="shared" si="2"/>
        <v>0</v>
      </c>
      <c r="J25" s="581"/>
    </row>
    <row r="26" spans="1:10" ht="12.75" customHeight="1">
      <c r="A26" s="100" t="s">
        <v>23</v>
      </c>
      <c r="B26" s="105" t="s">
        <v>563</v>
      </c>
      <c r="C26" s="477"/>
      <c r="D26" s="41"/>
      <c r="E26" s="231">
        <f>C26+D26</f>
        <v>0</v>
      </c>
      <c r="F26" s="94" t="s">
        <v>329</v>
      </c>
      <c r="G26" s="486"/>
      <c r="H26" s="41"/>
      <c r="I26" s="235">
        <f t="shared" si="2"/>
        <v>0</v>
      </c>
      <c r="J26" s="581"/>
    </row>
    <row r="27" spans="1:10" ht="12.75" customHeight="1">
      <c r="A27" s="93" t="s">
        <v>24</v>
      </c>
      <c r="B27" s="99" t="s">
        <v>424</v>
      </c>
      <c r="C27" s="477"/>
      <c r="D27" s="41"/>
      <c r="E27" s="231">
        <f>C27+D27</f>
        <v>0</v>
      </c>
      <c r="F27" s="94" t="s">
        <v>330</v>
      </c>
      <c r="G27" s="486"/>
      <c r="H27" s="41"/>
      <c r="I27" s="235">
        <f t="shared" si="2"/>
        <v>0</v>
      </c>
      <c r="J27" s="581"/>
    </row>
    <row r="28" spans="1:10" ht="12.75" customHeight="1" thickBot="1">
      <c r="A28" s="122" t="s">
        <v>25</v>
      </c>
      <c r="B28" s="98" t="s">
        <v>219</v>
      </c>
      <c r="C28" s="483"/>
      <c r="D28" s="80"/>
      <c r="E28" s="232">
        <f>C28+D28</f>
        <v>0</v>
      </c>
      <c r="F28" s="549" t="s">
        <v>256</v>
      </c>
      <c r="G28" s="489">
        <v>15390031</v>
      </c>
      <c r="H28" s="80"/>
      <c r="I28" s="234">
        <f t="shared" si="2"/>
        <v>15390031</v>
      </c>
      <c r="J28" s="581"/>
    </row>
    <row r="29" spans="1:10" ht="24" customHeight="1" thickBot="1">
      <c r="A29" s="96" t="s">
        <v>26</v>
      </c>
      <c r="B29" s="48" t="s">
        <v>342</v>
      </c>
      <c r="C29" s="480">
        <f>+C19+C24+C27+C28</f>
        <v>69397358</v>
      </c>
      <c r="D29" s="79">
        <f>+D19+D24+D27+D28</f>
        <v>208734231</v>
      </c>
      <c r="E29" s="202">
        <f>+E19+E24+E27+E28</f>
        <v>278131589</v>
      </c>
      <c r="F29" s="48" t="s">
        <v>344</v>
      </c>
      <c r="G29" s="488">
        <f>SUM(G19:G28)</f>
        <v>15390031</v>
      </c>
      <c r="H29" s="79">
        <f>SUM(H19:H28)</f>
        <v>0</v>
      </c>
      <c r="I29" s="112">
        <f>SUM(I19:I28)</f>
        <v>15390031</v>
      </c>
      <c r="J29" s="581"/>
    </row>
    <row r="30" spans="1:10" ht="13.5" thickBot="1">
      <c r="A30" s="96" t="s">
        <v>27</v>
      </c>
      <c r="B30" s="102" t="s">
        <v>343</v>
      </c>
      <c r="C30" s="484">
        <f>+C18+C29</f>
        <v>666602849</v>
      </c>
      <c r="D30" s="241">
        <f>+D18+D29</f>
        <v>370224322</v>
      </c>
      <c r="E30" s="242">
        <f>+E18+E29</f>
        <v>1036827171</v>
      </c>
      <c r="F30" s="102" t="s">
        <v>345</v>
      </c>
      <c r="G30" s="484">
        <f>+G18+G29</f>
        <v>666602849</v>
      </c>
      <c r="H30" s="241">
        <f>+H18+H29</f>
        <v>370224322</v>
      </c>
      <c r="I30" s="242">
        <f>+I18+I29</f>
        <v>1036827171</v>
      </c>
      <c r="J30" s="581"/>
    </row>
    <row r="31" spans="1:10" ht="13.5" thickBot="1">
      <c r="A31" s="96" t="s">
        <v>28</v>
      </c>
      <c r="B31" s="102" t="s">
        <v>87</v>
      </c>
      <c r="C31" s="484">
        <f>IF(C18-E18&lt;0,E18-C18,"-")</f>
        <v>161490091</v>
      </c>
      <c r="D31" s="241">
        <f>IF(D18-H18&lt;0,H18-D18,"-")</f>
        <v>208734231</v>
      </c>
      <c r="E31" s="242">
        <f>IF(E18-I18&lt;0,I18-E18,"-")</f>
        <v>262741558</v>
      </c>
      <c r="F31" s="102" t="s">
        <v>88</v>
      </c>
      <c r="G31" s="484">
        <f>IF(E18-G18&gt;0,E18-G18,"-")</f>
        <v>107482764</v>
      </c>
      <c r="H31" s="241" t="str">
        <f>IF(D18-H18&gt;0,D18-H18,"-")</f>
        <v>-</v>
      </c>
      <c r="I31" s="242" t="str">
        <f>IF(E18-I18&gt;0,E18-I18,"-")</f>
        <v>-</v>
      </c>
      <c r="J31" s="581"/>
    </row>
    <row r="32" spans="1:10" ht="13.5" thickBot="1">
      <c r="A32" s="96" t="s">
        <v>29</v>
      </c>
      <c r="B32" s="102" t="s">
        <v>430</v>
      </c>
      <c r="C32" s="484">
        <f>IF(C30-E30&lt;0,E30-C30,"-")</f>
        <v>370224322</v>
      </c>
      <c r="D32" s="241" t="str">
        <f>IF(D30-H30&lt;0,H30-D30,"-")</f>
        <v>-</v>
      </c>
      <c r="E32" s="241" t="str">
        <f>IF(E30-I30&lt;0,I30-E30,"-")</f>
        <v>-</v>
      </c>
      <c r="F32" s="102" t="s">
        <v>431</v>
      </c>
      <c r="G32" s="484">
        <f>IF(E30-G30&gt;0,E30-G30,"-")</f>
        <v>370224322</v>
      </c>
      <c r="H32" s="241" t="str">
        <f>IF(D30-H30&gt;0,D30-H30,"-")</f>
        <v>-</v>
      </c>
      <c r="I32" s="243" t="str">
        <f>IF(E30-I30&gt;0,E30-I30,"-")</f>
        <v>-</v>
      </c>
      <c r="J32" s="581"/>
    </row>
    <row r="33" spans="2:6" ht="18.75">
      <c r="B33" s="582"/>
      <c r="C33" s="582"/>
      <c r="D33" s="582"/>
      <c r="E33" s="582"/>
      <c r="F33" s="582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15" workbookViewId="0" topLeftCell="C1">
      <selection activeCell="K18" sqref="K18"/>
    </sheetView>
  </sheetViews>
  <sheetFormatPr defaultColWidth="9.00390625" defaultRowHeight="12.75"/>
  <cols>
    <col min="1" max="1" width="6.875" style="33" customWidth="1"/>
    <col min="2" max="2" width="49.875" style="55" customWidth="1"/>
    <col min="3" max="5" width="15.50390625" style="33" customWidth="1"/>
    <col min="6" max="6" width="46.37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2:10" ht="31.5">
      <c r="B1" s="310" t="s">
        <v>466</v>
      </c>
      <c r="C1" s="81"/>
      <c r="D1" s="81"/>
      <c r="E1" s="81"/>
      <c r="F1" s="81"/>
      <c r="G1" s="81"/>
      <c r="H1" s="81"/>
      <c r="I1" s="81"/>
      <c r="J1" s="581" t="str">
        <f>CONCATENATE("2.2. melléklet ",RM_ALAPADATOK!A7," ",RM_ALAPADATOK!B7," ",RM_ALAPADATOK!C7," ",RM_ALAPADATOK!D7," ",RM_ALAPADATOK!E7," ",RM_ALAPADATOK!F7," ",RM_ALAPADATOK!G7," ",RM_ALAPADATOK!H7)</f>
        <v>2.2. melléklet a 2 / 2019 ( II.26. ) önkormányzati rendelethez</v>
      </c>
    </row>
    <row r="2" spans="7:10" ht="14.25" thickBot="1">
      <c r="G2" s="82"/>
      <c r="H2" s="82"/>
      <c r="I2" s="82" t="str">
        <f>'RM_2.1.sz.mell.'!I2</f>
        <v>Forintban!</v>
      </c>
      <c r="J2" s="581"/>
    </row>
    <row r="3" spans="1:10" ht="13.5" customHeight="1" thickBot="1">
      <c r="A3" s="579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81"/>
    </row>
    <row r="4" spans="1:10" s="86" customFormat="1" ht="36.75" thickBot="1">
      <c r="A4" s="580"/>
      <c r="B4" s="56" t="s">
        <v>39</v>
      </c>
      <c r="C4" s="291" t="str">
        <f>+CONCATENATE('RM_1.1.sz.mell.'!C8," eredeti előirányzat")</f>
        <v>2019. évi eredeti előirányzat</v>
      </c>
      <c r="D4" s="431" t="str">
        <f>CONCATENATE('RM_2.1.sz.mell.'!D4)</f>
        <v>Halmozott módosítás 2019.03.31.-ig</v>
      </c>
      <c r="E4" s="431" t="str">
        <f>+CONCATENATE(LEFT('RM_1.1.sz.mell.'!C8,4),". 03.31. Módisítás után")</f>
        <v>2019. 03.31. Módisítás után</v>
      </c>
      <c r="F4" s="293" t="s">
        <v>39</v>
      </c>
      <c r="G4" s="291" t="str">
        <f>+C4</f>
        <v>2019. évi eredeti előirányzat</v>
      </c>
      <c r="H4" s="291" t="str">
        <f>+D4</f>
        <v>Halmozott módosítás 2019.03.31.-ig</v>
      </c>
      <c r="I4" s="430" t="str">
        <f>+E4</f>
        <v>2019. 03.31. Módisítás után</v>
      </c>
      <c r="J4" s="581"/>
    </row>
    <row r="5" spans="1:10" s="86" customFormat="1" ht="13.5" thickBot="1">
      <c r="A5" s="87" t="s">
        <v>346</v>
      </c>
      <c r="B5" s="88" t="s">
        <v>347</v>
      </c>
      <c r="C5" s="89" t="s">
        <v>348</v>
      </c>
      <c r="D5" s="201" t="s">
        <v>350</v>
      </c>
      <c r="E5" s="201" t="s">
        <v>426</v>
      </c>
      <c r="F5" s="88" t="s">
        <v>373</v>
      </c>
      <c r="G5" s="89" t="s">
        <v>352</v>
      </c>
      <c r="H5" s="89" t="s">
        <v>353</v>
      </c>
      <c r="I5" s="240" t="s">
        <v>427</v>
      </c>
      <c r="J5" s="581"/>
    </row>
    <row r="6" spans="1:10" ht="12.75" customHeight="1">
      <c r="A6" s="91" t="s">
        <v>3</v>
      </c>
      <c r="B6" s="92" t="s">
        <v>266</v>
      </c>
      <c r="C6" s="476">
        <v>8856290</v>
      </c>
      <c r="D6" s="75"/>
      <c r="E6" s="229">
        <f>C6+D6</f>
        <v>8856290</v>
      </c>
      <c r="F6" s="92" t="s">
        <v>119</v>
      </c>
      <c r="G6" s="485">
        <v>28013862</v>
      </c>
      <c r="H6" s="207">
        <v>19418442</v>
      </c>
      <c r="I6" s="236">
        <f>G6+H6</f>
        <v>47432304</v>
      </c>
      <c r="J6" s="581"/>
    </row>
    <row r="7" spans="1:10" ht="12.75">
      <c r="A7" s="93" t="s">
        <v>4</v>
      </c>
      <c r="B7" s="94" t="s">
        <v>267</v>
      </c>
      <c r="C7" s="477"/>
      <c r="D7" s="76"/>
      <c r="E7" s="229">
        <f aca="true" t="shared" si="0" ref="E7:E16">C7+D7</f>
        <v>0</v>
      </c>
      <c r="F7" s="94" t="s">
        <v>272</v>
      </c>
      <c r="G7" s="486"/>
      <c r="H7" s="76"/>
      <c r="I7" s="237">
        <f aca="true" t="shared" si="1" ref="I7:I29">G7+H7</f>
        <v>0</v>
      </c>
      <c r="J7" s="581"/>
    </row>
    <row r="8" spans="1:10" ht="12.75" customHeight="1">
      <c r="A8" s="93" t="s">
        <v>5</v>
      </c>
      <c r="B8" s="94" t="s">
        <v>0</v>
      </c>
      <c r="C8" s="477"/>
      <c r="D8" s="76"/>
      <c r="E8" s="229">
        <f t="shared" si="0"/>
        <v>0</v>
      </c>
      <c r="F8" s="94" t="s">
        <v>105</v>
      </c>
      <c r="G8" s="486">
        <v>155763832</v>
      </c>
      <c r="H8" s="76"/>
      <c r="I8" s="237">
        <f t="shared" si="1"/>
        <v>155763832</v>
      </c>
      <c r="J8" s="581"/>
    </row>
    <row r="9" spans="1:10" ht="12.75" customHeight="1">
      <c r="A9" s="93" t="s">
        <v>6</v>
      </c>
      <c r="B9" s="94" t="s">
        <v>268</v>
      </c>
      <c r="C9" s="477">
        <v>13000000</v>
      </c>
      <c r="D9" s="76"/>
      <c r="E9" s="229">
        <f t="shared" si="0"/>
        <v>13000000</v>
      </c>
      <c r="F9" s="94" t="s">
        <v>273</v>
      </c>
      <c r="G9" s="486">
        <v>120091212</v>
      </c>
      <c r="H9" s="76"/>
      <c r="I9" s="237">
        <f t="shared" si="1"/>
        <v>120091212</v>
      </c>
      <c r="J9" s="581"/>
    </row>
    <row r="10" spans="1:10" ht="12.75" customHeight="1">
      <c r="A10" s="93" t="s">
        <v>7</v>
      </c>
      <c r="B10" s="94" t="s">
        <v>269</v>
      </c>
      <c r="C10" s="477"/>
      <c r="D10" s="76"/>
      <c r="E10" s="229">
        <f t="shared" si="0"/>
        <v>0</v>
      </c>
      <c r="F10" s="94" t="s">
        <v>121</v>
      </c>
      <c r="G10" s="486">
        <v>6800000</v>
      </c>
      <c r="H10" s="76"/>
      <c r="I10" s="237">
        <f t="shared" si="1"/>
        <v>6800000</v>
      </c>
      <c r="J10" s="581"/>
    </row>
    <row r="11" spans="1:10" ht="12.75" customHeight="1">
      <c r="A11" s="93" t="s">
        <v>8</v>
      </c>
      <c r="B11" s="94" t="s">
        <v>270</v>
      </c>
      <c r="C11" s="478"/>
      <c r="D11" s="77">
        <v>51937034</v>
      </c>
      <c r="E11" s="229">
        <f t="shared" si="0"/>
        <v>51937034</v>
      </c>
      <c r="F11" s="151"/>
      <c r="G11" s="486"/>
      <c r="H11" s="76"/>
      <c r="I11" s="237">
        <f t="shared" si="1"/>
        <v>0</v>
      </c>
      <c r="J11" s="581"/>
    </row>
    <row r="12" spans="1:10" ht="12.75" customHeight="1">
      <c r="A12" s="93" t="s">
        <v>9</v>
      </c>
      <c r="B12" s="29"/>
      <c r="C12" s="477"/>
      <c r="D12" s="76"/>
      <c r="E12" s="229">
        <f t="shared" si="0"/>
        <v>0</v>
      </c>
      <c r="F12" s="151"/>
      <c r="G12" s="486"/>
      <c r="H12" s="76"/>
      <c r="I12" s="237">
        <f t="shared" si="1"/>
        <v>0</v>
      </c>
      <c r="J12" s="581"/>
    </row>
    <row r="13" spans="1:10" ht="12.75" customHeight="1">
      <c r="A13" s="93" t="s">
        <v>10</v>
      </c>
      <c r="B13" s="29"/>
      <c r="C13" s="477"/>
      <c r="D13" s="76"/>
      <c r="E13" s="229">
        <f t="shared" si="0"/>
        <v>0</v>
      </c>
      <c r="F13" s="152"/>
      <c r="G13" s="486"/>
      <c r="H13" s="76"/>
      <c r="I13" s="237">
        <f t="shared" si="1"/>
        <v>0</v>
      </c>
      <c r="J13" s="581"/>
    </row>
    <row r="14" spans="1:10" ht="12.75" customHeight="1">
      <c r="A14" s="93" t="s">
        <v>11</v>
      </c>
      <c r="B14" s="149"/>
      <c r="C14" s="478"/>
      <c r="D14" s="77"/>
      <c r="E14" s="229">
        <f t="shared" si="0"/>
        <v>0</v>
      </c>
      <c r="F14" s="151"/>
      <c r="G14" s="486"/>
      <c r="H14" s="76"/>
      <c r="I14" s="237">
        <f t="shared" si="1"/>
        <v>0</v>
      </c>
      <c r="J14" s="581"/>
    </row>
    <row r="15" spans="1:10" ht="12.75">
      <c r="A15" s="93" t="s">
        <v>12</v>
      </c>
      <c r="B15" s="29"/>
      <c r="C15" s="478"/>
      <c r="D15" s="77"/>
      <c r="E15" s="229">
        <f t="shared" si="0"/>
        <v>0</v>
      </c>
      <c r="F15" s="151"/>
      <c r="G15" s="486"/>
      <c r="H15" s="76"/>
      <c r="I15" s="237">
        <f t="shared" si="1"/>
        <v>0</v>
      </c>
      <c r="J15" s="581"/>
    </row>
    <row r="16" spans="1:10" ht="12.75" customHeight="1" thickBot="1">
      <c r="A16" s="122" t="s">
        <v>13</v>
      </c>
      <c r="B16" s="150"/>
      <c r="C16" s="490"/>
      <c r="D16" s="124"/>
      <c r="E16" s="229">
        <f t="shared" si="0"/>
        <v>0</v>
      </c>
      <c r="F16" s="123" t="s">
        <v>33</v>
      </c>
      <c r="G16" s="489">
        <v>15000000</v>
      </c>
      <c r="H16" s="205"/>
      <c r="I16" s="238">
        <f t="shared" si="1"/>
        <v>15000000</v>
      </c>
      <c r="J16" s="581"/>
    </row>
    <row r="17" spans="1:10" ht="15.75" customHeight="1" thickBot="1">
      <c r="A17" s="96" t="s">
        <v>14</v>
      </c>
      <c r="B17" s="48" t="s">
        <v>280</v>
      </c>
      <c r="C17" s="480">
        <f>+C6+C8+C9+C11+C12+C13+C14+C15+C16</f>
        <v>21856290</v>
      </c>
      <c r="D17" s="79">
        <f>+D6+D8+D9+D11+D12+D13+D14+D15+D16</f>
        <v>51937034</v>
      </c>
      <c r="E17" s="79">
        <f>+E6+E8+E9+E11+E12+E13+E14+E15+E16</f>
        <v>73793324</v>
      </c>
      <c r="F17" s="48" t="s">
        <v>281</v>
      </c>
      <c r="G17" s="488">
        <f>+G6+G8+G10+G11+G12+G13+G14+G15+G16</f>
        <v>205577694</v>
      </c>
      <c r="H17" s="79">
        <f>+H6+H8+H10+H11+H12+H13+H14+H15+H16</f>
        <v>19418442</v>
      </c>
      <c r="I17" s="112">
        <f>+I6+I8+I10+I11+I12+I13+I14+I15+I16</f>
        <v>224996136</v>
      </c>
      <c r="J17" s="581"/>
    </row>
    <row r="18" spans="1:10" ht="12.75" customHeight="1">
      <c r="A18" s="91" t="s">
        <v>15</v>
      </c>
      <c r="B18" s="104" t="s">
        <v>136</v>
      </c>
      <c r="C18" s="491">
        <f>SUM(C19:C23)</f>
        <v>183721404</v>
      </c>
      <c r="D18" s="111">
        <f>+D19+D20+D21+D22+D23</f>
        <v>-32518592</v>
      </c>
      <c r="E18" s="111">
        <f>+E19+E20+E21+E22+E23</f>
        <v>151202812</v>
      </c>
      <c r="F18" s="99" t="s">
        <v>109</v>
      </c>
      <c r="G18" s="485"/>
      <c r="H18" s="206"/>
      <c r="I18" s="239">
        <f t="shared" si="1"/>
        <v>0</v>
      </c>
      <c r="J18" s="581"/>
    </row>
    <row r="19" spans="1:10" ht="12.75" customHeight="1">
      <c r="A19" s="93" t="s">
        <v>16</v>
      </c>
      <c r="B19" s="105" t="s">
        <v>125</v>
      </c>
      <c r="C19" s="477">
        <v>183721404</v>
      </c>
      <c r="D19" s="41">
        <v>-32518592</v>
      </c>
      <c r="E19" s="231">
        <f aca="true" t="shared" si="2" ref="E19:E29">C19+D19</f>
        <v>151202812</v>
      </c>
      <c r="F19" s="99" t="s">
        <v>112</v>
      </c>
      <c r="G19" s="486"/>
      <c r="H19" s="41"/>
      <c r="I19" s="235">
        <f t="shared" si="1"/>
        <v>0</v>
      </c>
      <c r="J19" s="581"/>
    </row>
    <row r="20" spans="1:10" ht="12.75" customHeight="1">
      <c r="A20" s="91" t="s">
        <v>17</v>
      </c>
      <c r="B20" s="105" t="s">
        <v>126</v>
      </c>
      <c r="C20" s="477"/>
      <c r="D20" s="41"/>
      <c r="E20" s="231">
        <f t="shared" si="2"/>
        <v>0</v>
      </c>
      <c r="F20" s="99" t="s">
        <v>85</v>
      </c>
      <c r="G20" s="486"/>
      <c r="H20" s="41"/>
      <c r="I20" s="235">
        <f t="shared" si="1"/>
        <v>0</v>
      </c>
      <c r="J20" s="581"/>
    </row>
    <row r="21" spans="1:10" ht="12.75" customHeight="1">
      <c r="A21" s="93" t="s">
        <v>18</v>
      </c>
      <c r="B21" s="105" t="s">
        <v>127</v>
      </c>
      <c r="C21" s="477"/>
      <c r="D21" s="41"/>
      <c r="E21" s="231">
        <f t="shared" si="2"/>
        <v>0</v>
      </c>
      <c r="F21" s="99" t="s">
        <v>86</v>
      </c>
      <c r="G21" s="486"/>
      <c r="H21" s="41"/>
      <c r="I21" s="235">
        <f t="shared" si="1"/>
        <v>0</v>
      </c>
      <c r="J21" s="581"/>
    </row>
    <row r="22" spans="1:10" ht="12.75" customHeight="1">
      <c r="A22" s="91" t="s">
        <v>19</v>
      </c>
      <c r="B22" s="105" t="s">
        <v>128</v>
      </c>
      <c r="C22" s="477"/>
      <c r="D22" s="41"/>
      <c r="E22" s="231">
        <f t="shared" si="2"/>
        <v>0</v>
      </c>
      <c r="F22" s="98" t="s">
        <v>124</v>
      </c>
      <c r="G22" s="486"/>
      <c r="H22" s="41"/>
      <c r="I22" s="235">
        <f t="shared" si="1"/>
        <v>0</v>
      </c>
      <c r="J22" s="581"/>
    </row>
    <row r="23" spans="1:10" ht="12.75" customHeight="1">
      <c r="A23" s="93" t="s">
        <v>20</v>
      </c>
      <c r="B23" s="106" t="s">
        <v>129</v>
      </c>
      <c r="C23" s="477"/>
      <c r="D23" s="41"/>
      <c r="E23" s="231">
        <f t="shared" si="2"/>
        <v>0</v>
      </c>
      <c r="F23" s="99" t="s">
        <v>113</v>
      </c>
      <c r="G23" s="486"/>
      <c r="H23" s="41"/>
      <c r="I23" s="235">
        <f t="shared" si="1"/>
        <v>0</v>
      </c>
      <c r="J23" s="581"/>
    </row>
    <row r="24" spans="1:10" ht="12.75" customHeight="1">
      <c r="A24" s="91" t="s">
        <v>21</v>
      </c>
      <c r="B24" s="107" t="s">
        <v>130</v>
      </c>
      <c r="C24" s="482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86"/>
      <c r="H24" s="41"/>
      <c r="I24" s="235">
        <f t="shared" si="1"/>
        <v>0</v>
      </c>
      <c r="J24" s="581"/>
    </row>
    <row r="25" spans="1:10" ht="12.75" customHeight="1">
      <c r="A25" s="93" t="s">
        <v>22</v>
      </c>
      <c r="B25" s="106" t="s">
        <v>131</v>
      </c>
      <c r="C25" s="477"/>
      <c r="D25" s="41"/>
      <c r="E25" s="231">
        <f t="shared" si="2"/>
        <v>0</v>
      </c>
      <c r="F25" s="108" t="s">
        <v>274</v>
      </c>
      <c r="G25" s="486"/>
      <c r="H25" s="41"/>
      <c r="I25" s="235">
        <f t="shared" si="1"/>
        <v>0</v>
      </c>
      <c r="J25" s="581"/>
    </row>
    <row r="26" spans="1:10" ht="12.75" customHeight="1">
      <c r="A26" s="91" t="s">
        <v>23</v>
      </c>
      <c r="B26" s="106" t="s">
        <v>132</v>
      </c>
      <c r="C26" s="477"/>
      <c r="D26" s="41"/>
      <c r="E26" s="231">
        <f t="shared" si="2"/>
        <v>0</v>
      </c>
      <c r="F26" s="103"/>
      <c r="G26" s="486"/>
      <c r="H26" s="41"/>
      <c r="I26" s="235">
        <f t="shared" si="1"/>
        <v>0</v>
      </c>
      <c r="J26" s="581"/>
    </row>
    <row r="27" spans="1:10" ht="12.75" customHeight="1">
      <c r="A27" s="93" t="s">
        <v>24</v>
      </c>
      <c r="B27" s="105" t="s">
        <v>133</v>
      </c>
      <c r="C27" s="477"/>
      <c r="D27" s="41"/>
      <c r="E27" s="231">
        <f t="shared" si="2"/>
        <v>0</v>
      </c>
      <c r="F27" s="46"/>
      <c r="G27" s="486"/>
      <c r="H27" s="41"/>
      <c r="I27" s="235">
        <f t="shared" si="1"/>
        <v>0</v>
      </c>
      <c r="J27" s="581"/>
    </row>
    <row r="28" spans="1:10" ht="12.75" customHeight="1">
      <c r="A28" s="91" t="s">
        <v>25</v>
      </c>
      <c r="B28" s="109" t="s">
        <v>134</v>
      </c>
      <c r="C28" s="477"/>
      <c r="D28" s="41"/>
      <c r="E28" s="231">
        <f t="shared" si="2"/>
        <v>0</v>
      </c>
      <c r="F28" s="29"/>
      <c r="G28" s="486"/>
      <c r="H28" s="41"/>
      <c r="I28" s="235">
        <f t="shared" si="1"/>
        <v>0</v>
      </c>
      <c r="J28" s="581"/>
    </row>
    <row r="29" spans="1:10" ht="12.75" customHeight="1" thickBot="1">
      <c r="A29" s="93" t="s">
        <v>26</v>
      </c>
      <c r="B29" s="110" t="s">
        <v>135</v>
      </c>
      <c r="C29" s="477"/>
      <c r="D29" s="41"/>
      <c r="E29" s="231">
        <f t="shared" si="2"/>
        <v>0</v>
      </c>
      <c r="F29" s="46"/>
      <c r="G29" s="486"/>
      <c r="H29" s="41"/>
      <c r="I29" s="235">
        <f t="shared" si="1"/>
        <v>0</v>
      </c>
      <c r="J29" s="581"/>
    </row>
    <row r="30" spans="1:10" ht="21.75" customHeight="1" thickBot="1">
      <c r="A30" s="96" t="s">
        <v>27</v>
      </c>
      <c r="B30" s="48" t="s">
        <v>271</v>
      </c>
      <c r="C30" s="480">
        <f>+C18+C24</f>
        <v>183721404</v>
      </c>
      <c r="D30" s="79">
        <f>+D18+D24</f>
        <v>-32518592</v>
      </c>
      <c r="E30" s="79">
        <f>+E18+E24</f>
        <v>151202812</v>
      </c>
      <c r="F30" s="48" t="s">
        <v>275</v>
      </c>
      <c r="G30" s="488">
        <f>SUM(G18:G29)</f>
        <v>0</v>
      </c>
      <c r="H30" s="79">
        <f>SUM(H18:H29)</f>
        <v>0</v>
      </c>
      <c r="I30" s="112">
        <f>SUM(I18:I29)</f>
        <v>0</v>
      </c>
      <c r="J30" s="581"/>
    </row>
    <row r="31" spans="1:10" ht="13.5" thickBot="1">
      <c r="A31" s="96" t="s">
        <v>28</v>
      </c>
      <c r="B31" s="102" t="s">
        <v>276</v>
      </c>
      <c r="C31" s="484">
        <f>+C17+C30</f>
        <v>205577694</v>
      </c>
      <c r="D31" s="241">
        <f>+D17+D30</f>
        <v>19418442</v>
      </c>
      <c r="E31" s="242">
        <f>+E17+E30</f>
        <v>224996136</v>
      </c>
      <c r="F31" s="102" t="s">
        <v>277</v>
      </c>
      <c r="G31" s="484">
        <f>+G17+G30</f>
        <v>205577694</v>
      </c>
      <c r="H31" s="241">
        <f>+H17+H30</f>
        <v>19418442</v>
      </c>
      <c r="I31" s="242">
        <f>+I17+I30</f>
        <v>224996136</v>
      </c>
      <c r="J31" s="581"/>
    </row>
    <row r="32" spans="1:10" ht="13.5" thickBot="1">
      <c r="A32" s="96" t="s">
        <v>29</v>
      </c>
      <c r="B32" s="102" t="s">
        <v>87</v>
      </c>
      <c r="C32" s="484">
        <f>IF(C17-E17&lt;0,E17-C17,"-")</f>
        <v>51937034</v>
      </c>
      <c r="D32" s="241" t="str">
        <f>IF(D17-H17&lt;0,H17-D17,"-")</f>
        <v>-</v>
      </c>
      <c r="E32" s="242">
        <f>IF(E17-I17&lt;0,I17-E17,"-")</f>
        <v>151202812</v>
      </c>
      <c r="F32" s="102" t="s">
        <v>88</v>
      </c>
      <c r="G32" s="484" t="str">
        <f>IF(E17-G17&gt;0,E17-G17,"-")</f>
        <v>-</v>
      </c>
      <c r="H32" s="241">
        <f>IF(D17-H17&gt;0,D17-H17,"-")</f>
        <v>32518592</v>
      </c>
      <c r="I32" s="242" t="str">
        <f>IF(E17-I17&gt;0,E17-I17,"-")</f>
        <v>-</v>
      </c>
      <c r="J32" s="581"/>
    </row>
    <row r="33" spans="1:10" ht="13.5" thickBot="1">
      <c r="A33" s="96" t="s">
        <v>30</v>
      </c>
      <c r="B33" s="102" t="s">
        <v>430</v>
      </c>
      <c r="C33" s="484">
        <f>IF(C31-E31&lt;0,E31-C31,"-")</f>
        <v>19418442</v>
      </c>
      <c r="D33" s="241" t="str">
        <f>IF(D31-H31&lt;0,H31-D31,"-")</f>
        <v>-</v>
      </c>
      <c r="E33" s="241" t="str">
        <f>IF(E31-I31&lt;0,I31-E31,"-")</f>
        <v>-</v>
      </c>
      <c r="F33" s="102" t="s">
        <v>431</v>
      </c>
      <c r="G33" s="484">
        <f>IF(E31-G31&gt;0,E31-G31,"-")</f>
        <v>19418442</v>
      </c>
      <c r="H33" s="241" t="str">
        <f>IF(D31-H31&gt;0,D31-H31,"-")</f>
        <v>-</v>
      </c>
      <c r="I33" s="243" t="str">
        <f>IF(E31-I31&gt;0,E31-I31,"-")</f>
        <v>-</v>
      </c>
      <c r="J33" s="581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asPc6</cp:lastModifiedBy>
  <cp:lastPrinted>2019-04-24T06:40:52Z</cp:lastPrinted>
  <dcterms:created xsi:type="dcterms:W3CDTF">1999-10-30T10:30:45Z</dcterms:created>
  <dcterms:modified xsi:type="dcterms:W3CDTF">2019-05-09T08:55:57Z</dcterms:modified>
  <cp:category/>
  <cp:version/>
  <cp:contentType/>
  <cp:contentStatus/>
</cp:coreProperties>
</file>