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85" windowWidth="14805" windowHeight="7830" firstSheet="2" activeTab="8"/>
  </bookViews>
  <sheets>
    <sheet name="Működési c. mérleg" sheetId="1" r:id="rId1"/>
    <sheet name="Felhalm. c. mérleg" sheetId="2" r:id="rId2"/>
    <sheet name="Beruházás" sheetId="3" r:id="rId3"/>
    <sheet name="Felújítás" sheetId="4" r:id="rId4"/>
    <sheet name="Önkorm." sheetId="6" r:id="rId5"/>
    <sheet name="Össz.Önkorm.intézményenként" sheetId="7" r:id="rId6"/>
    <sheet name="PH.megbontva" sheetId="8" r:id="rId7"/>
    <sheet name="Össz.Önkorm.megbontva" sheetId="9" r:id="rId8"/>
    <sheet name="ÁMK.megbontva" sheetId="10" r:id="rId9"/>
    <sheet name="Maradvány" sheetId="11" r:id="rId10"/>
    <sheet name="Vagyonkimutatás Eszköz" sheetId="12" r:id="rId11"/>
    <sheet name="Vagyonkimutatás Forrás" sheetId="13" r:id="rId12"/>
    <sheet name="Pénzeszközök változása" sheetId="14" r:id="rId13"/>
    <sheet name="Részesedések" sheetId="15" r:id="rId14"/>
    <sheet name="EU-s projekt 1" sheetId="16" r:id="rId15"/>
    <sheet name="EU-s projekt 2" sheetId="17" r:id="rId16"/>
    <sheet name="EU-s projekt 3" sheetId="18" r:id="rId17"/>
    <sheet name="EU-S projekt 4" sheetId="19" r:id="rId18"/>
    <sheet name="EU-s projekt 5" sheetId="20" r:id="rId19"/>
  </sheets>
  <externalReferences>
    <externalReference r:id="rId20"/>
    <externalReference r:id="rId21"/>
    <externalReference r:id="rId22"/>
  </externalReferences>
  <calcPr calcId="145621"/>
</workbook>
</file>

<file path=xl/calcChain.xml><?xml version="1.0" encoding="utf-8"?>
<calcChain xmlns="http://schemas.openxmlformats.org/spreadsheetml/2006/main">
  <c r="J1" i="2" l="1"/>
  <c r="J1" i="1"/>
  <c r="I156" i="9" l="1"/>
  <c r="K156" i="9"/>
  <c r="J156" i="9"/>
  <c r="I155" i="9"/>
  <c r="J155" i="9"/>
  <c r="I141" i="9"/>
  <c r="J141" i="9"/>
  <c r="H156" i="8"/>
  <c r="G156" i="8"/>
  <c r="E156" i="8"/>
  <c r="D156" i="8"/>
  <c r="E129" i="8"/>
  <c r="D129" i="8"/>
  <c r="H129" i="8"/>
  <c r="G129" i="8"/>
  <c r="G115" i="8"/>
  <c r="F97" i="8"/>
  <c r="F96" i="8"/>
  <c r="F95" i="8"/>
  <c r="C19" i="12" l="1"/>
  <c r="C24" i="12"/>
  <c r="C29" i="12"/>
  <c r="C40" i="12"/>
  <c r="C45" i="12"/>
  <c r="C54" i="12"/>
  <c r="C59" i="12"/>
  <c r="C63" i="12"/>
  <c r="C66" i="12"/>
  <c r="C8" i="12" l="1"/>
  <c r="C51" i="12" s="1"/>
  <c r="C68" i="12" s="1"/>
  <c r="C21" i="13"/>
  <c r="I30" i="2"/>
  <c r="H30" i="2"/>
  <c r="G30" i="2"/>
  <c r="E24" i="2"/>
  <c r="D24" i="2"/>
  <c r="C24" i="2"/>
  <c r="E18" i="2"/>
  <c r="E30" i="2" s="1"/>
  <c r="D18" i="2"/>
  <c r="D30" i="2" s="1"/>
  <c r="C18" i="2"/>
  <c r="C30" i="2" s="1"/>
  <c r="C31" i="2" s="1"/>
  <c r="I17" i="2"/>
  <c r="I31" i="2" s="1"/>
  <c r="H17" i="2"/>
  <c r="H31" i="2" s="1"/>
  <c r="G17" i="2"/>
  <c r="G31" i="2" s="1"/>
  <c r="E17" i="2"/>
  <c r="D17" i="2"/>
  <c r="C17" i="2"/>
  <c r="I4" i="2"/>
  <c r="H4" i="2"/>
  <c r="G4" i="2"/>
  <c r="E4" i="2"/>
  <c r="D4" i="2"/>
  <c r="C4" i="2"/>
  <c r="I2" i="2"/>
  <c r="I27" i="1"/>
  <c r="H27" i="1"/>
  <c r="G27" i="1"/>
  <c r="E24" i="1"/>
  <c r="D24" i="1"/>
  <c r="C24" i="1"/>
  <c r="E19" i="1"/>
  <c r="E27" i="1" s="1"/>
  <c r="D19" i="1"/>
  <c r="C19" i="1"/>
  <c r="C27" i="1" s="1"/>
  <c r="I18" i="1"/>
  <c r="H18" i="1"/>
  <c r="G18" i="1"/>
  <c r="E18" i="1"/>
  <c r="D18" i="1"/>
  <c r="C18" i="1"/>
  <c r="E4" i="1"/>
  <c r="I4" i="1" s="1"/>
  <c r="D4" i="1"/>
  <c r="H4" i="1" s="1"/>
  <c r="C4" i="1"/>
  <c r="G4" i="1" s="1"/>
  <c r="I2" i="1"/>
  <c r="E32" i="2" l="1"/>
  <c r="G32" i="2"/>
  <c r="I28" i="1"/>
  <c r="H28" i="1"/>
  <c r="E29" i="1"/>
  <c r="D29" i="1"/>
  <c r="C29" i="1"/>
  <c r="D27" i="1"/>
  <c r="D28" i="1" s="1"/>
  <c r="G29" i="1"/>
  <c r="C28" i="1"/>
  <c r="D31" i="2"/>
  <c r="C33" i="2"/>
  <c r="G33" i="2"/>
  <c r="E31" i="2"/>
  <c r="C32" i="2"/>
  <c r="H32" i="2"/>
  <c r="D32" i="2"/>
  <c r="I32" i="2"/>
  <c r="E28" i="1"/>
  <c r="H29" i="1"/>
  <c r="G28" i="1"/>
  <c r="I29" i="1"/>
  <c r="I147" i="8"/>
  <c r="F147" i="8"/>
  <c r="C147" i="8"/>
  <c r="I141" i="8"/>
  <c r="F141" i="8"/>
  <c r="C141" i="8"/>
  <c r="I134" i="8"/>
  <c r="F134" i="8"/>
  <c r="C134" i="8"/>
  <c r="I130" i="8"/>
  <c r="I155" i="8" s="1"/>
  <c r="F130" i="8"/>
  <c r="C130" i="8"/>
  <c r="K115" i="8"/>
  <c r="J115" i="8"/>
  <c r="I115" i="8"/>
  <c r="H115" i="8"/>
  <c r="F115" i="8"/>
  <c r="C115" i="8"/>
  <c r="K94" i="8"/>
  <c r="K129" i="8" s="1"/>
  <c r="K156" i="8" s="1"/>
  <c r="J94" i="8"/>
  <c r="I94" i="8"/>
  <c r="I129" i="8" s="1"/>
  <c r="I156" i="8" s="1"/>
  <c r="H94" i="8"/>
  <c r="G94" i="8"/>
  <c r="F94" i="8"/>
  <c r="E94" i="8"/>
  <c r="D94" i="8"/>
  <c r="C94" i="8"/>
  <c r="C129" i="8" s="1"/>
  <c r="I83" i="8"/>
  <c r="F83" i="8"/>
  <c r="C83" i="8"/>
  <c r="K78" i="8"/>
  <c r="K90" i="8" s="1"/>
  <c r="J78" i="8"/>
  <c r="I78" i="8"/>
  <c r="H78" i="8"/>
  <c r="G78" i="8"/>
  <c r="G90" i="8" s="1"/>
  <c r="G91" i="8" s="1"/>
  <c r="F78" i="8"/>
  <c r="E78" i="8"/>
  <c r="E90" i="8" s="1"/>
  <c r="E91" i="8" s="1"/>
  <c r="D78" i="8"/>
  <c r="D90" i="8" s="1"/>
  <c r="D91" i="8" s="1"/>
  <c r="C78" i="8"/>
  <c r="K75" i="8"/>
  <c r="J75" i="8"/>
  <c r="J90" i="8" s="1"/>
  <c r="J91" i="8" s="1"/>
  <c r="I75" i="8"/>
  <c r="H75" i="8"/>
  <c r="H90" i="8" s="1"/>
  <c r="H91" i="8" s="1"/>
  <c r="G75" i="8"/>
  <c r="F75" i="8"/>
  <c r="C75" i="8"/>
  <c r="I70" i="8"/>
  <c r="F70" i="8"/>
  <c r="C70" i="8"/>
  <c r="I66" i="8"/>
  <c r="F66" i="8"/>
  <c r="C66" i="8"/>
  <c r="I60" i="8"/>
  <c r="F60" i="8"/>
  <c r="C60" i="8"/>
  <c r="I55" i="8"/>
  <c r="F55" i="8"/>
  <c r="C55" i="8"/>
  <c r="I49" i="8"/>
  <c r="F49" i="8"/>
  <c r="C49" i="8"/>
  <c r="K37" i="8"/>
  <c r="H37" i="8"/>
  <c r="G37" i="8"/>
  <c r="F37" i="8"/>
  <c r="C37" i="8"/>
  <c r="I29" i="8"/>
  <c r="F29" i="8"/>
  <c r="C29" i="8"/>
  <c r="I22" i="8"/>
  <c r="F22" i="8"/>
  <c r="C22" i="8"/>
  <c r="K15" i="8"/>
  <c r="K65" i="8" s="1"/>
  <c r="J15" i="8"/>
  <c r="I15" i="8"/>
  <c r="F15" i="8"/>
  <c r="C15" i="8"/>
  <c r="I8" i="8"/>
  <c r="C8" i="8"/>
  <c r="F65" i="8" l="1"/>
  <c r="C65" i="8"/>
  <c r="C91" i="8" s="1"/>
  <c r="F129" i="8"/>
  <c r="F156" i="8" s="1"/>
  <c r="J129" i="8"/>
  <c r="J156" i="8" s="1"/>
  <c r="C90" i="8"/>
  <c r="F90" i="8"/>
  <c r="C155" i="8"/>
  <c r="C156" i="8" s="1"/>
  <c r="I90" i="8"/>
  <c r="I91" i="8" s="1"/>
  <c r="F155" i="8"/>
  <c r="H30" i="1"/>
  <c r="G30" i="1"/>
  <c r="D30" i="1"/>
  <c r="C30" i="1"/>
  <c r="D33" i="2"/>
  <c r="H33" i="2"/>
  <c r="I33" i="2"/>
  <c r="E33" i="2"/>
  <c r="I30" i="1"/>
  <c r="E30" i="1"/>
  <c r="K91" i="8"/>
  <c r="F147" i="10"/>
  <c r="C147" i="10"/>
  <c r="F141" i="10"/>
  <c r="C141" i="10"/>
  <c r="F134" i="10"/>
  <c r="C134" i="10"/>
  <c r="F130" i="10"/>
  <c r="F155" i="10" s="1"/>
  <c r="C130" i="10"/>
  <c r="H115" i="10"/>
  <c r="G115" i="10"/>
  <c r="F115" i="10"/>
  <c r="E115" i="10"/>
  <c r="D115" i="10"/>
  <c r="C115" i="10"/>
  <c r="H94" i="10"/>
  <c r="H129" i="10" s="1"/>
  <c r="H156" i="10" s="1"/>
  <c r="G94" i="10"/>
  <c r="F94" i="10"/>
  <c r="E94" i="10"/>
  <c r="E129" i="10" s="1"/>
  <c r="E156" i="10" s="1"/>
  <c r="D94" i="10"/>
  <c r="D129" i="10" s="1"/>
  <c r="D156" i="10" s="1"/>
  <c r="C94" i="10"/>
  <c r="F83" i="10"/>
  <c r="C83" i="10"/>
  <c r="H78" i="10"/>
  <c r="G78" i="10"/>
  <c r="F78" i="10"/>
  <c r="E78" i="10"/>
  <c r="E90" i="10" s="1"/>
  <c r="D78" i="10"/>
  <c r="C78" i="10"/>
  <c r="H75" i="10"/>
  <c r="G75" i="10"/>
  <c r="G90" i="10" s="1"/>
  <c r="F75" i="10"/>
  <c r="E75" i="10"/>
  <c r="D75" i="10"/>
  <c r="C75" i="10"/>
  <c r="F70" i="10"/>
  <c r="C70" i="10"/>
  <c r="F66" i="10"/>
  <c r="C66" i="10"/>
  <c r="C90" i="10" s="1"/>
  <c r="F60" i="10"/>
  <c r="C60" i="10"/>
  <c r="F55" i="10"/>
  <c r="C55" i="10"/>
  <c r="F49" i="10"/>
  <c r="C49" i="10"/>
  <c r="H37" i="10"/>
  <c r="H65" i="10" s="1"/>
  <c r="G37" i="10"/>
  <c r="G65" i="10" s="1"/>
  <c r="G91" i="10" s="1"/>
  <c r="F37" i="10"/>
  <c r="E37" i="10"/>
  <c r="E65" i="10" s="1"/>
  <c r="D37" i="10"/>
  <c r="D65" i="10" s="1"/>
  <c r="C37" i="10"/>
  <c r="F29" i="10"/>
  <c r="C29" i="10"/>
  <c r="F22" i="10"/>
  <c r="C22" i="10"/>
  <c r="F15" i="10"/>
  <c r="C15" i="10"/>
  <c r="F8" i="10"/>
  <c r="F65" i="10" s="1"/>
  <c r="C8" i="10"/>
  <c r="C65" i="10" s="1"/>
  <c r="C91" i="10" s="1"/>
  <c r="F147" i="9"/>
  <c r="C147" i="9"/>
  <c r="K141" i="9"/>
  <c r="F141" i="9"/>
  <c r="F155" i="9" s="1"/>
  <c r="E141" i="9"/>
  <c r="E155" i="9" s="1"/>
  <c r="D141" i="9"/>
  <c r="D155" i="9" s="1"/>
  <c r="C141" i="9"/>
  <c r="C134" i="9"/>
  <c r="F130" i="9"/>
  <c r="C130" i="9"/>
  <c r="C155" i="9" s="1"/>
  <c r="K115" i="9"/>
  <c r="L94" i="9"/>
  <c r="K94" i="9"/>
  <c r="K129" i="9" s="1"/>
  <c r="H94" i="9"/>
  <c r="H129" i="9" s="1"/>
  <c r="H156" i="9" s="1"/>
  <c r="G94" i="9"/>
  <c r="G129" i="9" s="1"/>
  <c r="G156" i="9" s="1"/>
  <c r="F94" i="9"/>
  <c r="F129" i="9" s="1"/>
  <c r="F156" i="9" s="1"/>
  <c r="E94" i="9"/>
  <c r="E129" i="9" s="1"/>
  <c r="D94" i="9"/>
  <c r="D129" i="9" s="1"/>
  <c r="D156" i="9" s="1"/>
  <c r="C94" i="9"/>
  <c r="C129" i="9" s="1"/>
  <c r="H90" i="9"/>
  <c r="G90" i="9"/>
  <c r="I83" i="9"/>
  <c r="F83" i="9"/>
  <c r="C83" i="9"/>
  <c r="K78" i="9"/>
  <c r="J78" i="9"/>
  <c r="I78" i="9"/>
  <c r="F78" i="9"/>
  <c r="E78" i="9"/>
  <c r="E90" i="9" s="1"/>
  <c r="D78" i="9"/>
  <c r="D90" i="9" s="1"/>
  <c r="C78" i="9"/>
  <c r="K75" i="9"/>
  <c r="K90" i="9" s="1"/>
  <c r="K91" i="9" s="1"/>
  <c r="J75" i="9"/>
  <c r="I75" i="9"/>
  <c r="F75" i="9"/>
  <c r="I70" i="9"/>
  <c r="C70" i="9"/>
  <c r="I66" i="9"/>
  <c r="I90" i="9" s="1"/>
  <c r="F66" i="9"/>
  <c r="C66" i="9"/>
  <c r="C90" i="9" s="1"/>
  <c r="I60" i="9"/>
  <c r="C60" i="9"/>
  <c r="I55" i="9"/>
  <c r="F55" i="9"/>
  <c r="I49" i="9"/>
  <c r="F49" i="9"/>
  <c r="C49" i="9"/>
  <c r="K37" i="9"/>
  <c r="J37" i="9"/>
  <c r="I37" i="9"/>
  <c r="H37" i="9"/>
  <c r="H65" i="9" s="1"/>
  <c r="G37" i="9"/>
  <c r="G65" i="9" s="1"/>
  <c r="G91" i="9" s="1"/>
  <c r="F37" i="9"/>
  <c r="E37" i="9"/>
  <c r="E65" i="9" s="1"/>
  <c r="E91" i="9" s="1"/>
  <c r="D37" i="9"/>
  <c r="D65" i="9" s="1"/>
  <c r="C37" i="9"/>
  <c r="I29" i="9"/>
  <c r="F29" i="9"/>
  <c r="I22" i="9"/>
  <c r="F22" i="9"/>
  <c r="I15" i="9"/>
  <c r="F15" i="9"/>
  <c r="F65" i="9" s="1"/>
  <c r="N155" i="7"/>
  <c r="I147" i="7"/>
  <c r="F147" i="7"/>
  <c r="C147" i="7"/>
  <c r="N141" i="7"/>
  <c r="M141" i="7"/>
  <c r="M155" i="7" s="1"/>
  <c r="L141" i="7"/>
  <c r="L155" i="7" s="1"/>
  <c r="K141" i="7"/>
  <c r="J141" i="7"/>
  <c r="I141" i="7"/>
  <c r="F141" i="7"/>
  <c r="C141" i="7"/>
  <c r="K134" i="7"/>
  <c r="J134" i="7"/>
  <c r="J155" i="7" s="1"/>
  <c r="I134" i="7"/>
  <c r="F134" i="7"/>
  <c r="C134" i="7"/>
  <c r="I130" i="7"/>
  <c r="F130" i="7"/>
  <c r="C130" i="7"/>
  <c r="C155" i="7" s="1"/>
  <c r="N115" i="7"/>
  <c r="M115" i="7"/>
  <c r="L115" i="7"/>
  <c r="K115" i="7"/>
  <c r="J115" i="7"/>
  <c r="I115" i="7"/>
  <c r="H115" i="7"/>
  <c r="G115" i="7"/>
  <c r="F115" i="7"/>
  <c r="E115" i="7"/>
  <c r="D115" i="7"/>
  <c r="C115" i="7"/>
  <c r="N94" i="7"/>
  <c r="N129" i="7" s="1"/>
  <c r="M94" i="7"/>
  <c r="M129" i="7" s="1"/>
  <c r="L94" i="7"/>
  <c r="L129" i="7" s="1"/>
  <c r="L156" i="7" s="1"/>
  <c r="K94" i="7"/>
  <c r="J94" i="7"/>
  <c r="J129" i="7" s="1"/>
  <c r="I94" i="7"/>
  <c r="I129" i="7" s="1"/>
  <c r="H94" i="7"/>
  <c r="H129" i="7" s="1"/>
  <c r="H156" i="7" s="1"/>
  <c r="G94" i="7"/>
  <c r="G129" i="7" s="1"/>
  <c r="G156" i="7" s="1"/>
  <c r="F94" i="7"/>
  <c r="F129" i="7" s="1"/>
  <c r="E94" i="7"/>
  <c r="E129" i="7" s="1"/>
  <c r="E156" i="7" s="1"/>
  <c r="D94" i="7"/>
  <c r="D129" i="7" s="1"/>
  <c r="D156" i="7" s="1"/>
  <c r="C94" i="7"/>
  <c r="C129" i="7" s="1"/>
  <c r="C156" i="7" s="1"/>
  <c r="E90" i="7"/>
  <c r="I83" i="7"/>
  <c r="F83" i="7"/>
  <c r="C83" i="7"/>
  <c r="N78" i="7"/>
  <c r="M78" i="7"/>
  <c r="L78" i="7"/>
  <c r="K78" i="7"/>
  <c r="J78" i="7"/>
  <c r="H78" i="7"/>
  <c r="G78" i="7"/>
  <c r="F78" i="7"/>
  <c r="E78" i="7"/>
  <c r="D78" i="7"/>
  <c r="C78" i="7"/>
  <c r="N75" i="7"/>
  <c r="N90" i="7" s="1"/>
  <c r="M75" i="7"/>
  <c r="M90" i="7" s="1"/>
  <c r="L75" i="7"/>
  <c r="L90" i="7" s="1"/>
  <c r="K75" i="7"/>
  <c r="J75" i="7"/>
  <c r="I75" i="7"/>
  <c r="H75" i="7"/>
  <c r="H90" i="7" s="1"/>
  <c r="G75" i="7"/>
  <c r="G90" i="7" s="1"/>
  <c r="F75" i="7"/>
  <c r="E75" i="7"/>
  <c r="D75" i="7"/>
  <c r="D90" i="7" s="1"/>
  <c r="D91" i="7" s="1"/>
  <c r="C75" i="7"/>
  <c r="O73" i="7"/>
  <c r="K70" i="7"/>
  <c r="J70" i="7"/>
  <c r="I70" i="7"/>
  <c r="F70" i="7"/>
  <c r="C70" i="7"/>
  <c r="I66" i="7"/>
  <c r="F66" i="7"/>
  <c r="C66" i="7"/>
  <c r="C90" i="7" s="1"/>
  <c r="C91" i="7" s="1"/>
  <c r="N60" i="7"/>
  <c r="M60" i="7"/>
  <c r="K60" i="7"/>
  <c r="J60" i="7"/>
  <c r="I60" i="7"/>
  <c r="F60" i="7"/>
  <c r="C60" i="7"/>
  <c r="K55" i="7"/>
  <c r="J55" i="7"/>
  <c r="I55" i="7"/>
  <c r="F55" i="7"/>
  <c r="C55" i="7"/>
  <c r="I49" i="7"/>
  <c r="F49" i="7"/>
  <c r="C49" i="7"/>
  <c r="O44" i="7"/>
  <c r="P39" i="7"/>
  <c r="N37" i="7"/>
  <c r="M37" i="7"/>
  <c r="L37" i="7"/>
  <c r="K37" i="7"/>
  <c r="J37" i="7"/>
  <c r="I37" i="7"/>
  <c r="H37" i="7"/>
  <c r="H65" i="7" s="1"/>
  <c r="G37" i="7"/>
  <c r="G65" i="7" s="1"/>
  <c r="F37" i="7"/>
  <c r="E37" i="7"/>
  <c r="N29" i="7"/>
  <c r="M29" i="7"/>
  <c r="L29" i="7"/>
  <c r="K29" i="7"/>
  <c r="J29" i="7"/>
  <c r="I29" i="7"/>
  <c r="F29" i="7"/>
  <c r="C29" i="7"/>
  <c r="N22" i="7"/>
  <c r="M22" i="7"/>
  <c r="K22" i="7"/>
  <c r="J22" i="7"/>
  <c r="I22" i="7"/>
  <c r="F22" i="7"/>
  <c r="C22" i="7"/>
  <c r="N20" i="7"/>
  <c r="M20" i="7"/>
  <c r="L20" i="7"/>
  <c r="P16" i="7"/>
  <c r="K15" i="7"/>
  <c r="J15" i="7"/>
  <c r="I15" i="7"/>
  <c r="F15" i="7"/>
  <c r="L15" i="7" s="1"/>
  <c r="E15" i="7"/>
  <c r="N15" i="7" s="1"/>
  <c r="D15" i="7"/>
  <c r="M15" i="7" s="1"/>
  <c r="C15" i="7"/>
  <c r="N8" i="7"/>
  <c r="M8" i="7"/>
  <c r="L8" i="7"/>
  <c r="K8" i="7"/>
  <c r="J8" i="7"/>
  <c r="J65" i="7" s="1"/>
  <c r="I8" i="7"/>
  <c r="F8" i="7"/>
  <c r="C8" i="7"/>
  <c r="H91" i="7" l="1"/>
  <c r="F65" i="7"/>
  <c r="F91" i="7" s="1"/>
  <c r="L65" i="7"/>
  <c r="L91" i="7" s="1"/>
  <c r="J90" i="7"/>
  <c r="I156" i="7"/>
  <c r="M156" i="7"/>
  <c r="I65" i="7"/>
  <c r="M65" i="7"/>
  <c r="M91" i="7" s="1"/>
  <c r="K65" i="7"/>
  <c r="K90" i="7"/>
  <c r="J156" i="7"/>
  <c r="N156" i="7"/>
  <c r="K155" i="7"/>
  <c r="K129" i="7"/>
  <c r="F90" i="7"/>
  <c r="I90" i="7"/>
  <c r="F155" i="7"/>
  <c r="F156" i="7" s="1"/>
  <c r="I155" i="7"/>
  <c r="F91" i="8"/>
  <c r="D91" i="10"/>
  <c r="H91" i="10"/>
  <c r="F90" i="10"/>
  <c r="F91" i="10" s="1"/>
  <c r="D90" i="10"/>
  <c r="H90" i="10"/>
  <c r="F129" i="10"/>
  <c r="E91" i="10"/>
  <c r="C129" i="10"/>
  <c r="G129" i="10"/>
  <c r="G156" i="10" s="1"/>
  <c r="C155" i="10"/>
  <c r="I65" i="9"/>
  <c r="J90" i="9"/>
  <c r="J91" i="9" s="1"/>
  <c r="E156" i="9"/>
  <c r="F91" i="9"/>
  <c r="C65" i="9"/>
  <c r="C91" i="9" s="1"/>
  <c r="H91" i="9"/>
  <c r="F90" i="9"/>
  <c r="F156" i="10"/>
  <c r="D91" i="9"/>
  <c r="C156" i="9"/>
  <c r="I91" i="9"/>
  <c r="G91" i="7"/>
  <c r="J91" i="7"/>
  <c r="N65" i="7"/>
  <c r="K156" i="7"/>
  <c r="E65" i="7"/>
  <c r="E91" i="7" s="1"/>
  <c r="I91" i="7" l="1"/>
  <c r="K91" i="7"/>
  <c r="C156" i="10"/>
  <c r="A1" i="12"/>
  <c r="B13" i="4"/>
  <c r="D13" i="4"/>
  <c r="E13" i="4"/>
  <c r="F13" i="4"/>
  <c r="G13" i="4" s="1"/>
  <c r="G12" i="4"/>
  <c r="G11" i="4"/>
  <c r="G10" i="4"/>
  <c r="G9" i="4"/>
  <c r="G8" i="4"/>
  <c r="G7" i="4"/>
  <c r="G6" i="4"/>
  <c r="G5" i="4"/>
  <c r="G15" i="3"/>
  <c r="G14" i="3"/>
  <c r="G12" i="3"/>
  <c r="G11" i="3"/>
  <c r="G10" i="3"/>
  <c r="G9" i="3"/>
  <c r="G8" i="3"/>
  <c r="G7" i="3"/>
  <c r="G6" i="3"/>
  <c r="G5" i="3"/>
  <c r="G16" i="3"/>
  <c r="G13" i="3"/>
  <c r="E141" i="6" l="1"/>
  <c r="D141" i="6"/>
  <c r="D155" i="6" s="1"/>
  <c r="C141" i="6"/>
  <c r="E134" i="6"/>
  <c r="E155" i="6" s="1"/>
  <c r="D134" i="6"/>
  <c r="D115" i="6"/>
  <c r="E115" i="6"/>
  <c r="E94" i="6"/>
  <c r="E129" i="6" s="1"/>
  <c r="E156" i="6" s="1"/>
  <c r="D94" i="6"/>
  <c r="C94" i="6"/>
  <c r="E70" i="6"/>
  <c r="E90" i="6" s="1"/>
  <c r="D70" i="6"/>
  <c r="D90" i="6"/>
  <c r="E78" i="6"/>
  <c r="D78" i="6"/>
  <c r="E75" i="6"/>
  <c r="D75" i="6"/>
  <c r="E55" i="6"/>
  <c r="D55" i="6"/>
  <c r="E60" i="6"/>
  <c r="D60" i="6"/>
  <c r="E37" i="6"/>
  <c r="D37" i="6"/>
  <c r="D129" i="6" l="1"/>
  <c r="D156" i="6" s="1"/>
  <c r="E29" i="6"/>
  <c r="D29" i="6"/>
  <c r="E22" i="6"/>
  <c r="D22" i="6"/>
  <c r="C22" i="6"/>
  <c r="D15" i="6"/>
  <c r="E15" i="6"/>
  <c r="E8" i="6"/>
  <c r="D8" i="6"/>
  <c r="C37" i="6"/>
  <c r="E65" i="6" l="1"/>
  <c r="E91" i="6" s="1"/>
  <c r="D65" i="6"/>
  <c r="D91" i="6" s="1"/>
  <c r="D6" i="17"/>
  <c r="J6" i="17" s="1"/>
  <c r="F6" i="17"/>
  <c r="H6" i="17"/>
  <c r="K6" i="17"/>
  <c r="M6" i="17"/>
  <c r="L8" i="17"/>
  <c r="M8" i="17"/>
  <c r="L9" i="17"/>
  <c r="M9" i="17"/>
  <c r="L10" i="17"/>
  <c r="M10" i="17" s="1"/>
  <c r="L11" i="17"/>
  <c r="L15" i="17" s="1"/>
  <c r="M15" i="17" s="1"/>
  <c r="M11" i="17"/>
  <c r="L12" i="17"/>
  <c r="M12" i="17"/>
  <c r="L13" i="17"/>
  <c r="M13" i="17"/>
  <c r="L14" i="17"/>
  <c r="M14" i="17"/>
  <c r="B15" i="17"/>
  <c r="C15" i="17"/>
  <c r="D15" i="17"/>
  <c r="E15" i="17"/>
  <c r="F15" i="17"/>
  <c r="G15" i="17"/>
  <c r="H15" i="17"/>
  <c r="I15" i="17"/>
  <c r="J15" i="17"/>
  <c r="K15" i="17"/>
  <c r="L18" i="17"/>
  <c r="M18" i="17"/>
  <c r="L19" i="17"/>
  <c r="M19" i="17"/>
  <c r="L20" i="17"/>
  <c r="M20" i="17"/>
  <c r="L21" i="17"/>
  <c r="M21" i="17"/>
  <c r="L22" i="17"/>
  <c r="L24" i="17" s="1"/>
  <c r="M22" i="17"/>
  <c r="L23" i="17"/>
  <c r="M23" i="17"/>
  <c r="B24" i="17"/>
  <c r="C24" i="17"/>
  <c r="D24" i="17"/>
  <c r="E24" i="17"/>
  <c r="F24" i="17"/>
  <c r="G24" i="17"/>
  <c r="H24" i="17"/>
  <c r="I24" i="17"/>
  <c r="J24" i="17"/>
  <c r="K24" i="17"/>
  <c r="A27" i="17"/>
  <c r="K32" i="17"/>
  <c r="L32" i="17"/>
  <c r="M32" i="17"/>
  <c r="D6" i="20" l="1"/>
  <c r="J6" i="20" s="1"/>
  <c r="F6" i="20"/>
  <c r="K6" i="20" s="1"/>
  <c r="H6" i="20"/>
  <c r="M6" i="20"/>
  <c r="L8" i="20"/>
  <c r="M8" i="20"/>
  <c r="L9" i="20"/>
  <c r="M9" i="20"/>
  <c r="L10" i="20"/>
  <c r="M10" i="20" s="1"/>
  <c r="L11" i="20"/>
  <c r="M11" i="20"/>
  <c r="L12" i="20"/>
  <c r="M12" i="20"/>
  <c r="L13" i="20"/>
  <c r="M13" i="20"/>
  <c r="L14" i="20"/>
  <c r="M14" i="20"/>
  <c r="B15" i="20"/>
  <c r="C15" i="20"/>
  <c r="D15" i="20"/>
  <c r="E15" i="20"/>
  <c r="F15" i="20"/>
  <c r="G15" i="20"/>
  <c r="H15" i="20"/>
  <c r="I15" i="20"/>
  <c r="J15" i="20"/>
  <c r="K15" i="20"/>
  <c r="L18" i="20"/>
  <c r="M18" i="20"/>
  <c r="L19" i="20"/>
  <c r="L24" i="20" s="1"/>
  <c r="M19" i="20"/>
  <c r="L20" i="20"/>
  <c r="M20" i="20"/>
  <c r="L21" i="20"/>
  <c r="M21" i="20"/>
  <c r="L22" i="20"/>
  <c r="M22" i="20"/>
  <c r="L23" i="20"/>
  <c r="M23" i="20"/>
  <c r="B24" i="20"/>
  <c r="C24" i="20"/>
  <c r="D24" i="20"/>
  <c r="E24" i="20"/>
  <c r="F24" i="20"/>
  <c r="G24" i="20"/>
  <c r="H24" i="20"/>
  <c r="I24" i="20"/>
  <c r="J24" i="20"/>
  <c r="K24" i="20"/>
  <c r="A27" i="20"/>
  <c r="K32" i="20"/>
  <c r="L32" i="20"/>
  <c r="M32" i="20"/>
  <c r="M32" i="19"/>
  <c r="L32" i="19"/>
  <c r="K32" i="19"/>
  <c r="A27" i="19"/>
  <c r="K24" i="19"/>
  <c r="J24" i="19"/>
  <c r="I24" i="19"/>
  <c r="H24" i="19"/>
  <c r="G24" i="19"/>
  <c r="F24" i="19"/>
  <c r="E24" i="19"/>
  <c r="D24" i="19"/>
  <c r="C24" i="19"/>
  <c r="B24" i="19"/>
  <c r="M23" i="19"/>
  <c r="L23" i="19"/>
  <c r="M22" i="19"/>
  <c r="L22" i="19"/>
  <c r="M21" i="19"/>
  <c r="L21" i="19"/>
  <c r="M20" i="19"/>
  <c r="L20" i="19"/>
  <c r="L19" i="19"/>
  <c r="M18" i="19"/>
  <c r="L18" i="19"/>
  <c r="K15" i="19"/>
  <c r="J15" i="19"/>
  <c r="I15" i="19"/>
  <c r="H15" i="19"/>
  <c r="G15" i="19"/>
  <c r="F15" i="19"/>
  <c r="E15" i="19"/>
  <c r="D15" i="19"/>
  <c r="C15" i="19"/>
  <c r="B15" i="19"/>
  <c r="M14" i="19"/>
  <c r="L14" i="19"/>
  <c r="M13" i="19"/>
  <c r="L13" i="19"/>
  <c r="M12" i="19"/>
  <c r="L12" i="19"/>
  <c r="M11" i="19"/>
  <c r="L11" i="19"/>
  <c r="L10" i="19"/>
  <c r="M10" i="19" s="1"/>
  <c r="M9" i="19"/>
  <c r="L9" i="19"/>
  <c r="M8" i="19"/>
  <c r="L8" i="19"/>
  <c r="M6" i="19"/>
  <c r="H6" i="19"/>
  <c r="F6" i="19"/>
  <c r="K6" i="19" s="1"/>
  <c r="D6" i="19"/>
  <c r="J6" i="19" s="1"/>
  <c r="L15" i="19" l="1"/>
  <c r="L15" i="20"/>
  <c r="M15" i="20" s="1"/>
  <c r="L24" i="19"/>
  <c r="M19" i="19"/>
  <c r="M15" i="19"/>
  <c r="M32" i="18"/>
  <c r="L32" i="18"/>
  <c r="K32" i="18"/>
  <c r="A27" i="18"/>
  <c r="K24" i="18"/>
  <c r="J24" i="18"/>
  <c r="I24" i="18"/>
  <c r="H24" i="18"/>
  <c r="G24" i="18"/>
  <c r="F24" i="18"/>
  <c r="E24" i="18"/>
  <c r="D24" i="18"/>
  <c r="C24" i="18"/>
  <c r="B24" i="18"/>
  <c r="M23" i="18"/>
  <c r="L23" i="18"/>
  <c r="M22" i="18"/>
  <c r="L22" i="18"/>
  <c r="M21" i="18"/>
  <c r="L21" i="18"/>
  <c r="M20" i="18"/>
  <c r="L20" i="18"/>
  <c r="M19" i="18"/>
  <c r="L19" i="18"/>
  <c r="M18" i="18"/>
  <c r="L18" i="18"/>
  <c r="K15" i="18"/>
  <c r="J15" i="18"/>
  <c r="I15" i="18"/>
  <c r="H15" i="18"/>
  <c r="G15" i="18"/>
  <c r="F15" i="18"/>
  <c r="E15" i="18"/>
  <c r="D15" i="18"/>
  <c r="C15" i="18"/>
  <c r="B15" i="18"/>
  <c r="M14" i="18"/>
  <c r="L14" i="18"/>
  <c r="M13" i="18"/>
  <c r="L13" i="18"/>
  <c r="M12" i="18"/>
  <c r="L12" i="18"/>
  <c r="M11" i="18"/>
  <c r="L11" i="18"/>
  <c r="M10" i="18"/>
  <c r="L10" i="18"/>
  <c r="M9" i="18"/>
  <c r="L9" i="18"/>
  <c r="M8" i="18"/>
  <c r="L8" i="18"/>
  <c r="M6" i="18"/>
  <c r="H6" i="18"/>
  <c r="F6" i="18"/>
  <c r="K6" i="18" s="1"/>
  <c r="D6" i="18"/>
  <c r="J6" i="18" s="1"/>
  <c r="J6" i="16"/>
  <c r="K6" i="16"/>
  <c r="L8" i="16"/>
  <c r="M8" i="16"/>
  <c r="L9" i="16"/>
  <c r="M9" i="16"/>
  <c r="L10" i="16"/>
  <c r="M10" i="16" s="1"/>
  <c r="L11" i="16"/>
  <c r="M11" i="16"/>
  <c r="L12" i="16"/>
  <c r="M12" i="16"/>
  <c r="L13" i="16"/>
  <c r="M13" i="16"/>
  <c r="L14" i="16"/>
  <c r="M14" i="16"/>
  <c r="B15" i="16"/>
  <c r="C15" i="16"/>
  <c r="D15" i="16"/>
  <c r="E15" i="16"/>
  <c r="F15" i="16"/>
  <c r="G15" i="16"/>
  <c r="H15" i="16"/>
  <c r="I15" i="16"/>
  <c r="J15" i="16"/>
  <c r="K15" i="16"/>
  <c r="L18" i="16"/>
  <c r="M18" i="16"/>
  <c r="L19" i="16"/>
  <c r="L20" i="16"/>
  <c r="M20" i="16"/>
  <c r="L21" i="16"/>
  <c r="M21" i="16"/>
  <c r="L22" i="16"/>
  <c r="M22" i="16"/>
  <c r="L23" i="16"/>
  <c r="M23" i="16"/>
  <c r="B24" i="16"/>
  <c r="C24" i="16"/>
  <c r="D24" i="16"/>
  <c r="E24" i="16"/>
  <c r="F24" i="16"/>
  <c r="G24" i="16"/>
  <c r="H24" i="16"/>
  <c r="I24" i="16"/>
  <c r="J24" i="16"/>
  <c r="K24" i="16"/>
  <c r="G17" i="3"/>
  <c r="F17" i="3"/>
  <c r="E17" i="3"/>
  <c r="D17" i="3"/>
  <c r="B17" i="3"/>
  <c r="C6" i="14"/>
  <c r="C12" i="14" s="1"/>
  <c r="E22" i="15"/>
  <c r="D22" i="15"/>
  <c r="A2" i="15"/>
  <c r="C14" i="13"/>
  <c r="L15" i="18" l="1"/>
  <c r="M15" i="18" s="1"/>
  <c r="L24" i="18"/>
  <c r="L24" i="16"/>
  <c r="L15" i="16"/>
  <c r="M15" i="16" s="1"/>
  <c r="C147" i="6"/>
  <c r="C134" i="6"/>
  <c r="C130" i="6"/>
  <c r="C115" i="6"/>
  <c r="C83" i="6"/>
  <c r="C75" i="6"/>
  <c r="C70" i="6"/>
  <c r="C66" i="6"/>
  <c r="C60" i="6"/>
  <c r="C55" i="6"/>
  <c r="C49" i="6"/>
  <c r="C29" i="6"/>
  <c r="C15" i="6"/>
  <c r="C8" i="6"/>
  <c r="C65" i="6" s="1"/>
  <c r="C90" i="6" l="1"/>
  <c r="C129" i="6"/>
  <c r="C155" i="6"/>
  <c r="C156" i="6" l="1"/>
  <c r="C91" i="6"/>
  <c r="G37" i="11"/>
  <c r="F37" i="11"/>
  <c r="D37" i="11"/>
  <c r="C37" i="11"/>
  <c r="E36" i="11"/>
  <c r="E35" i="11"/>
  <c r="E34" i="11"/>
  <c r="E33" i="11"/>
  <c r="E32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6" i="11"/>
  <c r="E37" i="11" l="1"/>
</calcChain>
</file>

<file path=xl/sharedStrings.xml><?xml version="1.0" encoding="utf-8"?>
<sst xmlns="http://schemas.openxmlformats.org/spreadsheetml/2006/main" count="2354" uniqueCount="621">
  <si>
    <t>Megnevezés</t>
  </si>
  <si>
    <t>Karácsond Általános Művelődési Központ</t>
  </si>
  <si>
    <t>Kötelező feladatok bevételei, kiadásai</t>
  </si>
  <si>
    <t>Összesen</t>
  </si>
  <si>
    <t>Feladat megnevezése</t>
  </si>
  <si>
    <t>Száma</t>
  </si>
  <si>
    <t>Kiemelt előirányzat, előirányzat megnevezése</t>
  </si>
  <si>
    <t>A</t>
  </si>
  <si>
    <t>B</t>
  </si>
  <si>
    <t>C</t>
  </si>
  <si>
    <t>D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</si>
  <si>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</si>
  <si>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</si>
  <si>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</si>
  <si>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</si>
  <si>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</si>
  <si>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</si>
  <si>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</si>
  <si>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</si>
  <si>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</si>
  <si>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</si>
  <si>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</si>
  <si>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</si>
  <si>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</si>
  <si>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</si>
  <si>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</si>
  <si>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</si>
  <si>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</si>
  <si>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</si>
  <si>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</si>
  <si>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</si>
  <si>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</si>
  <si>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</si>
  <si>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</si>
  <si>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</si>
  <si>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</si>
  <si>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</si>
  <si>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</si>
  <si>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</si>
  <si>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</si>
  <si>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</si>
  <si>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</si>
  <si>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</si>
  <si>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</si>
  <si>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</si>
  <si>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</si>
  <si>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</si>
  <si>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</si>
  <si>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</si>
  <si>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</si>
  <si>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</si>
  <si>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</si>
  <si>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</si>
  <si>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</si>
  <si>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</si>
  <si>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</si>
  <si>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</si>
  <si>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</si>
  <si>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</si>
  <si>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</si>
  <si>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</si>
  <si>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</si>
  <si>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</si>
  <si>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</si>
  <si>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</si>
  <si>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</si>
  <si>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</si>
  <si>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</si>
  <si>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</si>
  <si>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</si>
  <si>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</si>
  <si>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</si>
  <si>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</si>
  <si>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</si>
  <si>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</si>
  <si>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</si>
  <si>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</si>
  <si>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</si>
  <si>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</si>
  <si>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</si>
  <si>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</si>
  <si>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</si>
  <si>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</si>
  <si>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</si>
  <si>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</si>
  <si>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</si>
  <si>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</si>
  <si>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</si>
  <si>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</si>
  <si>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</si>
  <si>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</si>
  <si>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</si>
  <si>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</si>
  <si>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</si>
  <si>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</si>
  <si>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</si>
  <si>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</si>
  <si>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</si>
  <si>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</si>
  <si>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</si>
  <si>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</si>
  <si>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</si>
  <si>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</si>
  <si>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</si>
  <si>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</si>
  <si>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</si>
  <si>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</si>
  <si>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</si>
  <si>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</si>
  <si>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</si>
  <si>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</si>
  <si>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</si>
  <si>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</si>
  <si>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</si>
  <si>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</si>
  <si>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</si>
  <si>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</si>
  <si>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</si>
  <si>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</si>
  <si>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</si>
  <si>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</si>
  <si>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</si>
  <si>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</si>
  <si>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</si>
  <si>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</si>
  <si>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</si>
  <si>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</si>
  <si>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</si>
  <si>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</si>
  <si>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</si>
  <si>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</si>
  <si>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</si>
  <si>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</si>
  <si>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</si>
  <si>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</si>
  <si>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</si>
  <si>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</si>
  <si>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</si>
  <si>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</si>
  <si>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</si>
  <si>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</si>
  <si>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</si>
  <si>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</si>
  <si>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</si>
  <si>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</si>
  <si>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</si>
  <si>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</si>
  <si>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</si>
  <si>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</si>
  <si>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</si>
  <si>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</si>
  <si>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</si>
  <si>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</si>
  <si>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</si>
  <si>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</si>
  <si>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</si>
  <si>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</si>
  <si>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</si>
  <si>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</si>
  <si>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</si>
  <si>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13.4.</t>
  </si>
  <si>
    <t>Irányító szervi (önkormányzati) támogatás (finanszírozás)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</si>
  <si>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</si>
  <si>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</si>
  <si>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</si>
  <si>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</si>
  <si>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</si>
  <si>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</si>
  <si>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</si>
  <si>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</si>
  <si>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</si>
  <si>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</si>
  <si>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</si>
  <si>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</si>
  <si>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</si>
  <si>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</si>
  <si>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</si>
  <si>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</si>
  <si>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</si>
  <si>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</si>
  <si>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</si>
  <si>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</si>
  <si>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</si>
  <si>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</si>
  <si>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</si>
  <si>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</si>
  <si>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</si>
  <si>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</si>
  <si>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</si>
  <si>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</si>
  <si>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</si>
  <si>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</si>
  <si>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</si>
  <si>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</si>
  <si>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</si>
  <si>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</si>
  <si>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</si>
  <si>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</si>
  <si>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</si>
  <si>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</si>
  <si>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</si>
  <si>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</si>
  <si>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</si>
  <si>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</si>
  <si>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</si>
  <si>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</si>
  <si>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</si>
  <si>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</si>
  <si>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</si>
  <si>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</si>
  <si>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</si>
  <si>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</si>
  <si>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</si>
  <si>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</si>
  <si>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</si>
  <si>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</si>
  <si>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</si>
  <si>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</si>
  <si>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</si>
  <si>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</si>
  <si>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</si>
  <si>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</si>
  <si>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</si>
  <si>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</si>
  <si>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</si>
  <si>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</si>
  <si>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</si>
  <si>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</si>
  <si>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</si>
  <si>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</si>
  <si>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</si>
  <si>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</si>
  <si>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</si>
  <si>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</si>
  <si>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</si>
  <si>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</si>
  <si>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</si>
  <si>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</si>
  <si>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</si>
  <si>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</si>
  <si>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</si>
  <si>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</si>
  <si>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</si>
  <si>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</si>
  <si>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</si>
  <si>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</si>
  <si>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</si>
  <si>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</si>
  <si>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</si>
  <si>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</si>
  <si>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</si>
  <si>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</si>
  <si>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</si>
  <si>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</si>
  <si>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</si>
  <si>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</si>
  <si>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</si>
  <si>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</si>
  <si>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</si>
  <si>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</si>
  <si>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</si>
  <si>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</si>
  <si>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</si>
  <si>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</si>
  <si>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</si>
  <si>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</si>
  <si>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</si>
  <si>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</si>
  <si>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</si>
  <si>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II. Felhalmozási célú bevételek és kiadások mérlege
(Önkormányzati szinten)</t>
  </si>
  <si>
    <t xml:space="preserve"> Ezer forintban !</t>
  </si>
  <si>
    <t>Sor-
szám</t>
  </si>
  <si>
    <t>G</t>
  </si>
  <si>
    <t>H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</si>
  <si>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</si>
  <si>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</si>
  <si>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</si>
  <si>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</si>
  <si>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</si>
  <si>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</si>
  <si>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</si>
  <si>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</si>
  <si>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</si>
  <si>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</si>
  <si>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</si>
  <si>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</si>
  <si>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</si>
  <si>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</si>
  <si>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</si>
  <si>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</si>
  <si>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</si>
  <si>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</si>
  <si>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</si>
  <si>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</si>
  <si>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</si>
  <si>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</si>
  <si>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</si>
  <si>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</si>
  <si>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</si>
  <si>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</si>
  <si>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</si>
  <si>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</si>
  <si>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</si>
  <si>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</si>
  <si>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</si>
  <si>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</si>
  <si>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</si>
  <si>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</si>
  <si>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</si>
  <si>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</si>
  <si>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</si>
  <si>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</si>
  <si>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</si>
  <si>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</si>
  <si>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</si>
  <si>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</si>
  <si>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</si>
  <si>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</si>
  <si>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</si>
  <si>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</si>
  <si>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</si>
  <si>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</si>
  <si>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</si>
  <si>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</si>
  <si>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</si>
  <si>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Beruházás  megnevezése</t>
  </si>
  <si>
    <t>Teljes költség</t>
  </si>
  <si>
    <t>Kivitelezés kezdési és befejezési éve</t>
  </si>
  <si>
    <t>E</t>
  </si>
  <si>
    <t>F</t>
  </si>
  <si>
    <t>G=(D+F)</t>
  </si>
  <si>
    <t>ÖSSZESEN:</t>
  </si>
  <si>
    <t>Felújítás  megnevezése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</si>
  <si>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</si>
  <si>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</si>
  <si>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</si>
  <si>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</si>
  <si>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</si>
  <si>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</si>
  <si>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</si>
  <si>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</si>
  <si>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</si>
  <si>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</si>
  <si>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</si>
  <si>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</si>
  <si>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</si>
  <si>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</si>
  <si>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</si>
  <si>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</si>
  <si>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</si>
  <si>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</si>
  <si>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</si>
  <si>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</si>
  <si>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</si>
  <si>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</si>
  <si>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</si>
  <si>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</si>
  <si>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</si>
  <si>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</si>
  <si>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Támogatott neve</t>
  </si>
  <si>
    <t>Eredeti ei.</t>
  </si>
  <si>
    <t>Módosított ei.</t>
  </si>
  <si>
    <t>Összesen:</t>
  </si>
  <si>
    <t>Karácsond Községi Önkormányzat</t>
  </si>
  <si>
    <t>Összes bevétel, kiadás</t>
  </si>
  <si>
    <t>Karácsondi Polgármesteri Hivatal</t>
  </si>
  <si>
    <t>L</t>
  </si>
  <si>
    <t>M</t>
  </si>
  <si>
    <t>Rövid lejáratú  hitelek, kölcsönök felvétele</t>
  </si>
  <si>
    <t>Belföldi finanszírozás bevételei (13.1. + … + 13.4.)</t>
  </si>
  <si>
    <t>14.1.</t>
  </si>
  <si>
    <t>14.2.</t>
  </si>
  <si>
    <t>14.3.</t>
  </si>
  <si>
    <t>14.4.</t>
  </si>
  <si>
    <t>Államigazgatási feladatok bevételei, kiadásai</t>
  </si>
  <si>
    <t>Önként vállalt feladatok bevételei, kiadásai</t>
  </si>
  <si>
    <t>I. Működési célú bevételek és kiadások mérlege
(Önkormányzati szinten)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</si>
  <si>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</si>
  <si>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</si>
  <si>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</si>
  <si>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</si>
  <si>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</si>
  <si>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</si>
  <si>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</si>
  <si>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Költségvetési kiadások összesen (1.+...+12.)</t>
  </si>
  <si>
    <t>Hiány belső finanszírozásának bevételei (15.+…+18. )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</si>
  <si>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</si>
  <si>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</si>
  <si>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</si>
  <si>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</si>
  <si>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</si>
  <si>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</si>
  <si>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</si>
  <si>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</si>
  <si>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 xml:space="preserve">   Értékpapírok bevételei</t>
  </si>
  <si>
    <t>Sor-szám</t>
  </si>
  <si>
    <t>Költségvetési szerv neve</t>
  </si>
  <si>
    <t>Elvonás
(-)</t>
  </si>
  <si>
    <t>Intézményt megillető maradvány</t>
  </si>
  <si>
    <t>Jóváhagyott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</si>
  <si>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</si>
  <si>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29.</t>
  </si>
  <si>
    <t>30.</t>
  </si>
  <si>
    <t>31.</t>
  </si>
  <si>
    <t>N</t>
  </si>
  <si>
    <t xml:space="preserve">   Irányító szervi (önkormányzati) támogatás (finanszírozás)</t>
  </si>
  <si>
    <t>ESZKÖZÖK</t>
  </si>
  <si>
    <t>Sorszám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</si>
  <si>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</si>
  <si>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</si>
  <si>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</si>
  <si>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</si>
  <si>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</si>
  <si>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</si>
  <si>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</si>
  <si>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</si>
  <si>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</si>
  <si>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</si>
  <si>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</si>
  <si>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</si>
  <si>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</si>
  <si>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</si>
  <si>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</si>
  <si>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</si>
  <si>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</si>
  <si>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</si>
  <si>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</si>
  <si>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</si>
  <si>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</si>
  <si>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</si>
  <si>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</si>
  <si>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</si>
  <si>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</si>
  <si>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</si>
  <si>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</si>
  <si>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</si>
  <si>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</si>
  <si>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</si>
  <si>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</si>
  <si>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</si>
  <si>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</si>
  <si>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</si>
  <si>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</si>
  <si>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</si>
  <si>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</si>
  <si>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</si>
  <si>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</si>
  <si>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</si>
  <si>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</si>
  <si>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</si>
  <si>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</si>
  <si>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</si>
  <si>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</si>
  <si>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</si>
  <si>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</si>
  <si>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</si>
  <si>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</si>
  <si>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</si>
  <si>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</si>
  <si>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</si>
  <si>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</si>
  <si>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</si>
  <si>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</si>
  <si>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</si>
  <si>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</si>
  <si>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</si>
  <si>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</si>
  <si>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</si>
  <si>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</si>
  <si>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</si>
  <si>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</si>
  <si>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</si>
  <si>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</si>
  <si>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</si>
  <si>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</si>
  <si>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</si>
  <si>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</si>
  <si>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</si>
  <si>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</si>
  <si>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</si>
  <si>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</si>
  <si>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</si>
  <si>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</si>
  <si>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</si>
  <si>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</si>
  <si>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</si>
  <si>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</si>
  <si>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</si>
  <si>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</si>
  <si>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</si>
  <si>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</si>
  <si>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</si>
  <si>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</si>
  <si>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</si>
  <si>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</si>
  <si>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</si>
  <si>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</si>
  <si>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</si>
  <si>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</si>
  <si>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</si>
  <si>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</si>
  <si>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</si>
  <si>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</si>
  <si>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</si>
  <si>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</si>
  <si>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</si>
  <si>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</si>
  <si>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</si>
  <si>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</si>
  <si>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</si>
  <si>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VAGYONKIMUTATÁS
a könyvviteli mérlegben értékkel szereplő forrásokról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</si>
  <si>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</si>
  <si>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</si>
  <si>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</si>
  <si>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</si>
  <si>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</si>
  <si>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</si>
  <si>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</si>
  <si>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</si>
  <si>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</si>
  <si>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</si>
  <si>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</si>
  <si>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</si>
  <si>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</si>
  <si>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</si>
  <si>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</si>
  <si>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</si>
  <si>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</si>
  <si>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</si>
  <si>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</si>
  <si>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</si>
  <si>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</si>
  <si>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</si>
  <si>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</si>
  <si>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</si>
  <si>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</si>
  <si>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</si>
  <si>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</si>
  <si>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Egyéb tárgyi eszközök beszerzése</t>
  </si>
  <si>
    <t xml:space="preserve"> </t>
  </si>
  <si>
    <t>KEOP-4.10.0/N/14-2014-0292</t>
  </si>
  <si>
    <t>MVH 1695782723</t>
  </si>
  <si>
    <t>Polgármeteri Hivatal belső felújítás, Játszótér kialakítása, Hunyadi park kialakítása Karácsond Községben</t>
  </si>
  <si>
    <t xml:space="preserve">Karácsond Községi Önkormányzat épületeinek napelemes rendszer kiépítése                                              </t>
  </si>
  <si>
    <t>MVH 1625381778</t>
  </si>
  <si>
    <t>Nemzeti Fehlesztési Minisztérium finanszírozása</t>
  </si>
  <si>
    <t>Megbízási szerződés alapján szállítói finanszírozás</t>
  </si>
  <si>
    <t>Művelődési Ház park létesítése Karácsond Községben</t>
  </si>
  <si>
    <t>2.1. Forgalomképes gépek, berendezések, felszerelések, járművek</t>
  </si>
  <si>
    <t>5.2.melléklet a 4/2016.(V.28) önkormányzati rendelethez</t>
  </si>
  <si>
    <t>5.3. melléklet a 4/2016.(V.28) önkormányzati rendelethez</t>
  </si>
  <si>
    <r>
      <t xml:space="preserve">Információs és üdvüzlőtáblák beszerzése és kihelyzése Karácsond községben            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5.4.melléklet a 4/2016.(V.28) önkormányzati rendelethez </t>
    </r>
    <r>
      <rPr>
        <b/>
        <sz val="10"/>
        <color theme="1"/>
        <rFont val="Calibri"/>
        <family val="2"/>
        <charset val="238"/>
        <scheme val="minor"/>
      </rPr>
      <t xml:space="preserve">   </t>
    </r>
  </si>
  <si>
    <r>
      <t xml:space="preserve">                                 </t>
    </r>
    <r>
      <rPr>
        <sz val="8"/>
        <color theme="1"/>
        <rFont val="Calibri"/>
        <family val="2"/>
        <charset val="238"/>
        <scheme val="minor"/>
      </rPr>
      <t xml:space="preserve">5.5.melléklet a 4/2016.(V.28) önkormányzati rendelethez </t>
    </r>
    <r>
      <rPr>
        <b/>
        <sz val="10"/>
        <color theme="1"/>
        <rFont val="Calibri"/>
        <family val="2"/>
        <charset val="238"/>
        <scheme val="minor"/>
      </rPr>
      <t xml:space="preserve">   </t>
    </r>
  </si>
  <si>
    <t>Kommunális adó</t>
  </si>
  <si>
    <t>2016. évi Eredeti
előirányzat</t>
  </si>
  <si>
    <t>2016.évi
Módosítás utáni</t>
  </si>
  <si>
    <t>2016. évi Teljesítés</t>
  </si>
  <si>
    <t>2016</t>
  </si>
  <si>
    <t>Felhasználás   2016. XII. 31-ig</t>
  </si>
  <si>
    <t>2016. évi eredeti előirányzat</t>
  </si>
  <si>
    <t>2016. évi módosítás
(±)</t>
  </si>
  <si>
    <t>2016. évi módosítás után</t>
  </si>
  <si>
    <t>Informatikai eszköz beszerzés (ASP pályázat)</t>
  </si>
  <si>
    <t>2016-2017</t>
  </si>
  <si>
    <t>Tárgyi eszköz vásárlás (Közművelődési pályázat)</t>
  </si>
  <si>
    <t>Részesedések</t>
  </si>
  <si>
    <t>Ludasi úti buszváró vásárlás</t>
  </si>
  <si>
    <t>Ingatlan vásárlás 0116/9.hrsz</t>
  </si>
  <si>
    <t>Gépjármű beszerzés</t>
  </si>
  <si>
    <t>Ingatlan vásásrlás</t>
  </si>
  <si>
    <t>Polgármesteri hivatal tárgyi eszköz beszerzés</t>
  </si>
  <si>
    <t>Iskola előtt parkoló kialakítása és környezetének rendezése</t>
  </si>
  <si>
    <t>G=(E+F)</t>
  </si>
  <si>
    <t xml:space="preserve">Művelődési ház épületének felújítása, óvoda tetőszerkezetés belső helyiségek részleges felújítása </t>
  </si>
  <si>
    <t>Belterületi utak, járdák, buszöblök felújítása</t>
  </si>
  <si>
    <t>Önkormányzati közintézmények, középületek felújítása és szükséges saját forrás</t>
  </si>
  <si>
    <t>2016 évi módosítás utáni</t>
  </si>
  <si>
    <t>Összeg  (  Ft )</t>
  </si>
  <si>
    <t>Záró pénzkészlet 2016. december 31-én, ebből:</t>
  </si>
  <si>
    <t>Nyitó pénzkészlet 2016. január 1-én, ebből:</t>
  </si>
  <si>
    <t>Fejlesztési és Koordinációs Központ Nonprofit Kft</t>
  </si>
  <si>
    <t xml:space="preserve">   </t>
  </si>
  <si>
    <t>2016. év</t>
  </si>
  <si>
    <t>2016. évi eredeti
előirányzat</t>
  </si>
  <si>
    <t>2016.évi módosítás utáni</t>
  </si>
  <si>
    <t>2016. évi módosítás utáni</t>
  </si>
  <si>
    <t xml:space="preserve">   Működési költségvetés kiadásai (1.1+…+1.5+1.18.)</t>
  </si>
  <si>
    <t xml:space="preserve">   Felhalmozási költségvetés kiadásai (2.1.+2.3.+2.5.)</t>
  </si>
  <si>
    <t>2016.
Módosítás utáni</t>
  </si>
  <si>
    <t>2</t>
  </si>
  <si>
    <t>2016.évi Teljesítés</t>
  </si>
  <si>
    <t>2016. Módosítás utáni</t>
  </si>
  <si>
    <t>5.-ből EU-s támogatás</t>
  </si>
  <si>
    <t>Költségvetési bevételek összesen (1.+2.+4.+5.+7.+…+12.)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</si>
  <si>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</si>
  <si>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</si>
  <si>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</si>
  <si>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</si>
  <si>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>Bruttó  hiány:</t>
  </si>
  <si>
    <t>Bruttó  többlet:</t>
  </si>
  <si>
    <t>Felhalmozási célú finanszírozási kiadások összesen (13.+...+24.)</t>
  </si>
  <si>
    <t>Alaptevékenység maradvány összege</t>
  </si>
  <si>
    <t>Jóváhagyottból költségvetési</t>
  </si>
  <si>
    <t>Jóváhagyott-ból finanszírozási</t>
  </si>
  <si>
    <t>Könyv szerinti állományi érték</t>
  </si>
  <si>
    <t>Ft-ban</t>
  </si>
  <si>
    <t>KÖFOP- 1.2.1-VEKOP-16</t>
  </si>
  <si>
    <t>2016. előtti</t>
  </si>
  <si>
    <t>2016. évi</t>
  </si>
  <si>
    <t>2016. utáni</t>
  </si>
  <si>
    <t>Teljesítés %-a 2016. XII. 31-ig</t>
  </si>
  <si>
    <t>Karácsondi Szociális Szövetkezet</t>
  </si>
  <si>
    <r>
      <t xml:space="preserve">"Csatlakozási konstrukció az önkormányzati ASP rendszer országos kiterjesztéséhez"                                     5.1 </t>
    </r>
    <r>
      <rPr>
        <sz val="8"/>
        <color theme="1"/>
        <rFont val="Calibri"/>
        <family val="2"/>
        <charset val="238"/>
        <scheme val="minor"/>
      </rPr>
      <t xml:space="preserve">melléklet a 2/2017 .(V.31.) önkormányzati rendelethez </t>
    </r>
    <r>
      <rPr>
        <b/>
        <sz val="10"/>
        <color theme="1"/>
        <rFont val="Calibri"/>
        <family val="2"/>
        <charset val="238"/>
        <scheme val="minor"/>
      </rPr>
      <t xml:space="preserve">   </t>
    </r>
  </si>
  <si>
    <t>8.melléklet a 5/2017.(V.31.)) önkormányzati rendelethez</t>
  </si>
  <si>
    <r>
      <t xml:space="preserve">                                                                                          Beruházás  megnevezése                          </t>
    </r>
    <r>
      <rPr>
        <sz val="9"/>
        <rFont val="Times New Roman"/>
        <family val="1"/>
        <charset val="238"/>
      </rPr>
      <t>3.melléklet a 5/2017. (V.31.) önkormányzati rendelethez</t>
    </r>
  </si>
  <si>
    <r>
      <t xml:space="preserve">                                                                      Felújítási kiadások előirányzata felújításonként              </t>
    </r>
    <r>
      <rPr>
        <sz val="9"/>
        <rFont val="Times New Roman CE"/>
        <charset val="238"/>
      </rPr>
      <t>4.melléklet a  5/2017.(V.31.) önkormányzati rendelethez</t>
    </r>
  </si>
  <si>
    <t xml:space="preserve">                                                                                                                                                  1.2.melléklet a 5/2017.(V.31) önkormányzati rendelethez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</si>
  <si>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1.3. melléklet a 5/2017.(V.31.) önkormányzati rendelethez</t>
  </si>
  <si>
    <t>6. melléklet a 5/2017. (V.31.) önkormányzati rendelethez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</si>
  <si>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1.4. melléklet a 5/2017.(V.31.) önkormányzati rendelethez</t>
  </si>
  <si>
    <t xml:space="preserve">                                                                         7.melléklet a 5/2017(V.31.)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</si>
</sst>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F_t_-;\-* #,##0.00\ _F_t_-;_-* &quot;-&quot;??\ _F_t_-;_-@_-"/>
    <numFmt numFmtId="164" formatCode="#,###"/>
    <numFmt numFmtId="165" formatCode="#,##0.0"/>
    <numFmt numFmtId="166" formatCode="00"/>
    <numFmt numFmtId="167" formatCode="#,###__;\-#,###__"/>
    <numFmt numFmtId="168" formatCode="#,###\ _F_t;\-#,###\ _F_t"/>
    <numFmt numFmtId="169" formatCode="#,###__"/>
    <numFmt numFmtId="170" formatCode="_-* #,##0\ _F_t_-;\-* #,##0\ _F_t_-;_-* &quot;-&quot;??\ _F_t_-;_-@_-"/>
    <numFmt numFmtId="171" formatCode="0.0%"/>
  </numFmts>
  <fonts count="74" x14ac:knownFonts="1">
    <font>
      <sz val="11"/>
      <color theme="1"/>
      <name val="Calibri"/>
      <family val="2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4"/>
      <color rgb="FFFF0000"/>
      <name val="Times New Roman CE"/>
      <charset val="238"/>
    </font>
    <font>
      <b/>
      <sz val="8"/>
      <name val="Arial"/>
      <family val="2"/>
      <charset val="238"/>
    </font>
    <font>
      <sz val="8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b/>
      <sz val="12"/>
      <color rgb="FFFF0000"/>
      <name val="Times New Roman CE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9"/>
      <name val="Times New Roman CE"/>
      <charset val="238"/>
    </font>
    <font>
      <b/>
      <i/>
      <sz val="4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rgb="FFFF0000"/>
      <name val="Calibri"/>
      <family val="2"/>
      <charset val="238"/>
      <scheme val="minor"/>
    </font>
    <font>
      <i/>
      <sz val="10"/>
      <color rgb="FFFF0000"/>
      <name val="Times New Roman CE"/>
      <charset val="238"/>
    </font>
    <font>
      <sz val="12"/>
      <color rgb="FFFF0000"/>
      <name val="Times New Roman"/>
      <family val="1"/>
      <charset val="238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Times New Roman CE"/>
      <charset val="238"/>
    </font>
    <font>
      <sz val="9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rgb="FFC00000"/>
      <name val="Times New Roman CE"/>
      <charset val="238"/>
    </font>
    <font>
      <sz val="9"/>
      <color rgb="FFFF0000"/>
      <name val="Times New Roman"/>
      <family val="1"/>
      <charset val="238"/>
    </font>
    <font>
      <b/>
      <sz val="10"/>
      <color rgb="FFFF0000"/>
      <name val="Times New Roman CE"/>
      <charset val="238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/>
        <bgColor indexed="64"/>
      </patternFill>
    </fill>
    <fill>
      <patternFill patternType="gray125">
        <bgColor indexed="47"/>
      </patternFill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8" fillId="0" borderId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5" fillId="0" borderId="0"/>
    <xf numFmtId="0" fontId="19" fillId="0" borderId="0"/>
  </cellStyleXfs>
  <cellXfs count="86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17" xfId="1" applyNumberFormat="1" applyFont="1" applyFill="1" applyBorder="1" applyAlignment="1" applyProtection="1">
      <alignment horizontal="righ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18" xfId="1" applyNumberFormat="1" applyFont="1" applyFill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1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>
      <alignment vertical="center" wrapText="1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>
      <alignment vertical="center" wrapText="1"/>
    </xf>
    <xf numFmtId="49" fontId="11" fillId="0" borderId="26" xfId="1" applyNumberFormat="1" applyFont="1" applyFill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horizontal="left" wrapText="1" indent="1"/>
    </xf>
    <xf numFmtId="0" fontId="15" fillId="0" borderId="12" xfId="0" applyFont="1" applyBorder="1" applyAlignment="1" applyProtection="1">
      <alignment horizontal="left" vertical="center" wrapText="1" indent="1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1" applyNumberFormat="1" applyFont="1" applyFill="1" applyBorder="1" applyAlignment="1" applyProtection="1">
      <alignment horizontal="right" vertical="center" wrapText="1" indent="1"/>
    </xf>
    <xf numFmtId="164" fontId="10" fillId="0" borderId="12" xfId="1" applyNumberFormat="1" applyFont="1" applyFill="1" applyBorder="1" applyAlignment="1" applyProtection="1">
      <alignment horizontal="righ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49" fontId="9" fillId="0" borderId="17" xfId="1" applyNumberFormat="1" applyFont="1" applyFill="1" applyBorder="1" applyAlignment="1" applyProtection="1">
      <alignment horizontal="right" vertical="center" wrapText="1" indent="1"/>
    </xf>
    <xf numFmtId="164" fontId="16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1" applyNumberFormat="1" applyFont="1" applyFill="1" applyBorder="1" applyAlignment="1" applyProtection="1">
      <alignment horizontal="right" vertical="center" wrapText="1" indent="1"/>
    </xf>
    <xf numFmtId="164" fontId="16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1" applyNumberFormat="1" applyFont="1" applyFill="1" applyBorder="1" applyAlignment="1" applyProtection="1">
      <alignment horizontal="right" vertical="center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</xf>
    <xf numFmtId="0" fontId="15" fillId="0" borderId="14" xfId="0" applyFont="1" applyBorder="1" applyAlignment="1" applyProtection="1">
      <alignment horizontal="center" wrapText="1"/>
    </xf>
    <xf numFmtId="0" fontId="12" fillId="0" borderId="27" xfId="0" applyFont="1" applyBorder="1" applyAlignment="1" applyProtection="1">
      <alignment wrapText="1"/>
    </xf>
    <xf numFmtId="164" fontId="16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1" applyNumberFormat="1" applyFont="1" applyFill="1" applyBorder="1" applyAlignment="1" applyProtection="1">
      <alignment horizontal="center" vertical="center" wrapText="1"/>
    </xf>
    <xf numFmtId="0" fontId="12" fillId="0" borderId="32" xfId="0" applyFont="1" applyBorder="1" applyAlignment="1" applyProtection="1">
      <alignment horizontal="left" wrapText="1" indent="1"/>
    </xf>
    <xf numFmtId="164" fontId="1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4" xfId="1" applyNumberFormat="1" applyFont="1" applyFill="1" applyBorder="1" applyAlignment="1" applyProtection="1">
      <alignment horizontal="right" vertical="center" wrapText="1" indent="1"/>
    </xf>
    <xf numFmtId="0" fontId="12" fillId="0" borderId="18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0" fontId="12" fillId="0" borderId="26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2" xfId="0" applyFont="1" applyBorder="1" applyAlignment="1" applyProtection="1">
      <alignment wrapText="1"/>
    </xf>
    <xf numFmtId="0" fontId="15" fillId="0" borderId="35" xfId="0" applyFont="1" applyBorder="1" applyAlignment="1" applyProtection="1">
      <alignment horizontal="center" wrapText="1"/>
    </xf>
    <xf numFmtId="0" fontId="15" fillId="0" borderId="3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8" xfId="0" applyFont="1" applyFill="1" applyBorder="1" applyAlignment="1" applyProtection="1">
      <alignment horizontal="center" vertical="center" wrapText="1"/>
    </xf>
    <xf numFmtId="0" fontId="9" fillId="0" borderId="37" xfId="1" applyFont="1" applyFill="1" applyBorder="1" applyAlignment="1" applyProtection="1">
      <alignment horizontal="center" vertical="center" wrapText="1"/>
    </xf>
    <xf numFmtId="0" fontId="9" fillId="0" borderId="33" xfId="1" applyFont="1" applyFill="1" applyBorder="1" applyAlignment="1" applyProtection="1">
      <alignment vertical="center" wrapText="1"/>
    </xf>
    <xf numFmtId="164" fontId="9" fillId="0" borderId="33" xfId="1" applyNumberFormat="1" applyFont="1" applyFill="1" applyBorder="1" applyAlignment="1" applyProtection="1">
      <alignment horizontal="right" vertical="center" wrapText="1" indent="1"/>
    </xf>
    <xf numFmtId="164" fontId="9" fillId="0" borderId="34" xfId="1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>
      <alignment vertical="center" wrapText="1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39" xfId="1" applyFont="1" applyFill="1" applyBorder="1" applyAlignment="1" applyProtection="1">
      <alignment horizontal="left" vertical="center" wrapText="1" indent="1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0" xfId="1" applyNumberFormat="1" applyFont="1" applyFill="1" applyBorder="1" applyAlignment="1" applyProtection="1">
      <alignment horizontal="right" vertical="center" wrapText="1" indent="1"/>
    </xf>
    <xf numFmtId="0" fontId="11" fillId="0" borderId="23" xfId="1" applyFont="1" applyFill="1" applyBorder="1" applyAlignment="1" applyProtection="1">
      <alignment horizontal="left" vertical="center" wrapText="1" indent="1"/>
    </xf>
    <xf numFmtId="0" fontId="11" fillId="0" borderId="24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3" xfId="1" applyFont="1" applyFill="1" applyBorder="1" applyAlignment="1" applyProtection="1">
      <alignment horizontal="left" indent="6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left" vertical="center" wrapText="1" indent="6"/>
    </xf>
    <xf numFmtId="0" fontId="11" fillId="0" borderId="32" xfId="1" applyFont="1" applyFill="1" applyBorder="1" applyAlignment="1" applyProtection="1">
      <alignment horizontal="left" vertical="center" wrapText="1" indent="6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1" xfId="1" applyNumberFormat="1" applyFont="1" applyFill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vertical="center" wrapText="1"/>
    </xf>
    <xf numFmtId="0" fontId="11" fillId="0" borderId="27" xfId="1" applyFont="1" applyFill="1" applyBorder="1" applyAlignment="1" applyProtection="1">
      <alignment horizontal="left" vertical="center" wrapText="1" indent="1"/>
    </xf>
    <xf numFmtId="0" fontId="12" fillId="0" borderId="27" xfId="0" applyFont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1" fillId="0" borderId="19" xfId="1" applyFont="1" applyFill="1" applyBorder="1" applyAlignment="1" applyProtection="1">
      <alignment horizontal="left" vertical="center" wrapText="1" indent="6"/>
    </xf>
    <xf numFmtId="0" fontId="10" fillId="0" borderId="12" xfId="1" applyFont="1" applyFill="1" applyBorder="1" applyAlignment="1" applyProtection="1">
      <alignment horizontal="left" vertical="center" wrapText="1" indent="1"/>
    </xf>
    <xf numFmtId="0" fontId="11" fillId="0" borderId="19" xfId="1" applyFont="1" applyFill="1" applyBorder="1" applyAlignment="1" applyProtection="1">
      <alignment horizontal="left" vertical="center" wrapText="1" indent="1"/>
    </xf>
    <xf numFmtId="0" fontId="11" fillId="0" borderId="33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Border="1" applyAlignment="1" applyProtection="1">
      <alignment horizontal="right" vertical="center" wrapText="1" indent="1"/>
    </xf>
    <xf numFmtId="164" fontId="15" fillId="0" borderId="17" xfId="0" applyNumberFormat="1" applyFont="1" applyBorder="1" applyAlignment="1" applyProtection="1">
      <alignment horizontal="right" vertical="center" wrapText="1" indent="1"/>
    </xf>
    <xf numFmtId="164" fontId="15" fillId="0" borderId="16" xfId="0" applyNumberFormat="1" applyFont="1" applyBorder="1" applyAlignment="1" applyProtection="1">
      <alignment horizontal="right" vertical="center" wrapText="1" indent="1"/>
    </xf>
    <xf numFmtId="49" fontId="10" fillId="0" borderId="14" xfId="1" applyNumberFormat="1" applyFont="1" applyFill="1" applyBorder="1" applyAlignment="1" applyProtection="1">
      <alignment horizontal="center" vertical="center" wrapText="1"/>
    </xf>
    <xf numFmtId="164" fontId="15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2" xfId="0" quotePrefix="1" applyNumberFormat="1" applyFont="1" applyBorder="1" applyAlignment="1" applyProtection="1">
      <alignment horizontal="right" vertical="center" wrapText="1" indent="1"/>
    </xf>
    <xf numFmtId="164" fontId="18" fillId="0" borderId="17" xfId="0" quotePrefix="1" applyNumberFormat="1" applyFont="1" applyBorder="1" applyAlignment="1" applyProtection="1">
      <alignment horizontal="right" vertical="center" wrapText="1" indent="1"/>
    </xf>
    <xf numFmtId="164" fontId="18" fillId="0" borderId="16" xfId="0" quotePrefix="1" applyNumberFormat="1" applyFont="1" applyBorder="1" applyAlignment="1" applyProtection="1">
      <alignment horizontal="right" vertical="center" wrapText="1" indent="1"/>
    </xf>
    <xf numFmtId="0" fontId="15" fillId="0" borderId="35" xfId="0" applyFont="1" applyBorder="1" applyAlignment="1" applyProtection="1">
      <alignment horizontal="center" vertical="center" wrapText="1"/>
    </xf>
    <xf numFmtId="0" fontId="18" fillId="0" borderId="36" xfId="0" applyFont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right" vertical="center"/>
    </xf>
    <xf numFmtId="164" fontId="4" fillId="0" borderId="14" xfId="0" applyNumberFormat="1" applyFont="1" applyFill="1" applyBorder="1" applyAlignment="1" applyProtection="1">
      <alignment horizontal="centerContinuous" vertical="center" wrapText="1"/>
    </xf>
    <xf numFmtId="164" fontId="4" fillId="0" borderId="12" xfId="0" applyNumberFormat="1" applyFont="1" applyFill="1" applyBorder="1" applyAlignment="1" applyProtection="1">
      <alignment horizontal="centerContinuous" vertical="center" wrapText="1"/>
    </xf>
    <xf numFmtId="164" fontId="4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1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14" xfId="0" applyNumberFormat="1" applyFont="1" applyFill="1" applyBorder="1" applyAlignment="1" applyProtection="1">
      <alignment horizontal="center" vertical="center" wrapText="1"/>
    </xf>
    <xf numFmtId="164" fontId="4" fillId="0" borderId="12" xfId="0" applyNumberFormat="1" applyFont="1" applyFill="1" applyBorder="1" applyAlignment="1" applyProtection="1">
      <alignment horizontal="center" vertical="center" wrapText="1"/>
    </xf>
    <xf numFmtId="164" fontId="4" fillId="0" borderId="17" xfId="0" applyNumberFormat="1" applyFont="1" applyFill="1" applyBorder="1" applyAlignment="1" applyProtection="1">
      <alignment horizontal="center" vertical="center" wrapText="1"/>
    </xf>
    <xf numFmtId="164" fontId="4" fillId="0" borderId="16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center" vertical="center" wrapText="1"/>
    </xf>
    <xf numFmtId="164" fontId="10" fillId="0" borderId="12" xfId="0" applyNumberFormat="1" applyFont="1" applyFill="1" applyBorder="1" applyAlignment="1" applyProtection="1">
      <alignment horizontal="center" vertical="center" wrapText="1"/>
    </xf>
    <xf numFmtId="164" fontId="10" fillId="0" borderId="17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11" fillId="0" borderId="18" xfId="0" applyNumberFormat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right" vertical="center" wrapText="1" indent="1"/>
    </xf>
    <xf numFmtId="164" fontId="11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3" xfId="0" applyNumberFormat="1" applyFont="1" applyFill="1" applyBorder="1" applyAlignment="1" applyProtection="1">
      <alignment horizontal="right" vertical="center" wrapText="1" indent="1"/>
    </xf>
    <xf numFmtId="164" fontId="0" fillId="0" borderId="44" xfId="0" applyNumberFormat="1" applyFill="1" applyBorder="1" applyAlignment="1" applyProtection="1">
      <alignment horizontal="left" vertical="center" wrapText="1" indent="1"/>
    </xf>
    <xf numFmtId="164" fontId="11" fillId="0" borderId="22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0" applyNumberFormat="1" applyFont="1" applyFill="1" applyBorder="1" applyAlignment="1" applyProtection="1">
      <alignment horizontal="right" vertical="center" wrapText="1" indent="1"/>
    </xf>
    <xf numFmtId="164" fontId="11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1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2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1" fillId="0" borderId="2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46" xfId="0" applyNumberFormat="1" applyFill="1" applyBorder="1" applyAlignment="1" applyProtection="1">
      <alignment horizontal="left" vertical="center" wrapText="1" indent="1"/>
    </xf>
    <xf numFmtId="164" fontId="11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164" fontId="23" fillId="0" borderId="37" xfId="0" applyNumberFormat="1" applyFont="1" applyFill="1" applyBorder="1" applyAlignment="1" applyProtection="1">
      <alignment horizontal="left" vertical="center" wrapText="1" indent="1"/>
    </xf>
    <xf numFmtId="164" fontId="23" fillId="0" borderId="19" xfId="0" applyNumberFormat="1" applyFont="1" applyFill="1" applyBorder="1" applyAlignment="1" applyProtection="1">
      <alignment horizontal="right" vertical="center" wrapText="1" indent="1"/>
    </xf>
    <xf numFmtId="164" fontId="16" fillId="0" borderId="22" xfId="0" applyNumberFormat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0" applyNumberFormat="1" applyFont="1" applyFill="1" applyBorder="1" applyAlignment="1" applyProtection="1">
      <alignment horizontal="right" vertical="center" wrapText="1" indent="1"/>
    </xf>
    <xf numFmtId="164" fontId="16" fillId="0" borderId="22" xfId="0" applyNumberFormat="1" applyFont="1" applyFill="1" applyBorder="1" applyAlignment="1" applyProtection="1">
      <alignment horizontal="left" vertical="center" wrapText="1" indent="2"/>
    </xf>
    <xf numFmtId="164" fontId="1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3" xfId="0" applyNumberFormat="1" applyFont="1" applyFill="1" applyBorder="1" applyAlignment="1" applyProtection="1">
      <alignment horizontal="right" vertical="center" wrapText="1" inden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164" fontId="16" fillId="0" borderId="37" xfId="0" applyNumberFormat="1" applyFont="1" applyFill="1" applyBorder="1" applyAlignment="1" applyProtection="1">
      <alignment horizontal="left" vertical="center" wrapText="1" indent="1"/>
    </xf>
    <xf numFmtId="164" fontId="16" fillId="0" borderId="23" xfId="0" applyNumberFormat="1" applyFont="1" applyFill="1" applyBorder="1" applyAlignment="1" applyProtection="1">
      <alignment horizontal="left" vertical="center" wrapText="1" indent="2"/>
    </xf>
    <xf numFmtId="164" fontId="23" fillId="0" borderId="23" xfId="0" applyNumberFormat="1" applyFont="1" applyFill="1" applyBorder="1" applyAlignment="1" applyProtection="1">
      <alignment horizontal="left" vertical="center" wrapText="1" indent="1"/>
    </xf>
    <xf numFmtId="164" fontId="23" fillId="0" borderId="23" xfId="0" applyNumberFormat="1" applyFont="1" applyFill="1" applyBorder="1" applyAlignment="1" applyProtection="1">
      <alignment horizontal="right" vertical="center" wrapText="1" indent="1"/>
    </xf>
    <xf numFmtId="164" fontId="16" fillId="0" borderId="18" xfId="0" applyNumberFormat="1" applyFont="1" applyFill="1" applyBorder="1" applyAlignment="1" applyProtection="1">
      <alignment horizontal="left" vertical="center" wrapText="1" indent="1"/>
    </xf>
    <xf numFmtId="164" fontId="16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8" xfId="0" applyNumberFormat="1" applyFont="1" applyFill="1" applyBorder="1" applyAlignment="1" applyProtection="1">
      <alignment horizontal="left" vertical="center" wrapText="1" indent="2"/>
    </xf>
    <xf numFmtId="164" fontId="11" fillId="0" borderId="26" xfId="0" applyNumberFormat="1" applyFont="1" applyFill="1" applyBorder="1" applyAlignment="1" applyProtection="1">
      <alignment horizontal="left" vertical="center" wrapText="1" indent="2"/>
    </xf>
    <xf numFmtId="164" fontId="22" fillId="0" borderId="14" xfId="0" applyNumberFormat="1" applyFont="1" applyFill="1" applyBorder="1" applyAlignment="1" applyProtection="1">
      <alignment horizontal="left" vertical="center" wrapText="1" inden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16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>
      <alignment vertical="center" wrapText="1"/>
    </xf>
    <xf numFmtId="164" fontId="6" fillId="0" borderId="0" xfId="0" applyNumberFormat="1" applyFont="1" applyFill="1" applyAlignment="1" applyProtection="1">
      <alignment horizontal="right" wrapText="1"/>
    </xf>
    <xf numFmtId="164" fontId="4" fillId="0" borderId="13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9" fillId="0" borderId="35" xfId="0" applyNumberFormat="1" applyFont="1" applyFill="1" applyBorder="1" applyAlignment="1" applyProtection="1">
      <alignment horizontal="center" vertical="center" wrapText="1"/>
    </xf>
    <xf numFmtId="164" fontId="9" fillId="0" borderId="36" xfId="0" applyNumberFormat="1" applyFont="1" applyFill="1" applyBorder="1" applyAlignment="1" applyProtection="1">
      <alignment horizontal="center" vertical="center" wrapText="1"/>
    </xf>
    <xf numFmtId="164" fontId="9" fillId="0" borderId="48" xfId="0" applyNumberFormat="1" applyFont="1" applyFill="1" applyBorder="1" applyAlignment="1" applyProtection="1">
      <alignment horizontal="center" vertical="center" wrapText="1"/>
    </xf>
    <xf numFmtId="164" fontId="11" fillId="0" borderId="23" xfId="0" applyNumberFormat="1" applyFont="1" applyFill="1" applyBorder="1" applyAlignment="1" applyProtection="1">
      <alignment vertical="center" wrapText="1"/>
      <protection locked="0"/>
    </xf>
    <xf numFmtId="164" fontId="11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7" xfId="0" applyNumberFormat="1" applyFont="1" applyFill="1" applyBorder="1" applyAlignment="1" applyProtection="1">
      <alignment vertical="center" wrapText="1"/>
      <protection locked="0"/>
    </xf>
    <xf numFmtId="164" fontId="4" fillId="0" borderId="14" xfId="0" applyNumberFormat="1" applyFont="1" applyFill="1" applyBorder="1" applyAlignment="1" applyProtection="1">
      <alignment horizontal="left" vertical="center" wrapText="1"/>
    </xf>
    <xf numFmtId="164" fontId="9" fillId="0" borderId="12" xfId="0" applyNumberFormat="1" applyFont="1" applyFill="1" applyBorder="1" applyAlignment="1" applyProtection="1">
      <alignment vertical="center" wrapText="1"/>
    </xf>
    <xf numFmtId="164" fontId="9" fillId="0" borderId="13" xfId="0" applyNumberFormat="1" applyFont="1" applyFill="1" applyBorder="1" applyAlignment="1" applyProtection="1">
      <alignment vertical="center" wrapText="1"/>
    </xf>
    <xf numFmtId="164" fontId="7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2" fillId="0" borderId="23" xfId="0" applyNumberFormat="1" applyFont="1" applyFill="1" applyBorder="1" applyAlignment="1" applyProtection="1">
      <alignment vertical="center" wrapText="1"/>
      <protection locked="0"/>
    </xf>
    <xf numFmtId="49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49" xfId="0" applyNumberFormat="1" applyFont="1" applyFill="1" applyBorder="1" applyAlignment="1" applyProtection="1">
      <alignment vertical="center" wrapText="1"/>
    </xf>
    <xf numFmtId="164" fontId="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" fillId="0" borderId="27" xfId="0" applyNumberFormat="1" applyFont="1" applyFill="1" applyBorder="1" applyAlignment="1" applyProtection="1">
      <alignment vertical="center" wrapText="1"/>
      <protection locked="0"/>
    </xf>
    <xf numFmtId="49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50" xfId="0" applyNumberFormat="1" applyFont="1" applyFill="1" applyBorder="1" applyAlignment="1" applyProtection="1">
      <alignment vertical="center" wrapText="1"/>
    </xf>
    <xf numFmtId="164" fontId="4" fillId="0" borderId="12" xfId="0" applyNumberFormat="1" applyFont="1" applyFill="1" applyBorder="1" applyAlignment="1" applyProtection="1">
      <alignment vertical="center" wrapText="1"/>
    </xf>
    <xf numFmtId="164" fontId="4" fillId="2" borderId="12" xfId="0" applyNumberFormat="1" applyFont="1" applyFill="1" applyBorder="1" applyAlignment="1" applyProtection="1">
      <alignment vertical="center" wrapText="1"/>
    </xf>
    <xf numFmtId="164" fontId="4" fillId="0" borderId="13" xfId="0" applyNumberFormat="1" applyFont="1" applyFill="1" applyBorder="1" applyAlignment="1" applyProtection="1">
      <alignment vertical="center" wrapText="1"/>
    </xf>
    <xf numFmtId="0" fontId="0" fillId="0" borderId="0" xfId="0" applyFill="1"/>
    <xf numFmtId="164" fontId="13" fillId="0" borderId="0" xfId="0" applyNumberFormat="1" applyFont="1" applyFill="1" applyAlignment="1">
      <alignment vertical="center" wrapText="1"/>
    </xf>
    <xf numFmtId="164" fontId="9" fillId="0" borderId="7" xfId="0" applyNumberFormat="1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 wrapText="1"/>
    </xf>
    <xf numFmtId="49" fontId="16" fillId="0" borderId="52" xfId="0" applyNumberFormat="1" applyFont="1" applyFill="1" applyBorder="1" applyAlignment="1">
      <alignment horizontal="left" vertical="center"/>
    </xf>
    <xf numFmtId="3" fontId="16" fillId="0" borderId="2" xfId="0" applyNumberFormat="1" applyFont="1" applyFill="1" applyBorder="1" applyAlignment="1" applyProtection="1">
      <alignment horizontal="right" vertical="center"/>
      <protection locked="0"/>
    </xf>
    <xf numFmtId="3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6" fillId="0" borderId="53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53" xfId="0" applyNumberFormat="1" applyFont="1" applyFill="1" applyBorder="1" applyAlignment="1">
      <alignment horizontal="right" vertical="center" wrapText="1"/>
    </xf>
    <xf numFmtId="4" fontId="9" fillId="0" borderId="53" xfId="0" applyNumberFormat="1" applyFont="1" applyFill="1" applyBorder="1" applyAlignment="1">
      <alignment horizontal="right" vertical="center" wrapText="1"/>
    </xf>
    <xf numFmtId="49" fontId="23" fillId="0" borderId="54" xfId="0" quotePrefix="1" applyNumberFormat="1" applyFont="1" applyFill="1" applyBorder="1" applyAlignment="1">
      <alignment horizontal="left" vertical="center" indent="1"/>
    </xf>
    <xf numFmtId="3" fontId="23" fillId="0" borderId="44" xfId="0" applyNumberFormat="1" applyFont="1" applyFill="1" applyBorder="1" applyAlignment="1" applyProtection="1">
      <alignment horizontal="right" vertical="center"/>
      <protection locked="0"/>
    </xf>
    <xf numFmtId="3" fontId="23" fillId="0" borderId="44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44" xfId="0" applyNumberFormat="1" applyFont="1" applyFill="1" applyBorder="1" applyAlignment="1">
      <alignment horizontal="right" vertical="center" wrapText="1"/>
    </xf>
    <xf numFmtId="4" fontId="9" fillId="0" borderId="44" xfId="0" applyNumberFormat="1" applyFont="1" applyFill="1" applyBorder="1" applyAlignment="1">
      <alignment horizontal="right" vertical="center" wrapText="1"/>
    </xf>
    <xf numFmtId="49" fontId="16" fillId="0" borderId="54" xfId="0" applyNumberFormat="1" applyFont="1" applyFill="1" applyBorder="1" applyAlignment="1">
      <alignment horizontal="left" vertical="center"/>
    </xf>
    <xf numFmtId="3" fontId="16" fillId="0" borderId="44" xfId="0" applyNumberFormat="1" applyFont="1" applyFill="1" applyBorder="1" applyAlignment="1" applyProtection="1">
      <alignment horizontal="right" vertical="center"/>
      <protection locked="0"/>
    </xf>
    <xf numFmtId="3" fontId="16" fillId="0" borderId="44" xfId="0" applyNumberFormat="1" applyFont="1" applyFill="1" applyBorder="1" applyAlignment="1" applyProtection="1">
      <alignment horizontal="right" vertical="center" wrapText="1"/>
      <protection locked="0"/>
    </xf>
    <xf numFmtId="49" fontId="16" fillId="0" borderId="55" xfId="0" applyNumberFormat="1" applyFont="1" applyFill="1" applyBorder="1" applyAlignment="1" applyProtection="1">
      <alignment horizontal="left" vertical="center"/>
      <protection locked="0"/>
    </xf>
    <xf numFmtId="3" fontId="16" fillId="0" borderId="56" xfId="0" applyNumberFormat="1" applyFont="1" applyFill="1" applyBorder="1" applyAlignment="1" applyProtection="1">
      <alignment horizontal="right" vertical="center"/>
      <protection locked="0"/>
    </xf>
    <xf numFmtId="3" fontId="16" fillId="0" borderId="56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57" xfId="0" applyNumberFormat="1" applyFont="1" applyFill="1" applyBorder="1" applyAlignment="1">
      <alignment horizontal="right" vertical="center" wrapText="1"/>
    </xf>
    <xf numFmtId="49" fontId="10" fillId="0" borderId="10" xfId="0" applyNumberFormat="1" applyFont="1" applyFill="1" applyBorder="1" applyAlignment="1" applyProtection="1">
      <alignment horizontal="left" vertical="center" indent="1"/>
      <protection locked="0"/>
    </xf>
    <xf numFmtId="164" fontId="10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 applyProtection="1">
      <alignment vertical="center" wrapText="1"/>
      <protection locked="0"/>
    </xf>
    <xf numFmtId="49" fontId="10" fillId="0" borderId="4" xfId="0" applyNumberFormat="1" applyFont="1" applyFill="1" applyBorder="1" applyAlignment="1" applyProtection="1">
      <alignment vertical="center"/>
      <protection locked="0"/>
    </xf>
    <xf numFmtId="49" fontId="10" fillId="0" borderId="4" xfId="0" applyNumberFormat="1" applyFont="1" applyFill="1" applyBorder="1" applyAlignment="1" applyProtection="1">
      <alignment horizontal="right" vertical="center"/>
      <protection locked="0"/>
    </xf>
    <xf numFmtId="3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49" fontId="10" fillId="0" borderId="8" xfId="0" applyNumberFormat="1" applyFont="1" applyFill="1" applyBorder="1" applyAlignment="1" applyProtection="1">
      <alignment vertical="center"/>
      <protection locked="0"/>
    </xf>
    <xf numFmtId="49" fontId="10" fillId="0" borderId="8" xfId="0" applyNumberFormat="1" applyFont="1" applyFill="1" applyBorder="1" applyAlignment="1" applyProtection="1">
      <alignment horizontal="right" vertical="center"/>
      <protection locked="0"/>
    </xf>
    <xf numFmtId="3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49" fontId="16" fillId="0" borderId="18" xfId="0" applyNumberFormat="1" applyFont="1" applyFill="1" applyBorder="1" applyAlignment="1">
      <alignment horizontal="left" vertical="center"/>
    </xf>
    <xf numFmtId="164" fontId="9" fillId="0" borderId="2" xfId="0" applyNumberFormat="1" applyFont="1" applyFill="1" applyBorder="1" applyAlignment="1" applyProtection="1">
      <alignment horizontal="right" vertical="center" wrapText="1"/>
    </xf>
    <xf numFmtId="49" fontId="16" fillId="0" borderId="22" xfId="0" applyNumberFormat="1" applyFont="1" applyFill="1" applyBorder="1" applyAlignment="1">
      <alignment horizontal="left" vertical="center"/>
    </xf>
    <xf numFmtId="164" fontId="10" fillId="0" borderId="44" xfId="0" applyNumberFormat="1" applyFont="1" applyFill="1" applyBorder="1" applyAlignment="1" applyProtection="1">
      <alignment horizontal="right" vertical="center" wrapText="1"/>
    </xf>
    <xf numFmtId="49" fontId="16" fillId="0" borderId="22" xfId="0" applyNumberFormat="1" applyFont="1" applyFill="1" applyBorder="1" applyAlignment="1" applyProtection="1">
      <alignment horizontal="left" vertical="center"/>
      <protection locked="0"/>
    </xf>
    <xf numFmtId="49" fontId="16" fillId="0" borderId="26" xfId="0" applyNumberFormat="1" applyFont="1" applyFill="1" applyBorder="1" applyAlignment="1" applyProtection="1">
      <alignment horizontal="left" vertical="center"/>
      <protection locked="0"/>
    </xf>
    <xf numFmtId="165" fontId="9" fillId="0" borderId="1" xfId="0" applyNumberFormat="1" applyFont="1" applyFill="1" applyBorder="1" applyAlignment="1">
      <alignment horizontal="left" vertical="center" wrapText="1" indent="1"/>
    </xf>
    <xf numFmtId="165" fontId="26" fillId="0" borderId="0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3" fontId="16" fillId="0" borderId="42" xfId="0" applyNumberFormat="1" applyFont="1" applyFill="1" applyBorder="1" applyAlignment="1" applyProtection="1">
      <alignment horizontal="right" vertical="center" wrapText="1"/>
      <protection locked="0"/>
    </xf>
    <xf numFmtId="3" fontId="16" fillId="0" borderId="57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1" xfId="0" applyNumberFormat="1" applyFont="1" applyFill="1" applyBorder="1" applyAlignment="1">
      <alignment horizontal="right" vertical="center" wrapText="1"/>
    </xf>
    <xf numFmtId="0" fontId="0" fillId="0" borderId="0" xfId="0" applyFill="1" applyAlignment="1"/>
    <xf numFmtId="0" fontId="9" fillId="0" borderId="61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vertical="center" wrapText="1"/>
    </xf>
    <xf numFmtId="164" fontId="9" fillId="0" borderId="11" xfId="1" applyNumberFormat="1" applyFont="1" applyFill="1" applyBorder="1" applyAlignment="1" applyProtection="1">
      <alignment horizontal="right" vertical="center" wrapText="1" indent="1"/>
    </xf>
    <xf numFmtId="164" fontId="9" fillId="0" borderId="5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0" fontId="9" fillId="0" borderId="35" xfId="1" applyFont="1" applyFill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49" fontId="11" fillId="0" borderId="51" xfId="1" applyNumberFormat="1" applyFont="1" applyFill="1" applyBorder="1" applyAlignment="1" applyProtection="1">
      <alignment horizontal="center" vertical="center" wrapText="1"/>
    </xf>
    <xf numFmtId="49" fontId="12" fillId="0" borderId="18" xfId="0" applyNumberFormat="1" applyFont="1" applyBorder="1" applyAlignment="1" applyProtection="1">
      <alignment horizontal="center" vertical="center" wrapText="1"/>
    </xf>
    <xf numFmtId="49" fontId="12" fillId="0" borderId="22" xfId="0" applyNumberFormat="1" applyFont="1" applyBorder="1" applyAlignment="1" applyProtection="1">
      <alignment horizontal="center" vertical="center" wrapText="1"/>
    </xf>
    <xf numFmtId="49" fontId="12" fillId="0" borderId="26" xfId="0" applyNumberFormat="1" applyFont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indent="6"/>
    </xf>
    <xf numFmtId="164" fontId="10" fillId="0" borderId="0" xfId="0" applyNumberFormat="1" applyFont="1" applyFill="1" applyAlignment="1" applyProtection="1">
      <alignment horizontal="center" vertical="center" wrapText="1"/>
    </xf>
    <xf numFmtId="164" fontId="11" fillId="0" borderId="21" xfId="0" applyNumberFormat="1" applyFont="1" applyFill="1" applyBorder="1" applyAlignment="1" applyProtection="1">
      <alignment horizontal="right" vertical="center" wrapText="1" indent="1"/>
    </xf>
    <xf numFmtId="164" fontId="11" fillId="0" borderId="51" xfId="0" applyNumberFormat="1" applyFont="1" applyFill="1" applyBorder="1" applyAlignment="1" applyProtection="1">
      <alignment horizontal="left" vertical="center" wrapText="1" indent="1"/>
    </xf>
    <xf numFmtId="164" fontId="1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0" applyNumberFormat="1" applyFont="1" applyFill="1" applyBorder="1" applyAlignment="1" applyProtection="1">
      <alignment horizontal="right" vertical="center" wrapText="1" indent="1"/>
    </xf>
    <xf numFmtId="164" fontId="19" fillId="0" borderId="46" xfId="0" applyNumberFormat="1" applyFont="1" applyFill="1" applyBorder="1" applyAlignment="1" applyProtection="1">
      <alignment horizontal="left" vertical="center" wrapText="1" indent="1"/>
    </xf>
    <xf numFmtId="164" fontId="23" fillId="0" borderId="33" xfId="0" applyNumberFormat="1" applyFont="1" applyFill="1" applyBorder="1" applyAlignment="1" applyProtection="1">
      <alignment horizontal="right" vertical="center" wrapText="1" indent="1"/>
    </xf>
    <xf numFmtId="164" fontId="1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4" xfId="0" applyNumberFormat="1" applyFont="1" applyFill="1" applyBorder="1" applyAlignment="1" applyProtection="1">
      <alignment horizontal="right" vertical="center" wrapText="1" indent="1"/>
    </xf>
    <xf numFmtId="164" fontId="19" fillId="0" borderId="44" xfId="0" applyNumberFormat="1" applyFont="1" applyFill="1" applyBorder="1" applyAlignment="1" applyProtection="1">
      <alignment horizontal="left" vertical="center" wrapText="1" indent="1"/>
    </xf>
    <xf numFmtId="164" fontId="16" fillId="0" borderId="33" xfId="0" applyNumberFormat="1" applyFont="1" applyFill="1" applyBorder="1" applyAlignment="1" applyProtection="1">
      <alignment horizontal="right" vertical="center" wrapText="1" indent="1"/>
    </xf>
    <xf numFmtId="164" fontId="1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0" fontId="11" fillId="0" borderId="18" xfId="0" applyFont="1" applyFill="1" applyBorder="1" applyAlignment="1" applyProtection="1">
      <alignment horizontal="right" vertical="center" wrapText="1" indent="1"/>
    </xf>
    <xf numFmtId="0" fontId="11" fillId="0" borderId="19" xfId="0" applyFont="1" applyFill="1" applyBorder="1" applyAlignment="1" applyProtection="1">
      <alignment horizontal="left" vertical="center" wrapText="1"/>
      <protection locked="0"/>
    </xf>
    <xf numFmtId="164" fontId="11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19" xfId="0" applyNumberFormat="1" applyFont="1" applyFill="1" applyBorder="1" applyAlignment="1" applyProtection="1">
      <alignment vertical="center" wrapText="1"/>
    </xf>
    <xf numFmtId="164" fontId="11" fillId="0" borderId="63" xfId="0" applyNumberFormat="1" applyFont="1" applyFill="1" applyBorder="1" applyAlignment="1" applyProtection="1">
      <alignment vertical="center" wrapText="1"/>
      <protection locked="0"/>
    </xf>
    <xf numFmtId="0" fontId="11" fillId="0" borderId="22" xfId="0" applyFont="1" applyFill="1" applyBorder="1" applyAlignment="1" applyProtection="1">
      <alignment horizontal="right" vertical="center" wrapText="1" indent="1"/>
    </xf>
    <xf numFmtId="0" fontId="11" fillId="0" borderId="23" xfId="0" applyFont="1" applyFill="1" applyBorder="1" applyAlignment="1" applyProtection="1">
      <alignment horizontal="left" vertical="center" wrapText="1"/>
      <protection locked="0"/>
    </xf>
    <xf numFmtId="164" fontId="11" fillId="0" borderId="49" xfId="0" applyNumberFormat="1" applyFont="1" applyFill="1" applyBorder="1" applyAlignment="1" applyProtection="1">
      <alignment vertical="center" wrapText="1"/>
      <protection locked="0"/>
    </xf>
    <xf numFmtId="0" fontId="11" fillId="0" borderId="27" xfId="0" applyFont="1" applyFill="1" applyBorder="1" applyAlignment="1" applyProtection="1">
      <alignment horizontal="left" vertical="center" wrapText="1"/>
      <protection locked="0"/>
    </xf>
    <xf numFmtId="164" fontId="11" fillId="0" borderId="50" xfId="0" applyNumberFormat="1" applyFont="1" applyFill="1" applyBorder="1" applyAlignment="1" applyProtection="1">
      <alignment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164" fontId="11" fillId="0" borderId="0" xfId="1" applyNumberFormat="1" applyFont="1" applyFill="1" applyBorder="1" applyAlignment="1" applyProtection="1">
      <alignment horizontal="right" vertical="center" wrapText="1" inden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5" fillId="0" borderId="0" xfId="0" applyNumberFormat="1" applyFont="1" applyBorder="1" applyAlignment="1" applyProtection="1">
      <alignment horizontal="right" vertical="center" wrapText="1" indent="1"/>
    </xf>
    <xf numFmtId="164" fontId="18" fillId="0" borderId="0" xfId="0" quotePrefix="1" applyNumberFormat="1" applyFont="1" applyBorder="1" applyAlignment="1" applyProtection="1">
      <alignment horizontal="right" vertical="center" wrapText="1" indent="1"/>
    </xf>
    <xf numFmtId="0" fontId="4" fillId="0" borderId="0" xfId="0" quotePrefix="1" applyFont="1" applyFill="1" applyBorder="1" applyAlignment="1" applyProtection="1">
      <alignment horizontal="center" vertical="center"/>
    </xf>
    <xf numFmtId="164" fontId="16" fillId="0" borderId="23" xfId="1" applyNumberFormat="1" applyFont="1" applyFill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indent="1"/>
    </xf>
    <xf numFmtId="0" fontId="19" fillId="0" borderId="0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>
      <alignment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164" fontId="1" fillId="3" borderId="0" xfId="0" applyNumberFormat="1" applyFont="1" applyFill="1" applyAlignment="1">
      <alignment vertical="center" wrapText="1"/>
    </xf>
    <xf numFmtId="0" fontId="3" fillId="3" borderId="0" xfId="0" applyFont="1" applyFill="1" applyAlignment="1" applyProtection="1">
      <alignment horizontal="right" vertical="top"/>
      <protection locked="0"/>
    </xf>
    <xf numFmtId="0" fontId="6" fillId="3" borderId="0" xfId="0" applyFont="1" applyFill="1" applyAlignment="1" applyProtection="1">
      <alignment horizontal="right"/>
    </xf>
    <xf numFmtId="0" fontId="6" fillId="3" borderId="62" xfId="0" applyFont="1" applyFill="1" applyBorder="1" applyAlignment="1" applyProtection="1">
      <alignment horizontal="right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1" applyFont="1" applyFill="1" applyBorder="1" applyAlignment="1" applyProtection="1">
      <alignment horizontal="center" vertical="center" wrapText="1"/>
    </xf>
    <xf numFmtId="164" fontId="10" fillId="3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64" fontId="9" fillId="3" borderId="12" xfId="1" applyNumberFormat="1" applyFont="1" applyFill="1" applyBorder="1" applyAlignment="1" applyProtection="1">
      <alignment horizontal="right" vertical="center" wrapText="1" indent="1"/>
    </xf>
    <xf numFmtId="164" fontId="9" fillId="3" borderId="16" xfId="1" applyNumberFormat="1" applyFont="1" applyFill="1" applyBorder="1" applyAlignment="1" applyProtection="1">
      <alignment horizontal="right" vertical="center" wrapText="1" indent="1"/>
    </xf>
    <xf numFmtId="164" fontId="9" fillId="3" borderId="15" xfId="1" applyNumberFormat="1" applyFont="1" applyFill="1" applyBorder="1" applyAlignment="1" applyProtection="1">
      <alignment horizontal="right" vertical="center" wrapText="1" indent="1"/>
    </xf>
    <xf numFmtId="164" fontId="9" fillId="3" borderId="64" xfId="1" applyNumberFormat="1" applyFont="1" applyFill="1" applyBorder="1" applyAlignment="1" applyProtection="1">
      <alignment horizontal="right" vertical="center" wrapText="1" indent="1"/>
    </xf>
    <xf numFmtId="164" fontId="11" fillId="3" borderId="21" xfId="1" applyNumberFormat="1" applyFont="1" applyFill="1" applyBorder="1" applyAlignment="1" applyProtection="1">
      <alignment horizontal="right" vertical="center" wrapText="1" indent="1"/>
    </xf>
    <xf numFmtId="164" fontId="11" fillId="3" borderId="66" xfId="1" applyNumberFormat="1" applyFont="1" applyFill="1" applyBorder="1" applyAlignment="1" applyProtection="1">
      <alignment horizontal="right" vertical="center" wrapText="1" indent="1"/>
    </xf>
    <xf numFmtId="164" fontId="11" fillId="3" borderId="20" xfId="1" applyNumberFormat="1" applyFont="1" applyFill="1" applyBorder="1" applyAlignment="1" applyProtection="1">
      <alignment horizontal="right" vertical="center" wrapText="1" indent="1"/>
    </xf>
    <xf numFmtId="164" fontId="11" fillId="3" borderId="25" xfId="1" applyNumberFormat="1" applyFont="1" applyFill="1" applyBorder="1" applyAlignment="1" applyProtection="1">
      <alignment horizontal="right" vertical="center" wrapText="1" indent="1"/>
    </xf>
    <xf numFmtId="164" fontId="11" fillId="3" borderId="67" xfId="1" applyNumberFormat="1" applyFont="1" applyFill="1" applyBorder="1" applyAlignment="1" applyProtection="1">
      <alignment horizontal="right" vertical="center" wrapText="1" indent="1"/>
    </xf>
    <xf numFmtId="164" fontId="11" fillId="3" borderId="24" xfId="1" applyNumberFormat="1" applyFont="1" applyFill="1" applyBorder="1" applyAlignment="1" applyProtection="1">
      <alignment horizontal="right" vertical="center" wrapText="1" indent="1"/>
    </xf>
    <xf numFmtId="164" fontId="9" fillId="3" borderId="17" xfId="1" applyNumberFormat="1" applyFont="1" applyFill="1" applyBorder="1" applyAlignment="1" applyProtection="1">
      <alignment horizontal="right" vertical="center" wrapText="1" indent="1"/>
    </xf>
    <xf numFmtId="164" fontId="11" fillId="3" borderId="29" xfId="1" applyNumberFormat="1" applyFont="1" applyFill="1" applyBorder="1" applyAlignment="1" applyProtection="1">
      <alignment horizontal="right" vertical="center" wrapText="1" indent="1"/>
    </xf>
    <xf numFmtId="164" fontId="11" fillId="3" borderId="68" xfId="1" applyNumberFormat="1" applyFont="1" applyFill="1" applyBorder="1" applyAlignment="1" applyProtection="1">
      <alignment horizontal="right" vertical="center" wrapText="1" indent="1"/>
    </xf>
    <xf numFmtId="164" fontId="11" fillId="3" borderId="28" xfId="1" applyNumberFormat="1" applyFont="1" applyFill="1" applyBorder="1" applyAlignment="1" applyProtection="1">
      <alignment horizontal="right" vertical="center" wrapText="1" indent="1"/>
    </xf>
    <xf numFmtId="164" fontId="10" fillId="3" borderId="12" xfId="1" applyNumberFormat="1" applyFont="1" applyFill="1" applyBorder="1" applyAlignment="1" applyProtection="1">
      <alignment horizontal="right" vertical="center" wrapText="1" indent="1"/>
    </xf>
    <xf numFmtId="164" fontId="10" fillId="3" borderId="16" xfId="1" applyNumberFormat="1" applyFont="1" applyFill="1" applyBorder="1" applyAlignment="1" applyProtection="1">
      <alignment horizontal="right" vertical="center" wrapText="1" indent="1"/>
    </xf>
    <xf numFmtId="164" fontId="10" fillId="3" borderId="15" xfId="1" applyNumberFormat="1" applyFont="1" applyFill="1" applyBorder="1" applyAlignment="1" applyProtection="1">
      <alignment horizontal="right" vertical="center" wrapText="1" indent="1"/>
    </xf>
    <xf numFmtId="164" fontId="10" fillId="3" borderId="17" xfId="1" applyNumberFormat="1" applyFont="1" applyFill="1" applyBorder="1" applyAlignment="1" applyProtection="1">
      <alignment horizontal="right" vertical="center" wrapText="1" indent="1"/>
    </xf>
    <xf numFmtId="164" fontId="16" fillId="3" borderId="25" xfId="1" applyNumberFormat="1" applyFont="1" applyFill="1" applyBorder="1" applyAlignment="1" applyProtection="1">
      <alignment horizontal="right" vertical="center" wrapText="1" indent="1"/>
    </xf>
    <xf numFmtId="164" fontId="16" fillId="3" borderId="67" xfId="1" applyNumberFormat="1" applyFont="1" applyFill="1" applyBorder="1" applyAlignment="1" applyProtection="1">
      <alignment horizontal="right" vertical="center" wrapText="1" indent="1"/>
    </xf>
    <xf numFmtId="164" fontId="16" fillId="3" borderId="24" xfId="1" applyNumberFormat="1" applyFont="1" applyFill="1" applyBorder="1" applyAlignment="1" applyProtection="1">
      <alignment horizontal="right" vertical="center" wrapText="1" indent="1"/>
    </xf>
    <xf numFmtId="164" fontId="16" fillId="3" borderId="29" xfId="1" applyNumberFormat="1" applyFont="1" applyFill="1" applyBorder="1" applyAlignment="1" applyProtection="1">
      <alignment horizontal="right" vertical="center" wrapText="1" indent="1"/>
    </xf>
    <xf numFmtId="164" fontId="16" fillId="3" borderId="68" xfId="1" applyNumberFormat="1" applyFont="1" applyFill="1" applyBorder="1" applyAlignment="1" applyProtection="1">
      <alignment horizontal="right" vertical="center" wrapText="1" indent="1"/>
    </xf>
    <xf numFmtId="164" fontId="16" fillId="3" borderId="28" xfId="1" applyNumberFormat="1" applyFont="1" applyFill="1" applyBorder="1" applyAlignment="1" applyProtection="1">
      <alignment horizontal="right" vertical="center" wrapText="1" indent="1"/>
    </xf>
    <xf numFmtId="164" fontId="16" fillId="3" borderId="21" xfId="1" applyNumberFormat="1" applyFont="1" applyFill="1" applyBorder="1" applyAlignment="1" applyProtection="1">
      <alignment horizontal="right" vertical="center" wrapText="1" indent="1"/>
    </xf>
    <xf numFmtId="164" fontId="16" fillId="3" borderId="66" xfId="1" applyNumberFormat="1" applyFont="1" applyFill="1" applyBorder="1" applyAlignment="1" applyProtection="1">
      <alignment horizontal="right" vertical="center" wrapText="1" indent="1"/>
    </xf>
    <xf numFmtId="164" fontId="16" fillId="3" borderId="20" xfId="1" applyNumberFormat="1" applyFont="1" applyFill="1" applyBorder="1" applyAlignment="1" applyProtection="1">
      <alignment horizontal="right" vertical="center" wrapText="1" indent="1"/>
    </xf>
    <xf numFmtId="164" fontId="16" fillId="3" borderId="34" xfId="1" applyNumberFormat="1" applyFont="1" applyFill="1" applyBorder="1" applyAlignment="1" applyProtection="1">
      <alignment horizontal="right" vertical="center" wrapText="1" indent="1"/>
    </xf>
    <xf numFmtId="164" fontId="16" fillId="3" borderId="0" xfId="1" applyNumberFormat="1" applyFont="1" applyFill="1" applyBorder="1" applyAlignment="1" applyProtection="1">
      <alignment horizontal="right" vertical="center" wrapText="1" indent="1"/>
    </xf>
    <xf numFmtId="164" fontId="16" fillId="3" borderId="6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62" xfId="1" applyNumberFormat="1" applyFont="1" applyFill="1" applyBorder="1" applyAlignment="1" applyProtection="1">
      <alignment horizontal="right" vertical="center" wrapText="1" indent="1"/>
    </xf>
    <xf numFmtId="164" fontId="9" fillId="3" borderId="0" xfId="0" applyNumberFormat="1" applyFont="1" applyFill="1" applyBorder="1" applyAlignment="1" applyProtection="1">
      <alignment horizontal="right" vertical="center" wrapText="1" indent="1"/>
    </xf>
    <xf numFmtId="0" fontId="14" fillId="3" borderId="0" xfId="0" applyFont="1" applyFill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64" fontId="9" fillId="3" borderId="33" xfId="1" applyNumberFormat="1" applyFont="1" applyFill="1" applyBorder="1" applyAlignment="1" applyProtection="1">
      <alignment horizontal="right" vertical="center" wrapText="1" indent="1"/>
    </xf>
    <xf numFmtId="164" fontId="9" fillId="3" borderId="5" xfId="1" applyNumberFormat="1" applyFont="1" applyFill="1" applyBorder="1" applyAlignment="1" applyProtection="1">
      <alignment horizontal="right" vertical="center" wrapText="1" indent="1"/>
    </xf>
    <xf numFmtId="164" fontId="9" fillId="3" borderId="62" xfId="1" applyNumberFormat="1" applyFont="1" applyFill="1" applyBorder="1" applyAlignment="1" applyProtection="1">
      <alignment horizontal="right" vertical="center" wrapText="1" indent="1"/>
    </xf>
    <xf numFmtId="164" fontId="11" fillId="3" borderId="40" xfId="1" applyNumberFormat="1" applyFont="1" applyFill="1" applyBorder="1" applyAlignment="1" applyProtection="1">
      <alignment horizontal="right" vertical="center" wrapText="1" indent="1"/>
    </xf>
    <xf numFmtId="164" fontId="11" fillId="3" borderId="58" xfId="1" applyNumberFormat="1" applyFont="1" applyFill="1" applyBorder="1" applyAlignment="1" applyProtection="1">
      <alignment horizontal="right" vertical="center" wrapText="1" indent="1"/>
    </xf>
    <xf numFmtId="164" fontId="11" fillId="3" borderId="65" xfId="1" applyNumberFormat="1" applyFont="1" applyFill="1" applyBorder="1" applyAlignment="1" applyProtection="1">
      <alignment horizontal="right" vertical="center" wrapText="1" indent="1"/>
    </xf>
    <xf numFmtId="164" fontId="11" fillId="3" borderId="41" xfId="1" applyNumberFormat="1" applyFont="1" applyFill="1" applyBorder="1" applyAlignment="1" applyProtection="1">
      <alignment horizontal="right" vertical="center" wrapText="1" indent="1"/>
    </xf>
    <xf numFmtId="164" fontId="11" fillId="3" borderId="60" xfId="1" applyNumberFormat="1" applyFont="1" applyFill="1" applyBorder="1" applyAlignment="1" applyProtection="1">
      <alignment horizontal="right" vertical="center" wrapText="1" indent="1"/>
    </xf>
    <xf numFmtId="164" fontId="11" fillId="3" borderId="30" xfId="1" applyNumberFormat="1" applyFont="1" applyFill="1" applyBorder="1" applyAlignment="1" applyProtection="1">
      <alignment horizontal="right" vertical="center" wrapText="1" indent="1"/>
    </xf>
    <xf numFmtId="164" fontId="15" fillId="3" borderId="12" xfId="0" applyNumberFormat="1" applyFont="1" applyFill="1" applyBorder="1" applyAlignment="1" applyProtection="1">
      <alignment horizontal="right" vertical="center" wrapText="1" indent="1"/>
    </xf>
    <xf numFmtId="164" fontId="15" fillId="3" borderId="16" xfId="0" applyNumberFormat="1" applyFont="1" applyFill="1" applyBorder="1" applyAlignment="1" applyProtection="1">
      <alignment horizontal="right" vertical="center" wrapText="1" indent="1"/>
    </xf>
    <xf numFmtId="164" fontId="15" fillId="3" borderId="15" xfId="0" applyNumberFormat="1" applyFont="1" applyFill="1" applyBorder="1" applyAlignment="1" applyProtection="1">
      <alignment horizontal="right" vertical="center" wrapText="1" indent="1"/>
    </xf>
    <xf numFmtId="164" fontId="15" fillId="3" borderId="17" xfId="0" applyNumberFormat="1" applyFont="1" applyFill="1" applyBorder="1" applyAlignment="1" applyProtection="1">
      <alignment horizontal="right" vertical="center" wrapText="1" indent="1"/>
    </xf>
    <xf numFmtId="164" fontId="18" fillId="3" borderId="12" xfId="0" quotePrefix="1" applyNumberFormat="1" applyFont="1" applyFill="1" applyBorder="1" applyAlignment="1" applyProtection="1">
      <alignment horizontal="right" vertical="center" wrapText="1" indent="1"/>
    </xf>
    <xf numFmtId="164" fontId="18" fillId="3" borderId="16" xfId="0" quotePrefix="1" applyNumberFormat="1" applyFont="1" applyFill="1" applyBorder="1" applyAlignment="1" applyProtection="1">
      <alignment horizontal="right" vertical="center" wrapText="1" indent="1"/>
    </xf>
    <xf numFmtId="164" fontId="18" fillId="3" borderId="15" xfId="0" quotePrefix="1" applyNumberFormat="1" applyFont="1" applyFill="1" applyBorder="1" applyAlignment="1" applyProtection="1">
      <alignment horizontal="right" vertical="center" wrapText="1" indent="1"/>
    </xf>
    <xf numFmtId="164" fontId="18" fillId="3" borderId="17" xfId="0" quotePrefix="1" applyNumberFormat="1" applyFont="1" applyFill="1" applyBorder="1" applyAlignment="1" applyProtection="1">
      <alignment horizontal="right" vertical="center" wrapText="1" indent="1"/>
    </xf>
    <xf numFmtId="0" fontId="19" fillId="3" borderId="0" xfId="0" applyFont="1" applyFill="1" applyAlignment="1" applyProtection="1">
      <alignment horizontal="right" vertical="center" wrapText="1" indent="1"/>
    </xf>
    <xf numFmtId="0" fontId="0" fillId="3" borderId="0" xfId="0" applyFill="1" applyAlignment="1">
      <alignment vertical="center" wrapText="1"/>
    </xf>
    <xf numFmtId="0" fontId="19" fillId="3" borderId="0" xfId="0" applyFont="1" applyFill="1" applyBorder="1" applyAlignment="1" applyProtection="1">
      <alignment horizontal="right" vertical="center" wrapText="1" indent="1"/>
    </xf>
    <xf numFmtId="0" fontId="0" fillId="3" borderId="0" xfId="0" applyFill="1" applyBorder="1" applyAlignment="1">
      <alignment vertical="center" wrapText="1"/>
    </xf>
    <xf numFmtId="0" fontId="0" fillId="3" borderId="62" xfId="0" applyFill="1" applyBorder="1" applyAlignment="1">
      <alignment vertical="center" wrapText="1"/>
    </xf>
    <xf numFmtId="0" fontId="4" fillId="3" borderId="17" xfId="1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right"/>
    </xf>
    <xf numFmtId="0" fontId="4" fillId="3" borderId="14" xfId="1" applyFont="1" applyFill="1" applyBorder="1" applyAlignment="1" applyProtection="1">
      <alignment horizontal="center" vertical="center" wrapText="1"/>
    </xf>
    <xf numFmtId="0" fontId="4" fillId="3" borderId="16" xfId="1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164" fontId="10" fillId="3" borderId="16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164" fontId="9" fillId="3" borderId="14" xfId="1" applyNumberFormat="1" applyFont="1" applyFill="1" applyBorder="1" applyAlignment="1" applyProtection="1">
      <alignment horizontal="right" vertical="center" wrapText="1" indent="1"/>
    </xf>
    <xf numFmtId="164" fontId="9" fillId="3" borderId="9" xfId="1" applyNumberFormat="1" applyFont="1" applyFill="1" applyBorder="1" applyAlignment="1" applyProtection="1">
      <alignment horizontal="right" vertical="center" wrapText="1" indent="1"/>
    </xf>
    <xf numFmtId="164" fontId="11" fillId="3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3" borderId="14" xfId="1" applyNumberFormat="1" applyFont="1" applyFill="1" applyBorder="1" applyAlignment="1" applyProtection="1">
      <alignment horizontal="right" vertical="center" wrapText="1" indent="1"/>
    </xf>
    <xf numFmtId="164" fontId="16" fillId="3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3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6" fillId="3" borderId="0" xfId="0" applyFont="1" applyFill="1" applyBorder="1" applyAlignment="1" applyProtection="1">
      <alignment horizontal="right"/>
    </xf>
    <xf numFmtId="0" fontId="9" fillId="3" borderId="17" xfId="0" applyFont="1" applyFill="1" applyBorder="1" applyAlignment="1" applyProtection="1">
      <alignment horizontal="center" vertical="center" wrapText="1"/>
    </xf>
    <xf numFmtId="164" fontId="11" fillId="3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3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5" fillId="3" borderId="0" xfId="0" applyFont="1" applyFill="1" applyBorder="1" applyAlignment="1">
      <alignment horizontal="center" vertical="center" wrapText="1"/>
    </xf>
    <xf numFmtId="164" fontId="11" fillId="3" borderId="23" xfId="1" applyNumberFormat="1" applyFont="1" applyFill="1" applyBorder="1" applyAlignment="1" applyProtection="1">
      <alignment horizontal="right" vertical="center" wrapText="1" indent="1"/>
    </xf>
    <xf numFmtId="164" fontId="16" fillId="3" borderId="23" xfId="1" applyNumberFormat="1" applyFont="1" applyFill="1" applyBorder="1" applyAlignment="1" applyProtection="1">
      <alignment horizontal="right" vertical="center" wrapText="1" indent="1"/>
    </xf>
    <xf numFmtId="164" fontId="11" fillId="3" borderId="49" xfId="1" applyNumberFormat="1" applyFont="1" applyFill="1" applyBorder="1" applyAlignment="1" applyProtection="1">
      <alignment horizontal="right" vertical="center" wrapText="1" indent="1"/>
    </xf>
    <xf numFmtId="164" fontId="16" fillId="3" borderId="49" xfId="1" applyNumberFormat="1" applyFont="1" applyFill="1" applyBorder="1" applyAlignment="1" applyProtection="1">
      <alignment horizontal="right" vertical="center" wrapText="1" indent="1"/>
    </xf>
    <xf numFmtId="0" fontId="4" fillId="3" borderId="13" xfId="0" applyFont="1" applyFill="1" applyBorder="1" applyAlignment="1">
      <alignment horizontal="center" vertical="center" wrapText="1"/>
    </xf>
    <xf numFmtId="0" fontId="4" fillId="0" borderId="70" xfId="0" applyFont="1" applyFill="1" applyBorder="1" applyAlignment="1" applyProtection="1">
      <alignment horizontal="center" vertical="center" wrapText="1"/>
    </xf>
    <xf numFmtId="0" fontId="9" fillId="0" borderId="69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 applyProtection="1">
      <alignment horizontal="right"/>
    </xf>
    <xf numFmtId="0" fontId="9" fillId="3" borderId="62" xfId="0" applyFont="1" applyFill="1" applyBorder="1" applyAlignment="1" applyProtection="1">
      <alignment horizontal="center" vertical="center" wrapText="1"/>
    </xf>
    <xf numFmtId="164" fontId="10" fillId="3" borderId="33" xfId="0" applyNumberFormat="1" applyFont="1" applyFill="1" applyBorder="1" applyAlignment="1">
      <alignment horizontal="center" vertical="center" wrapText="1"/>
    </xf>
    <xf numFmtId="164" fontId="10" fillId="3" borderId="76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 applyProtection="1">
      <alignment horizontal="center" vertical="center" wrapText="1"/>
    </xf>
    <xf numFmtId="164" fontId="11" fillId="3" borderId="19" xfId="1" applyNumberFormat="1" applyFont="1" applyFill="1" applyBorder="1" applyAlignment="1" applyProtection="1">
      <alignment horizontal="right" vertical="center" wrapText="1" indent="1"/>
    </xf>
    <xf numFmtId="164" fontId="11" fillId="3" borderId="63" xfId="1" applyNumberFormat="1" applyFont="1" applyFill="1" applyBorder="1" applyAlignment="1" applyProtection="1">
      <alignment horizontal="right" vertical="center" wrapText="1" indent="1"/>
    </xf>
    <xf numFmtId="164" fontId="9" fillId="3" borderId="13" xfId="1" applyNumberFormat="1" applyFont="1" applyFill="1" applyBorder="1" applyAlignment="1" applyProtection="1">
      <alignment horizontal="right" vertical="center" wrapText="1" indent="1"/>
    </xf>
    <xf numFmtId="164" fontId="11" fillId="3" borderId="27" xfId="1" applyNumberFormat="1" applyFont="1" applyFill="1" applyBorder="1" applyAlignment="1" applyProtection="1">
      <alignment horizontal="right" vertical="center" wrapText="1" indent="1"/>
    </xf>
    <xf numFmtId="164" fontId="11" fillId="3" borderId="50" xfId="1" applyNumberFormat="1" applyFont="1" applyFill="1" applyBorder="1" applyAlignment="1" applyProtection="1">
      <alignment horizontal="right" vertical="center" wrapText="1" indent="1"/>
    </xf>
    <xf numFmtId="164" fontId="10" fillId="3" borderId="13" xfId="1" applyNumberFormat="1" applyFont="1" applyFill="1" applyBorder="1" applyAlignment="1" applyProtection="1">
      <alignment horizontal="right" vertical="center" wrapText="1" indent="1"/>
    </xf>
    <xf numFmtId="164" fontId="16" fillId="3" borderId="27" xfId="1" applyNumberFormat="1" applyFont="1" applyFill="1" applyBorder="1" applyAlignment="1" applyProtection="1">
      <alignment horizontal="right" vertical="center" wrapText="1" indent="1"/>
    </xf>
    <xf numFmtId="164" fontId="16" fillId="3" borderId="50" xfId="1" applyNumberFormat="1" applyFont="1" applyFill="1" applyBorder="1" applyAlignment="1" applyProtection="1">
      <alignment horizontal="right" vertical="center" wrapText="1" indent="1"/>
    </xf>
    <xf numFmtId="164" fontId="16" fillId="3" borderId="19" xfId="1" applyNumberFormat="1" applyFont="1" applyFill="1" applyBorder="1" applyAlignment="1" applyProtection="1">
      <alignment horizontal="right" vertical="center" wrapText="1" indent="1"/>
    </xf>
    <xf numFmtId="164" fontId="16" fillId="3" borderId="63" xfId="1" applyNumberFormat="1" applyFont="1" applyFill="1" applyBorder="1" applyAlignment="1" applyProtection="1">
      <alignment horizontal="right" vertical="center" wrapText="1" indent="1"/>
    </xf>
    <xf numFmtId="164" fontId="9" fillId="3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3" borderId="76" xfId="1" applyNumberFormat="1" applyFont="1" applyFill="1" applyBorder="1" applyAlignment="1" applyProtection="1">
      <alignment horizontal="right" vertical="center" wrapText="1" indent="1"/>
    </xf>
    <xf numFmtId="164" fontId="9" fillId="3" borderId="6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3" borderId="35" xfId="1" applyNumberFormat="1" applyFont="1" applyFill="1" applyBorder="1" applyAlignment="1" applyProtection="1">
      <alignment horizontal="right" vertical="center" wrapText="1" indent="1"/>
    </xf>
    <xf numFmtId="164" fontId="10" fillId="3" borderId="36" xfId="1" applyNumberFormat="1" applyFont="1" applyFill="1" applyBorder="1" applyAlignment="1" applyProtection="1">
      <alignment horizontal="right" vertical="center" wrapText="1" indent="1"/>
    </xf>
    <xf numFmtId="164" fontId="10" fillId="3" borderId="48" xfId="1" applyNumberFormat="1" applyFont="1" applyFill="1" applyBorder="1" applyAlignment="1" applyProtection="1">
      <alignment horizontal="right" vertical="center" wrapText="1" indent="1"/>
    </xf>
    <xf numFmtId="164" fontId="10" fillId="3" borderId="64" xfId="1" applyNumberFormat="1" applyFont="1" applyFill="1" applyBorder="1" applyAlignment="1" applyProtection="1">
      <alignment horizontal="right" vertical="center" wrapText="1" indent="1"/>
    </xf>
    <xf numFmtId="0" fontId="9" fillId="0" borderId="47" xfId="1" applyFont="1" applyFill="1" applyBorder="1" applyAlignment="1" applyProtection="1">
      <alignment vertical="center" wrapText="1"/>
    </xf>
    <xf numFmtId="0" fontId="9" fillId="0" borderId="69" xfId="1" applyFont="1" applyFill="1" applyBorder="1" applyAlignment="1" applyProtection="1">
      <alignment vertical="center" wrapText="1"/>
    </xf>
    <xf numFmtId="164" fontId="15" fillId="3" borderId="14" xfId="0" applyNumberFormat="1" applyFont="1" applyFill="1" applyBorder="1" applyAlignment="1" applyProtection="1">
      <alignment horizontal="right" vertical="center" wrapText="1" indent="1"/>
    </xf>
    <xf numFmtId="164" fontId="15" fillId="3" borderId="13" xfId="0" applyNumberFormat="1" applyFont="1" applyFill="1" applyBorder="1" applyAlignment="1" applyProtection="1">
      <alignment horizontal="right" vertical="center" wrapText="1" indent="1"/>
    </xf>
    <xf numFmtId="164" fontId="15" fillId="3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33" xfId="0" applyNumberFormat="1" applyFont="1" applyFill="1" applyBorder="1" applyAlignment="1" applyProtection="1">
      <alignment horizontal="right" vertical="center" wrapText="1" indent="1"/>
    </xf>
    <xf numFmtId="164" fontId="15" fillId="3" borderId="76" xfId="0" applyNumberFormat="1" applyFont="1" applyFill="1" applyBorder="1" applyAlignment="1" applyProtection="1">
      <alignment horizontal="right" vertical="center" wrapText="1" indent="1"/>
    </xf>
    <xf numFmtId="164" fontId="15" fillId="3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3" borderId="35" xfId="0" quotePrefix="1" applyNumberFormat="1" applyFont="1" applyFill="1" applyBorder="1" applyAlignment="1" applyProtection="1">
      <alignment horizontal="right" vertical="center" wrapText="1" indent="1"/>
    </xf>
    <xf numFmtId="164" fontId="18" fillId="3" borderId="36" xfId="0" quotePrefix="1" applyNumberFormat="1" applyFont="1" applyFill="1" applyBorder="1" applyAlignment="1" applyProtection="1">
      <alignment horizontal="right" vertical="center" wrapText="1" indent="1"/>
    </xf>
    <xf numFmtId="164" fontId="18" fillId="3" borderId="48" xfId="0" quotePrefix="1" applyNumberFormat="1" applyFont="1" applyFill="1" applyBorder="1" applyAlignment="1" applyProtection="1">
      <alignment horizontal="right" vertical="center" wrapText="1" indent="1"/>
    </xf>
    <xf numFmtId="164" fontId="18" fillId="3" borderId="64" xfId="0" quotePrefix="1" applyNumberFormat="1" applyFont="1" applyFill="1" applyBorder="1" applyAlignment="1" applyProtection="1">
      <alignment horizontal="right" vertical="center" wrapText="1" indent="1"/>
    </xf>
    <xf numFmtId="164" fontId="18" fillId="3" borderId="14" xfId="0" quotePrefix="1" applyNumberFormat="1" applyFont="1" applyFill="1" applyBorder="1" applyAlignment="1" applyProtection="1">
      <alignment horizontal="right" vertical="center" wrapText="1" indent="1"/>
    </xf>
    <xf numFmtId="164" fontId="18" fillId="3" borderId="13" xfId="0" quotePrefix="1" applyNumberFormat="1" applyFont="1" applyFill="1" applyBorder="1" applyAlignment="1" applyProtection="1">
      <alignment horizontal="right" vertical="center" wrapText="1" inden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right"/>
    </xf>
    <xf numFmtId="0" fontId="4" fillId="3" borderId="36" xfId="1" applyFont="1" applyFill="1" applyBorder="1" applyAlignment="1" applyProtection="1">
      <alignment horizontal="center" vertical="center" wrapText="1"/>
    </xf>
    <xf numFmtId="164" fontId="9" fillId="3" borderId="4" xfId="1" applyNumberFormat="1" applyFont="1" applyFill="1" applyBorder="1" applyAlignment="1" applyProtection="1">
      <alignment horizontal="right" vertical="center" wrapText="1" indent="1"/>
    </xf>
    <xf numFmtId="164" fontId="29" fillId="3" borderId="28" xfId="1" applyNumberFormat="1" applyFont="1" applyFill="1" applyBorder="1" applyAlignment="1" applyProtection="1">
      <alignment horizontal="right" vertical="center" wrapText="1" indent="1"/>
    </xf>
    <xf numFmtId="0" fontId="9" fillId="0" borderId="71" xfId="1" applyFont="1" applyFill="1" applyBorder="1" applyAlignment="1" applyProtection="1">
      <alignment vertical="center" wrapText="1"/>
    </xf>
    <xf numFmtId="0" fontId="12" fillId="0" borderId="73" xfId="0" applyFont="1" applyBorder="1" applyAlignment="1" applyProtection="1">
      <alignment vertical="center" wrapText="1"/>
    </xf>
    <xf numFmtId="0" fontId="12" fillId="0" borderId="45" xfId="0" applyFont="1" applyBorder="1" applyAlignment="1" applyProtection="1">
      <alignment vertical="center" wrapText="1"/>
    </xf>
    <xf numFmtId="0" fontId="12" fillId="0" borderId="74" xfId="0" applyFont="1" applyBorder="1" applyAlignment="1" applyProtection="1">
      <alignment vertical="center" wrapText="1"/>
    </xf>
    <xf numFmtId="0" fontId="15" fillId="0" borderId="69" xfId="0" applyFont="1" applyBorder="1" applyAlignment="1" applyProtection="1">
      <alignment vertical="center" wrapText="1"/>
    </xf>
    <xf numFmtId="0" fontId="9" fillId="0" borderId="69" xfId="1" applyFont="1" applyFill="1" applyBorder="1" applyAlignment="1" applyProtection="1">
      <alignment vertical="center"/>
    </xf>
    <xf numFmtId="0" fontId="15" fillId="0" borderId="10" xfId="0" applyFont="1" applyBorder="1" applyAlignment="1" applyProtection="1">
      <alignment vertical="center" wrapText="1"/>
    </xf>
    <xf numFmtId="0" fontId="15" fillId="0" borderId="71" xfId="0" applyFont="1" applyBorder="1" applyAlignment="1" applyProtection="1">
      <alignment vertical="center" wrapText="1"/>
    </xf>
    <xf numFmtId="0" fontId="11" fillId="0" borderId="77" xfId="1" applyFont="1" applyFill="1" applyBorder="1" applyAlignment="1" applyProtection="1">
      <alignment vertical="center" wrapText="1"/>
    </xf>
    <xf numFmtId="0" fontId="11" fillId="0" borderId="45" xfId="1" applyFont="1" applyFill="1" applyBorder="1" applyAlignment="1" applyProtection="1">
      <alignment vertical="center" wrapText="1"/>
    </xf>
    <xf numFmtId="0" fontId="11" fillId="0" borderId="67" xfId="1" applyFont="1" applyFill="1" applyBorder="1" applyAlignment="1" applyProtection="1">
      <alignment vertical="center" wrapText="1"/>
    </xf>
    <xf numFmtId="0" fontId="11" fillId="0" borderId="45" xfId="1" applyFont="1" applyFill="1" applyBorder="1" applyAlignment="1" applyProtection="1">
      <alignment vertical="center"/>
    </xf>
    <xf numFmtId="0" fontId="11" fillId="0" borderId="74" xfId="1" applyFont="1" applyFill="1" applyBorder="1" applyAlignment="1" applyProtection="1">
      <alignment vertical="center" wrapText="1"/>
    </xf>
    <xf numFmtId="0" fontId="11" fillId="0" borderId="75" xfId="1" applyFont="1" applyFill="1" applyBorder="1" applyAlignment="1" applyProtection="1">
      <alignment vertical="center" wrapText="1"/>
    </xf>
    <xf numFmtId="0" fontId="11" fillId="0" borderId="73" xfId="1" applyFont="1" applyFill="1" applyBorder="1" applyAlignment="1" applyProtection="1">
      <alignment vertical="center" wrapText="1"/>
    </xf>
    <xf numFmtId="0" fontId="10" fillId="0" borderId="69" xfId="1" applyFont="1" applyFill="1" applyBorder="1" applyAlignment="1" applyProtection="1">
      <alignment vertical="center" wrapText="1"/>
    </xf>
    <xf numFmtId="0" fontId="11" fillId="0" borderId="47" xfId="1" applyFont="1" applyFill="1" applyBorder="1" applyAlignment="1" applyProtection="1">
      <alignment vertical="center" wrapText="1"/>
    </xf>
    <xf numFmtId="0" fontId="18" fillId="0" borderId="71" xfId="0" applyFont="1" applyBorder="1" applyAlignment="1" applyProtection="1">
      <alignment vertical="center" wrapText="1"/>
    </xf>
    <xf numFmtId="164" fontId="9" fillId="3" borderId="78" xfId="1" applyNumberFormat="1" applyFont="1" applyFill="1" applyBorder="1" applyAlignment="1" applyProtection="1">
      <alignment horizontal="right" vertical="center" wrapText="1" indent="1"/>
    </xf>
    <xf numFmtId="164" fontId="11" fillId="3" borderId="6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3" borderId="61" xfId="1" applyNumberFormat="1" applyFont="1" applyFill="1" applyBorder="1" applyAlignment="1" applyProtection="1">
      <alignment horizontal="right" vertical="center" wrapText="1" indent="1"/>
    </xf>
    <xf numFmtId="164" fontId="11" fillId="3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" xfId="0" applyFont="1" applyFill="1" applyBorder="1" applyAlignment="1" applyProtection="1">
      <alignment horizontal="right"/>
    </xf>
    <xf numFmtId="164" fontId="16" fillId="0" borderId="6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2" fillId="0" borderId="0" xfId="0" applyFont="1" applyFill="1" applyAlignment="1" applyProtection="1">
      <alignment vertical="center" wrapText="1"/>
    </xf>
    <xf numFmtId="0" fontId="25" fillId="0" borderId="0" xfId="4" applyFill="1" applyProtection="1"/>
    <xf numFmtId="0" fontId="36" fillId="0" borderId="0" xfId="4" applyFont="1" applyFill="1" applyProtection="1"/>
    <xf numFmtId="0" fontId="26" fillId="0" borderId="31" xfId="4" applyFont="1" applyFill="1" applyBorder="1" applyAlignment="1" applyProtection="1">
      <alignment horizontal="center" vertical="center" wrapText="1"/>
    </xf>
    <xf numFmtId="0" fontId="26" fillId="0" borderId="32" xfId="4" applyFont="1" applyFill="1" applyBorder="1" applyAlignment="1" applyProtection="1">
      <alignment horizontal="center" vertical="center" wrapText="1"/>
    </xf>
    <xf numFmtId="0" fontId="25" fillId="0" borderId="0" xfId="4" applyFill="1" applyAlignment="1" applyProtection="1">
      <alignment horizontal="center" vertical="center"/>
    </xf>
    <xf numFmtId="0" fontId="15" fillId="0" borderId="38" xfId="4" applyFont="1" applyFill="1" applyBorder="1" applyAlignment="1" applyProtection="1">
      <alignment vertical="center" wrapText="1"/>
    </xf>
    <xf numFmtId="166" fontId="11" fillId="0" borderId="39" xfId="5" applyNumberFormat="1" applyFont="1" applyFill="1" applyBorder="1" applyAlignment="1" applyProtection="1">
      <alignment horizontal="center" vertical="center"/>
    </xf>
    <xf numFmtId="167" fontId="40" fillId="0" borderId="39" xfId="4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4" applyFill="1" applyAlignment="1" applyProtection="1">
      <alignment vertical="center"/>
    </xf>
    <xf numFmtId="0" fontId="15" fillId="0" borderId="22" xfId="4" applyFont="1" applyFill="1" applyBorder="1" applyAlignment="1" applyProtection="1">
      <alignment vertical="center" wrapText="1"/>
    </xf>
    <xf numFmtId="166" fontId="11" fillId="0" borderId="23" xfId="5" applyNumberFormat="1" applyFont="1" applyFill="1" applyBorder="1" applyAlignment="1" applyProtection="1">
      <alignment horizontal="center" vertical="center"/>
    </xf>
    <xf numFmtId="167" fontId="40" fillId="0" borderId="23" xfId="4" applyNumberFormat="1" applyFont="1" applyFill="1" applyBorder="1" applyAlignment="1" applyProtection="1">
      <alignment horizontal="right" vertical="center" wrapText="1"/>
    </xf>
    <xf numFmtId="0" fontId="41" fillId="0" borderId="22" xfId="4" applyFont="1" applyFill="1" applyBorder="1" applyAlignment="1" applyProtection="1">
      <alignment horizontal="left" vertical="center" wrapText="1" indent="1"/>
    </xf>
    <xf numFmtId="167" fontId="42" fillId="0" borderId="23" xfId="4" applyNumberFormat="1" applyFont="1" applyFill="1" applyBorder="1" applyAlignment="1" applyProtection="1">
      <alignment horizontal="right" vertical="center" wrapText="1"/>
      <protection locked="0"/>
    </xf>
    <xf numFmtId="167" fontId="12" fillId="0" borderId="23" xfId="4" applyNumberFormat="1" applyFont="1" applyFill="1" applyBorder="1" applyAlignment="1" applyProtection="1">
      <alignment horizontal="right" vertical="center" wrapText="1"/>
      <protection locked="0"/>
    </xf>
    <xf numFmtId="167" fontId="12" fillId="0" borderId="23" xfId="4" applyNumberFormat="1" applyFont="1" applyFill="1" applyBorder="1" applyAlignment="1" applyProtection="1">
      <alignment horizontal="right" vertical="center" wrapText="1"/>
    </xf>
    <xf numFmtId="0" fontId="15" fillId="0" borderId="31" xfId="4" applyFont="1" applyFill="1" applyBorder="1" applyAlignment="1" applyProtection="1">
      <alignment vertical="center" wrapText="1"/>
    </xf>
    <xf numFmtId="166" fontId="11" fillId="0" borderId="32" xfId="5" applyNumberFormat="1" applyFont="1" applyFill="1" applyBorder="1" applyAlignment="1" applyProtection="1">
      <alignment horizontal="center" vertical="center"/>
    </xf>
    <xf numFmtId="167" fontId="40" fillId="0" borderId="32" xfId="4" applyNumberFormat="1" applyFont="1" applyFill="1" applyBorder="1" applyAlignment="1" applyProtection="1">
      <alignment horizontal="right" vertical="center" wrapText="1"/>
    </xf>
    <xf numFmtId="0" fontId="12" fillId="0" borderId="0" xfId="4" applyFont="1" applyFill="1" applyProtection="1"/>
    <xf numFmtId="3" fontId="25" fillId="0" borderId="0" xfId="4" applyNumberFormat="1" applyFont="1" applyFill="1" applyProtection="1"/>
    <xf numFmtId="0" fontId="25" fillId="0" borderId="0" xfId="4" applyFont="1" applyFill="1" applyProtection="1"/>
    <xf numFmtId="0" fontId="19" fillId="0" borderId="0" xfId="5" applyFill="1" applyAlignment="1" applyProtection="1">
      <alignment vertical="center"/>
    </xf>
    <xf numFmtId="0" fontId="19" fillId="0" borderId="0" xfId="5" applyFill="1" applyAlignment="1" applyProtection="1">
      <alignment vertical="center" wrapText="1"/>
    </xf>
    <xf numFmtId="0" fontId="2" fillId="0" borderId="0" xfId="5" applyFont="1" applyFill="1" applyAlignment="1" applyProtection="1">
      <alignment horizontal="center" vertical="center"/>
    </xf>
    <xf numFmtId="0" fontId="19" fillId="0" borderId="0" xfId="5" applyFill="1" applyAlignment="1" applyProtection="1">
      <alignment horizontal="center" vertical="center"/>
    </xf>
    <xf numFmtId="49" fontId="9" fillId="0" borderId="31" xfId="5" applyNumberFormat="1" applyFont="1" applyFill="1" applyBorder="1" applyAlignment="1" applyProtection="1">
      <alignment horizontal="center" vertical="center" wrapText="1"/>
    </xf>
    <xf numFmtId="49" fontId="9" fillId="0" borderId="32" xfId="5" applyNumberFormat="1" applyFont="1" applyFill="1" applyBorder="1" applyAlignment="1" applyProtection="1">
      <alignment horizontal="center" vertical="center"/>
    </xf>
    <xf numFmtId="49" fontId="9" fillId="0" borderId="72" xfId="5" applyNumberFormat="1" applyFont="1" applyFill="1" applyBorder="1" applyAlignment="1" applyProtection="1">
      <alignment horizontal="center" vertical="center"/>
    </xf>
    <xf numFmtId="49" fontId="44" fillId="0" borderId="0" xfId="5" applyNumberFormat="1" applyFont="1" applyFill="1" applyAlignment="1" applyProtection="1">
      <alignment horizontal="center" vertical="center"/>
    </xf>
    <xf numFmtId="166" fontId="11" fillId="0" borderId="19" xfId="5" applyNumberFormat="1" applyFont="1" applyFill="1" applyBorder="1" applyAlignment="1" applyProtection="1">
      <alignment horizontal="center" vertical="center"/>
    </xf>
    <xf numFmtId="168" fontId="11" fillId="0" borderId="63" xfId="5" applyNumberFormat="1" applyFont="1" applyFill="1" applyBorder="1" applyAlignment="1" applyProtection="1">
      <alignment vertical="center"/>
      <protection locked="0"/>
    </xf>
    <xf numFmtId="168" fontId="11" fillId="0" borderId="49" xfId="5" applyNumberFormat="1" applyFont="1" applyFill="1" applyBorder="1" applyAlignment="1" applyProtection="1">
      <alignment vertical="center"/>
      <protection locked="0"/>
    </xf>
    <xf numFmtId="168" fontId="9" fillId="0" borderId="49" xfId="5" applyNumberFormat="1" applyFont="1" applyFill="1" applyBorder="1" applyAlignment="1" applyProtection="1">
      <alignment vertical="center"/>
    </xf>
    <xf numFmtId="168" fontId="9" fillId="0" borderId="49" xfId="5" applyNumberFormat="1" applyFont="1" applyFill="1" applyBorder="1" applyAlignment="1" applyProtection="1">
      <alignment vertical="center"/>
      <protection locked="0"/>
    </xf>
    <xf numFmtId="0" fontId="44" fillId="0" borderId="0" xfId="5" applyFont="1" applyFill="1" applyAlignment="1" applyProtection="1">
      <alignment vertical="center"/>
    </xf>
    <xf numFmtId="0" fontId="9" fillId="0" borderId="31" xfId="5" applyFont="1" applyFill="1" applyBorder="1" applyAlignment="1" applyProtection="1">
      <alignment horizontal="left" vertical="center" wrapText="1"/>
    </xf>
    <xf numFmtId="168" fontId="9" fillId="0" borderId="72" xfId="5" applyNumberFormat="1" applyFont="1" applyFill="1" applyBorder="1" applyAlignment="1" applyProtection="1">
      <alignment vertical="center"/>
    </xf>
    <xf numFmtId="0" fontId="25" fillId="0" borderId="0" xfId="4" applyFont="1" applyFill="1" applyAlignment="1" applyProtection="1"/>
    <xf numFmtId="0" fontId="45" fillId="0" borderId="0" xfId="0" applyFont="1" applyFill="1" applyAlignment="1">
      <alignment horizontal="right"/>
    </xf>
    <xf numFmtId="0" fontId="46" fillId="0" borderId="0" xfId="0" applyFont="1" applyFill="1" applyAlignment="1">
      <alignment horizontal="center"/>
    </xf>
    <xf numFmtId="0" fontId="47" fillId="0" borderId="0" xfId="0" applyFont="1" applyFill="1" applyAlignment="1">
      <alignment horizontal="right"/>
    </xf>
    <xf numFmtId="0" fontId="7" fillId="0" borderId="14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center" vertical="center"/>
    </xf>
    <xf numFmtId="0" fontId="46" fillId="0" borderId="1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 applyProtection="1">
      <alignment horizontal="left" vertical="center" wrapText="1" indent="1"/>
      <protection locked="0"/>
    </xf>
    <xf numFmtId="169" fontId="21" fillId="0" borderId="63" xfId="0" applyNumberFormat="1" applyFont="1" applyFill="1" applyBorder="1" applyAlignment="1" applyProtection="1">
      <alignment horizontal="right" vertical="center"/>
    </xf>
    <xf numFmtId="0" fontId="0" fillId="0" borderId="22" xfId="0" applyFill="1" applyBorder="1" applyAlignment="1">
      <alignment horizontal="center" vertical="center"/>
    </xf>
    <xf numFmtId="0" fontId="48" fillId="0" borderId="23" xfId="0" applyFont="1" applyFill="1" applyBorder="1" applyAlignment="1">
      <alignment horizontal="left" vertical="center" indent="5"/>
    </xf>
    <xf numFmtId="169" fontId="49" fillId="0" borderId="49" xfId="0" applyNumberFormat="1" applyFont="1" applyFill="1" applyBorder="1" applyAlignment="1" applyProtection="1">
      <alignment horizontal="right" vertical="center"/>
      <protection locked="0"/>
    </xf>
    <xf numFmtId="0" fontId="19" fillId="0" borderId="23" xfId="0" applyFont="1" applyFill="1" applyBorder="1" applyAlignment="1">
      <alignment horizontal="left" vertical="center" indent="1"/>
    </xf>
    <xf numFmtId="0" fontId="0" fillId="0" borderId="26" xfId="0" applyFill="1" applyBorder="1" applyAlignment="1">
      <alignment horizontal="center" vertical="center"/>
    </xf>
    <xf numFmtId="0" fontId="19" fillId="0" borderId="27" xfId="0" applyFont="1" applyFill="1" applyBorder="1" applyAlignment="1">
      <alignment horizontal="left" vertical="center" indent="1"/>
    </xf>
    <xf numFmtId="169" fontId="49" fillId="0" borderId="50" xfId="0" applyNumberFormat="1" applyFont="1" applyFill="1" applyBorder="1" applyAlignment="1" applyProtection="1">
      <alignment horizontal="right" vertical="center"/>
      <protection locked="0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left" vertical="center" indent="1"/>
    </xf>
    <xf numFmtId="169" fontId="49" fillId="0" borderId="72" xfId="0" applyNumberFormat="1" applyFont="1" applyFill="1" applyBorder="1" applyAlignment="1" applyProtection="1">
      <alignment horizontal="right" vertical="center"/>
      <protection locked="0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 applyProtection="1">
      <alignment horizontal="left" vertical="center" wrapText="1" indent="1"/>
      <protection locked="0"/>
    </xf>
    <xf numFmtId="169" fontId="21" fillId="0" borderId="43" xfId="0" applyNumberFormat="1" applyFont="1" applyFill="1" applyBorder="1" applyAlignment="1" applyProtection="1">
      <alignment horizontal="right" vertical="center"/>
    </xf>
    <xf numFmtId="0" fontId="48" fillId="0" borderId="32" xfId="0" applyFont="1" applyFill="1" applyBorder="1" applyAlignment="1">
      <alignment horizontal="left" vertical="center" indent="5"/>
    </xf>
    <xf numFmtId="0" fontId="50" fillId="0" borderId="0" xfId="0" applyFont="1" applyAlignment="1" applyProtection="1">
      <alignment horizontal="right"/>
    </xf>
    <xf numFmtId="0" fontId="0" fillId="0" borderId="0" xfId="0" applyProtection="1"/>
    <xf numFmtId="0" fontId="52" fillId="0" borderId="0" xfId="0" applyFont="1" applyAlignment="1" applyProtection="1">
      <alignment horizontal="center"/>
    </xf>
    <xf numFmtId="0" fontId="53" fillId="0" borderId="14" xfId="0" applyFont="1" applyBorder="1" applyAlignment="1" applyProtection="1">
      <alignment horizontal="center" vertical="center" wrapText="1"/>
    </xf>
    <xf numFmtId="0" fontId="52" fillId="0" borderId="12" xfId="0" applyFont="1" applyBorder="1" applyAlignment="1" applyProtection="1">
      <alignment horizontal="center" vertical="center" wrapText="1"/>
    </xf>
    <xf numFmtId="0" fontId="52" fillId="0" borderId="13" xfId="0" applyFont="1" applyBorder="1" applyAlignment="1" applyProtection="1">
      <alignment horizontal="center" vertical="center" wrapText="1"/>
    </xf>
    <xf numFmtId="0" fontId="52" fillId="0" borderId="18" xfId="0" applyFont="1" applyBorder="1" applyAlignment="1" applyProtection="1">
      <alignment horizontal="center" vertical="top" wrapText="1"/>
    </xf>
    <xf numFmtId="0" fontId="54" fillId="0" borderId="19" xfId="0" applyFont="1" applyBorder="1" applyAlignment="1" applyProtection="1">
      <alignment horizontal="left" vertical="top" wrapText="1"/>
      <protection locked="0"/>
    </xf>
    <xf numFmtId="170" fontId="54" fillId="0" borderId="19" xfId="2" applyNumberFormat="1" applyFont="1" applyBorder="1" applyAlignment="1" applyProtection="1">
      <alignment horizontal="center" vertical="center" wrapText="1"/>
      <protection locked="0"/>
    </xf>
    <xf numFmtId="170" fontId="54" fillId="0" borderId="63" xfId="2" applyNumberFormat="1" applyFont="1" applyBorder="1" applyAlignment="1" applyProtection="1">
      <alignment horizontal="center" vertical="top" wrapText="1"/>
      <protection locked="0"/>
    </xf>
    <xf numFmtId="0" fontId="52" fillId="0" borderId="22" xfId="0" applyFont="1" applyBorder="1" applyAlignment="1" applyProtection="1">
      <alignment horizontal="center" vertical="top" wrapText="1"/>
    </xf>
    <xf numFmtId="0" fontId="54" fillId="0" borderId="23" xfId="0" applyFont="1" applyBorder="1" applyAlignment="1" applyProtection="1">
      <alignment horizontal="left" vertical="top" wrapText="1"/>
      <protection locked="0"/>
    </xf>
    <xf numFmtId="9" fontId="54" fillId="0" borderId="23" xfId="3" applyFont="1" applyBorder="1" applyAlignment="1" applyProtection="1">
      <alignment horizontal="center" vertical="center" wrapText="1"/>
      <protection locked="0"/>
    </xf>
    <xf numFmtId="170" fontId="54" fillId="0" borderId="23" xfId="2" applyNumberFormat="1" applyFont="1" applyBorder="1" applyAlignment="1" applyProtection="1">
      <alignment horizontal="center" vertical="center" wrapText="1"/>
      <protection locked="0"/>
    </xf>
    <xf numFmtId="170" fontId="54" fillId="0" borderId="49" xfId="2" applyNumberFormat="1" applyFont="1" applyBorder="1" applyAlignment="1" applyProtection="1">
      <alignment horizontal="center" vertical="top" wrapText="1"/>
      <protection locked="0"/>
    </xf>
    <xf numFmtId="0" fontId="52" fillId="0" borderId="26" xfId="0" applyFont="1" applyBorder="1" applyAlignment="1" applyProtection="1">
      <alignment horizontal="center" vertical="top" wrapText="1"/>
    </xf>
    <xf numFmtId="0" fontId="54" fillId="0" borderId="27" xfId="0" applyFont="1" applyBorder="1" applyAlignment="1" applyProtection="1">
      <alignment horizontal="left" vertical="top" wrapText="1"/>
      <protection locked="0"/>
    </xf>
    <xf numFmtId="9" fontId="54" fillId="0" borderId="27" xfId="3" applyFont="1" applyBorder="1" applyAlignment="1" applyProtection="1">
      <alignment horizontal="center" vertical="center" wrapText="1"/>
      <protection locked="0"/>
    </xf>
    <xf numFmtId="170" fontId="54" fillId="0" borderId="27" xfId="2" applyNumberFormat="1" applyFont="1" applyBorder="1" applyAlignment="1" applyProtection="1">
      <alignment horizontal="center" vertical="center" wrapText="1"/>
      <protection locked="0"/>
    </xf>
    <xf numFmtId="170" fontId="54" fillId="0" borderId="50" xfId="2" applyNumberFormat="1" applyFont="1" applyBorder="1" applyAlignment="1" applyProtection="1">
      <alignment horizontal="center" vertical="top" wrapText="1"/>
      <protection locked="0"/>
    </xf>
    <xf numFmtId="0" fontId="52" fillId="4" borderId="12" xfId="0" applyFont="1" applyFill="1" applyBorder="1" applyAlignment="1" applyProtection="1">
      <alignment horizontal="center" vertical="top" wrapText="1"/>
    </xf>
    <xf numFmtId="170" fontId="54" fillId="0" borderId="12" xfId="2" applyNumberFormat="1" applyFont="1" applyBorder="1" applyAlignment="1" applyProtection="1">
      <alignment horizontal="center" vertical="center" wrapText="1"/>
    </xf>
    <xf numFmtId="170" fontId="54" fillId="0" borderId="13" xfId="2" applyNumberFormat="1" applyFont="1" applyBorder="1" applyAlignment="1" applyProtection="1">
      <alignment horizontal="center" vertical="top" wrapText="1"/>
    </xf>
    <xf numFmtId="0" fontId="55" fillId="0" borderId="0" xfId="0" applyFont="1" applyFill="1"/>
    <xf numFmtId="0" fontId="56" fillId="0" borderId="0" xfId="5" applyFont="1" applyFill="1" applyAlignment="1" applyProtection="1">
      <alignment vertical="center"/>
    </xf>
    <xf numFmtId="0" fontId="57" fillId="0" borderId="0" xfId="4" applyFont="1" applyFill="1" applyProtection="1"/>
    <xf numFmtId="0" fontId="34" fillId="0" borderId="0" xfId="0" applyFont="1" applyProtection="1"/>
    <xf numFmtId="164" fontId="59" fillId="0" borderId="37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60" fillId="0" borderId="0" xfId="0" applyNumberFormat="1" applyFont="1" applyFill="1" applyAlignment="1" applyProtection="1">
      <alignment horizontal="centerContinuous" vertical="center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164" fontId="59" fillId="0" borderId="0" xfId="0" applyNumberFormat="1" applyFont="1" applyFill="1" applyAlignment="1">
      <alignment vertical="center" wrapText="1"/>
    </xf>
    <xf numFmtId="164" fontId="59" fillId="0" borderId="0" xfId="0" applyNumberFormat="1" applyFont="1" applyFill="1" applyAlignment="1" applyProtection="1">
      <alignment horizontal="center" vertical="center" wrapText="1"/>
    </xf>
    <xf numFmtId="164" fontId="59" fillId="0" borderId="0" xfId="0" applyNumberFormat="1" applyFont="1" applyFill="1" applyAlignment="1" applyProtection="1">
      <alignment vertical="center" wrapText="1"/>
    </xf>
    <xf numFmtId="164" fontId="37" fillId="0" borderId="0" xfId="0" applyNumberFormat="1" applyFont="1" applyFill="1" applyAlignment="1" applyProtection="1">
      <alignment horizontal="right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8" fillId="0" borderId="12" xfId="0" applyNumberFormat="1" applyFont="1" applyFill="1" applyBorder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>
      <alignment horizontal="center" vertical="center" wrapText="1"/>
    </xf>
    <xf numFmtId="164" fontId="18" fillId="0" borderId="35" xfId="0" applyNumberFormat="1" applyFont="1" applyFill="1" applyBorder="1" applyAlignment="1" applyProtection="1">
      <alignment horizontal="center" vertical="center" wrapText="1"/>
    </xf>
    <xf numFmtId="164" fontId="18" fillId="0" borderId="36" xfId="0" applyNumberFormat="1" applyFont="1" applyFill="1" applyBorder="1" applyAlignment="1" applyProtection="1">
      <alignment horizontal="center" vertical="center" wrapText="1"/>
    </xf>
    <xf numFmtId="164" fontId="18" fillId="0" borderId="48" xfId="0" applyNumberFormat="1" applyFont="1" applyFill="1" applyBorder="1" applyAlignment="1" applyProtection="1">
      <alignment horizontal="center" vertical="center" wrapText="1"/>
    </xf>
    <xf numFmtId="164" fontId="66" fillId="0" borderId="22" xfId="0" applyNumberFormat="1" applyFont="1" applyFill="1" applyBorder="1" applyAlignment="1" applyProtection="1">
      <alignment horizontal="left" vertical="center" wrapText="1"/>
      <protection locked="0"/>
    </xf>
    <xf numFmtId="164" fontId="66" fillId="0" borderId="23" xfId="0" applyNumberFormat="1" applyFont="1" applyFill="1" applyBorder="1" applyAlignment="1" applyProtection="1">
      <alignment vertical="center" wrapText="1"/>
      <protection locked="0"/>
    </xf>
    <xf numFmtId="49" fontId="66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66" fillId="0" borderId="49" xfId="0" applyNumberFormat="1" applyFont="1" applyFill="1" applyBorder="1" applyAlignment="1" applyProtection="1">
      <alignment vertical="center" wrapText="1"/>
    </xf>
    <xf numFmtId="164" fontId="66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66" fillId="0" borderId="27" xfId="0" applyNumberFormat="1" applyFont="1" applyFill="1" applyBorder="1" applyAlignment="1" applyProtection="1">
      <alignment vertical="center" wrapText="1"/>
      <protection locked="0"/>
    </xf>
    <xf numFmtId="49" fontId="66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66" fillId="0" borderId="50" xfId="0" applyNumberFormat="1" applyFont="1" applyFill="1" applyBorder="1" applyAlignment="1" applyProtection="1">
      <alignment vertical="center" wrapText="1"/>
    </xf>
    <xf numFmtId="164" fontId="18" fillId="0" borderId="14" xfId="0" applyNumberFormat="1" applyFont="1" applyFill="1" applyBorder="1" applyAlignment="1" applyProtection="1">
      <alignment horizontal="left" vertical="center" wrapText="1"/>
    </xf>
    <xf numFmtId="164" fontId="18" fillId="0" borderId="12" xfId="0" applyNumberFormat="1" applyFont="1" applyFill="1" applyBorder="1" applyAlignment="1" applyProtection="1">
      <alignment vertical="center" wrapText="1"/>
    </xf>
    <xf numFmtId="164" fontId="18" fillId="2" borderId="12" xfId="0" applyNumberFormat="1" applyFont="1" applyFill="1" applyBorder="1" applyAlignment="1" applyProtection="1">
      <alignment vertical="center" wrapText="1"/>
    </xf>
    <xf numFmtId="164" fontId="18" fillId="0" borderId="13" xfId="0" applyNumberFormat="1" applyFont="1" applyFill="1" applyBorder="1" applyAlignment="1" applyProtection="1">
      <alignment vertical="center" wrapText="1"/>
    </xf>
    <xf numFmtId="164" fontId="18" fillId="0" borderId="0" xfId="0" applyNumberFormat="1" applyFont="1" applyFill="1" applyAlignment="1">
      <alignment vertical="center" wrapText="1"/>
    </xf>
    <xf numFmtId="164" fontId="59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0" borderId="8" xfId="0" applyFill="1" applyBorder="1" applyAlignment="1" applyProtection="1">
      <alignment horizontal="right" vertical="center"/>
    </xf>
    <xf numFmtId="0" fontId="65" fillId="0" borderId="8" xfId="0" applyFont="1" applyFill="1" applyBorder="1" applyAlignment="1" applyProtection="1">
      <alignment horizontal="right" vertical="center"/>
    </xf>
    <xf numFmtId="0" fontId="67" fillId="0" borderId="8" xfId="0" applyFont="1" applyBorder="1" applyAlignment="1">
      <alignment horizontal="right" vertical="center"/>
    </xf>
    <xf numFmtId="0" fontId="69" fillId="0" borderId="0" xfId="5" applyFont="1" applyFill="1" applyAlignment="1" applyProtection="1">
      <alignment vertical="center"/>
    </xf>
    <xf numFmtId="164" fontId="70" fillId="0" borderId="0" xfId="0" applyNumberFormat="1" applyFont="1" applyFill="1" applyAlignment="1">
      <alignment vertical="center" wrapText="1"/>
    </xf>
    <xf numFmtId="164" fontId="71" fillId="0" borderId="0" xfId="0" applyNumberFormat="1" applyFont="1" applyFill="1" applyAlignment="1">
      <alignment horizontal="center" vertical="center" wrapText="1"/>
    </xf>
    <xf numFmtId="171" fontId="54" fillId="0" borderId="19" xfId="3" applyNumberFormat="1" applyFont="1" applyBorder="1" applyAlignment="1" applyProtection="1">
      <alignment horizontal="center" vertical="center" wrapText="1"/>
      <protection locked="0"/>
    </xf>
    <xf numFmtId="164" fontId="1" fillId="3" borderId="0" xfId="0" applyNumberFormat="1" applyFont="1" applyFill="1" applyAlignment="1" applyProtection="1">
      <alignment horizontal="left" vertical="center" wrapText="1"/>
    </xf>
    <xf numFmtId="164" fontId="2" fillId="3" borderId="0" xfId="0" applyNumberFormat="1" applyFont="1" applyFill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 applyProtection="1">
      <alignment vertical="center"/>
    </xf>
    <xf numFmtId="0" fontId="7" fillId="3" borderId="0" xfId="0" applyFont="1" applyFill="1" applyAlignment="1">
      <alignment vertical="center"/>
    </xf>
    <xf numFmtId="0" fontId="4" fillId="3" borderId="70" xfId="0" applyFont="1" applyFill="1" applyBorder="1" applyAlignment="1" applyProtection="1">
      <alignment horizontal="center" vertical="center" wrapText="1"/>
    </xf>
    <xf numFmtId="0" fontId="73" fillId="3" borderId="0" xfId="0" applyFont="1" applyFill="1" applyAlignment="1">
      <alignment vertical="center" wrapText="1"/>
    </xf>
    <xf numFmtId="0" fontId="9" fillId="3" borderId="69" xfId="0" applyFont="1" applyFill="1" applyBorder="1" applyAlignment="1" applyProtection="1">
      <alignment horizontal="center" vertical="center" wrapText="1"/>
    </xf>
    <xf numFmtId="0" fontId="9" fillId="3" borderId="14" xfId="1" applyFont="1" applyFill="1" applyBorder="1" applyAlignment="1" applyProtection="1">
      <alignment horizontal="center" vertical="center" wrapText="1"/>
    </xf>
    <xf numFmtId="0" fontId="9" fillId="3" borderId="69" xfId="1" applyFont="1" applyFill="1" applyBorder="1" applyAlignment="1" applyProtection="1">
      <alignment horizontal="left" vertical="center" wrapText="1" indent="1"/>
    </xf>
    <xf numFmtId="49" fontId="11" fillId="3" borderId="18" xfId="1" applyNumberFormat="1" applyFont="1" applyFill="1" applyBorder="1" applyAlignment="1" applyProtection="1">
      <alignment horizontal="center" vertical="center" wrapText="1"/>
    </xf>
    <xf numFmtId="0" fontId="12" fillId="3" borderId="73" xfId="0" applyFont="1" applyFill="1" applyBorder="1" applyAlignment="1" applyProtection="1">
      <alignment horizontal="left" wrapText="1" indent="1"/>
    </xf>
    <xf numFmtId="0" fontId="13" fillId="3" borderId="0" xfId="0" applyFont="1" applyFill="1" applyAlignment="1">
      <alignment vertical="center" wrapText="1"/>
    </xf>
    <xf numFmtId="49" fontId="11" fillId="3" borderId="22" xfId="1" applyNumberFormat="1" applyFont="1" applyFill="1" applyBorder="1" applyAlignment="1" applyProtection="1">
      <alignment horizontal="center" vertical="center" wrapText="1"/>
    </xf>
    <xf numFmtId="0" fontId="12" fillId="3" borderId="45" xfId="0" applyFont="1" applyFill="1" applyBorder="1" applyAlignment="1" applyProtection="1">
      <alignment horizontal="left" wrapText="1" indent="1"/>
    </xf>
    <xf numFmtId="49" fontId="11" fillId="3" borderId="26" xfId="1" applyNumberFormat="1" applyFont="1" applyFill="1" applyBorder="1" applyAlignment="1" applyProtection="1">
      <alignment horizontal="center" vertical="center" wrapText="1"/>
    </xf>
    <xf numFmtId="0" fontId="12" fillId="3" borderId="74" xfId="0" applyFont="1" applyFill="1" applyBorder="1" applyAlignment="1" applyProtection="1">
      <alignment horizontal="left" wrapText="1" indent="1"/>
    </xf>
    <xf numFmtId="0" fontId="15" fillId="3" borderId="69" xfId="0" applyFont="1" applyFill="1" applyBorder="1" applyAlignment="1" applyProtection="1">
      <alignment horizontal="left" vertical="center" wrapText="1" indent="1"/>
    </xf>
    <xf numFmtId="0" fontId="9" fillId="3" borderId="69" xfId="1" applyFont="1" applyFill="1" applyBorder="1" applyAlignment="1" applyProtection="1">
      <alignment horizontal="left" vertical="center" indent="1"/>
    </xf>
    <xf numFmtId="0" fontId="15" fillId="3" borderId="14" xfId="0" applyFont="1" applyFill="1" applyBorder="1" applyAlignment="1" applyProtection="1">
      <alignment horizontal="center" wrapText="1"/>
    </xf>
    <xf numFmtId="0" fontId="12" fillId="3" borderId="74" xfId="0" applyFont="1" applyFill="1" applyBorder="1" applyAlignment="1" applyProtection="1">
      <alignment wrapText="1"/>
    </xf>
    <xf numFmtId="49" fontId="11" fillId="3" borderId="31" xfId="1" applyNumberFormat="1" applyFont="1" applyFill="1" applyBorder="1" applyAlignment="1" applyProtection="1">
      <alignment horizontal="center" vertical="center" wrapText="1"/>
    </xf>
    <xf numFmtId="0" fontId="12" fillId="3" borderId="75" xfId="0" applyFont="1" applyFill="1" applyBorder="1" applyAlignment="1" applyProtection="1">
      <alignment horizontal="left" wrapText="1" indent="1"/>
    </xf>
    <xf numFmtId="0" fontId="12" fillId="3" borderId="18" xfId="0" applyFont="1" applyFill="1" applyBorder="1" applyAlignment="1" applyProtection="1">
      <alignment horizontal="center" wrapText="1"/>
    </xf>
    <xf numFmtId="0" fontId="12" fillId="3" borderId="22" xfId="0" applyFont="1" applyFill="1" applyBorder="1" applyAlignment="1" applyProtection="1">
      <alignment horizontal="center" wrapText="1"/>
    </xf>
    <xf numFmtId="0" fontId="12" fillId="3" borderId="26" xfId="0" applyFont="1" applyFill="1" applyBorder="1" applyAlignment="1" applyProtection="1">
      <alignment horizontal="center" wrapText="1"/>
    </xf>
    <xf numFmtId="0" fontId="15" fillId="3" borderId="10" xfId="0" applyFont="1" applyFill="1" applyBorder="1" applyAlignment="1" applyProtection="1">
      <alignment horizontal="center" wrapText="1"/>
    </xf>
    <xf numFmtId="0" fontId="15" fillId="3" borderId="10" xfId="0" applyFont="1" applyFill="1" applyBorder="1" applyAlignment="1" applyProtection="1">
      <alignment horizontal="left" vertical="center" wrapText="1" indent="1"/>
    </xf>
    <xf numFmtId="0" fontId="15" fillId="3" borderId="71" xfId="0" applyFont="1" applyFill="1" applyBorder="1" applyAlignment="1" applyProtection="1">
      <alignment horizontal="left" vertical="center" wrapText="1" indent="1"/>
    </xf>
    <xf numFmtId="0" fontId="15" fillId="3" borderId="69" xfId="0" applyFont="1" applyFill="1" applyBorder="1" applyAlignment="1" applyProtection="1">
      <alignment wrapText="1"/>
    </xf>
    <xf numFmtId="0" fontId="15" fillId="3" borderId="35" xfId="0" applyFont="1" applyFill="1" applyBorder="1" applyAlignment="1" applyProtection="1">
      <alignment horizontal="center" wrapText="1"/>
    </xf>
    <xf numFmtId="0" fontId="15" fillId="3" borderId="71" xfId="0" applyFont="1" applyFill="1" applyBorder="1" applyAlignment="1" applyProtection="1">
      <alignment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left" vertical="center" wrapText="1" indent="1"/>
    </xf>
    <xf numFmtId="0" fontId="9" fillId="3" borderId="37" xfId="1" applyFont="1" applyFill="1" applyBorder="1" applyAlignment="1" applyProtection="1">
      <alignment horizontal="center" vertical="center" wrapText="1"/>
    </xf>
    <xf numFmtId="0" fontId="9" fillId="3" borderId="47" xfId="1" applyFont="1" applyFill="1" applyBorder="1" applyAlignment="1" applyProtection="1">
      <alignment vertical="center" wrapText="1"/>
    </xf>
    <xf numFmtId="0" fontId="17" fillId="3" borderId="0" xfId="0" applyFont="1" applyFill="1" applyAlignment="1">
      <alignment vertical="center" wrapText="1"/>
    </xf>
    <xf numFmtId="49" fontId="11" fillId="3" borderId="38" xfId="1" applyNumberFormat="1" applyFont="1" applyFill="1" applyBorder="1" applyAlignment="1" applyProtection="1">
      <alignment horizontal="center" vertical="center" wrapText="1"/>
    </xf>
    <xf numFmtId="0" fontId="11" fillId="3" borderId="77" xfId="1" applyFont="1" applyFill="1" applyBorder="1" applyAlignment="1" applyProtection="1">
      <alignment horizontal="left" vertical="center" wrapText="1" indent="1"/>
    </xf>
    <xf numFmtId="0" fontId="11" fillId="3" borderId="45" xfId="1" applyFont="1" applyFill="1" applyBorder="1" applyAlignment="1" applyProtection="1">
      <alignment horizontal="left" vertical="center" wrapText="1" indent="1"/>
    </xf>
    <xf numFmtId="0" fontId="11" fillId="3" borderId="67" xfId="1" applyFont="1" applyFill="1" applyBorder="1" applyAlignment="1" applyProtection="1">
      <alignment horizontal="left" vertical="center" wrapText="1" indent="1"/>
    </xf>
    <xf numFmtId="0" fontId="11" fillId="3" borderId="0" xfId="1" applyFont="1" applyFill="1" applyBorder="1" applyAlignment="1" applyProtection="1">
      <alignment horizontal="left" vertical="center" wrapText="1" indent="1"/>
    </xf>
    <xf numFmtId="0" fontId="11" fillId="3" borderId="45" xfId="1" applyFont="1" applyFill="1" applyBorder="1" applyAlignment="1" applyProtection="1">
      <alignment horizontal="left" indent="6"/>
    </xf>
    <xf numFmtId="0" fontId="11" fillId="3" borderId="45" xfId="1" applyFont="1" applyFill="1" applyBorder="1" applyAlignment="1" applyProtection="1">
      <alignment horizontal="left" vertical="center" wrapText="1" indent="6"/>
    </xf>
    <xf numFmtId="49" fontId="11" fillId="3" borderId="37" xfId="1" applyNumberFormat="1" applyFont="1" applyFill="1" applyBorder="1" applyAlignment="1" applyProtection="1">
      <alignment horizontal="center" vertical="center" wrapText="1"/>
    </xf>
    <xf numFmtId="0" fontId="11" fillId="3" borderId="74" xfId="1" applyFont="1" applyFill="1" applyBorder="1" applyAlignment="1" applyProtection="1">
      <alignment horizontal="left" vertical="center" wrapText="1" indent="6"/>
    </xf>
    <xf numFmtId="0" fontId="11" fillId="3" borderId="75" xfId="1" applyFont="1" applyFill="1" applyBorder="1" applyAlignment="1" applyProtection="1">
      <alignment horizontal="left" vertical="center" wrapText="1" indent="6"/>
    </xf>
    <xf numFmtId="0" fontId="9" fillId="3" borderId="69" xfId="1" applyFont="1" applyFill="1" applyBorder="1" applyAlignment="1" applyProtection="1">
      <alignment vertical="center" wrapText="1"/>
    </xf>
    <xf numFmtId="3" fontId="11" fillId="3" borderId="63" xfId="1" applyNumberFormat="1" applyFont="1" applyFill="1" applyBorder="1" applyAlignment="1" applyProtection="1">
      <alignment horizontal="right" vertical="center" wrapText="1" indent="1"/>
    </xf>
    <xf numFmtId="0" fontId="11" fillId="3" borderId="74" xfId="1" applyFont="1" applyFill="1" applyBorder="1" applyAlignment="1" applyProtection="1">
      <alignment horizontal="left" vertical="center" wrapText="1" indent="1"/>
    </xf>
    <xf numFmtId="0" fontId="12" fillId="3" borderId="74" xfId="0" applyFont="1" applyFill="1" applyBorder="1" applyAlignment="1" applyProtection="1">
      <alignment horizontal="left" vertical="center" wrapText="1" indent="1"/>
    </xf>
    <xf numFmtId="0" fontId="12" fillId="3" borderId="45" xfId="0" applyFont="1" applyFill="1" applyBorder="1" applyAlignment="1" applyProtection="1">
      <alignment horizontal="left" vertical="center" wrapText="1" indent="1"/>
    </xf>
    <xf numFmtId="0" fontId="11" fillId="3" borderId="73" xfId="1" applyFont="1" applyFill="1" applyBorder="1" applyAlignment="1" applyProtection="1">
      <alignment horizontal="left" vertical="center" wrapText="1" indent="6"/>
    </xf>
    <xf numFmtId="0" fontId="10" fillId="3" borderId="69" xfId="1" applyFont="1" applyFill="1" applyBorder="1" applyAlignment="1" applyProtection="1">
      <alignment horizontal="left" vertical="center" wrapText="1" indent="1"/>
    </xf>
    <xf numFmtId="0" fontId="11" fillId="3" borderId="73" xfId="1" applyFont="1" applyFill="1" applyBorder="1" applyAlignment="1" applyProtection="1">
      <alignment horizontal="left" vertical="center" wrapText="1" indent="1"/>
    </xf>
    <xf numFmtId="0" fontId="11" fillId="3" borderId="47" xfId="1" applyFont="1" applyFill="1" applyBorder="1" applyAlignment="1" applyProtection="1">
      <alignment horizontal="left" vertical="center" wrapText="1" indent="1"/>
    </xf>
    <xf numFmtId="49" fontId="10" fillId="3" borderId="14" xfId="1" applyNumberFormat="1" applyFont="1" applyFill="1" applyBorder="1" applyAlignment="1" applyProtection="1">
      <alignment horizontal="center" vertical="center" wrapText="1"/>
    </xf>
    <xf numFmtId="0" fontId="15" fillId="3" borderId="35" xfId="0" applyFont="1" applyFill="1" applyBorder="1" applyAlignment="1" applyProtection="1">
      <alignment horizontal="center" vertical="center" wrapText="1"/>
    </xf>
    <xf numFmtId="0" fontId="18" fillId="3" borderId="71" xfId="0" applyFont="1" applyFill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horizontal="left" vertical="center" wrapText="1"/>
    </xf>
    <xf numFmtId="0" fontId="19" fillId="3" borderId="0" xfId="0" applyFont="1" applyFill="1" applyAlignment="1" applyProtection="1">
      <alignment vertical="center" wrapText="1"/>
    </xf>
    <xf numFmtId="0" fontId="73" fillId="3" borderId="0" xfId="0" applyFont="1" applyFill="1" applyBorder="1" applyAlignment="1">
      <alignment vertical="center" wrapText="1"/>
    </xf>
    <xf numFmtId="0" fontId="73" fillId="3" borderId="62" xfId="0" applyFont="1" applyFill="1" applyBorder="1" applyAlignment="1">
      <alignment vertical="center" wrapText="1"/>
    </xf>
    <xf numFmtId="0" fontId="9" fillId="0" borderId="12" xfId="1" applyFont="1" applyFill="1" applyBorder="1" applyAlignment="1" applyProtection="1">
      <alignment horizontal="left" vertical="center"/>
    </xf>
    <xf numFmtId="164" fontId="9" fillId="0" borderId="12" xfId="1" applyNumberFormat="1" applyFont="1" applyFill="1" applyBorder="1" applyAlignment="1" applyProtection="1">
      <alignment horizontal="left" vertical="center"/>
    </xf>
    <xf numFmtId="164" fontId="9" fillId="0" borderId="17" xfId="1" applyNumberFormat="1" applyFont="1" applyFill="1" applyBorder="1" applyAlignment="1" applyProtection="1">
      <alignment horizontal="left" vertical="center"/>
    </xf>
    <xf numFmtId="164" fontId="9" fillId="0" borderId="16" xfId="1" applyNumberFormat="1" applyFont="1" applyFill="1" applyBorder="1" applyAlignment="1" applyProtection="1">
      <alignment horizontal="left" vertical="center"/>
    </xf>
    <xf numFmtId="0" fontId="14" fillId="0" borderId="0" xfId="0" applyFont="1" applyFill="1" applyAlignment="1">
      <alignment horizontal="left" vertical="center"/>
    </xf>
    <xf numFmtId="0" fontId="9" fillId="0" borderId="14" xfId="1" applyFont="1" applyFill="1" applyBorder="1" applyAlignment="1" applyProtection="1">
      <alignment horizontal="center" vertical="center"/>
    </xf>
    <xf numFmtId="0" fontId="37" fillId="0" borderId="8" xfId="4" applyFont="1" applyFill="1" applyBorder="1" applyAlignment="1" applyProtection="1">
      <alignment horizontal="right"/>
    </xf>
    <xf numFmtId="0" fontId="37" fillId="0" borderId="67" xfId="4" applyFont="1" applyFill="1" applyBorder="1" applyAlignment="1" applyProtection="1">
      <alignment horizontal="center" wrapText="1"/>
    </xf>
    <xf numFmtId="0" fontId="73" fillId="0" borderId="0" xfId="0" applyFont="1" applyFill="1" applyAlignment="1">
      <alignment vertical="center" wrapText="1"/>
    </xf>
    <xf numFmtId="4" fontId="10" fillId="0" borderId="1" xfId="0" applyNumberFormat="1" applyFont="1" applyFill="1" applyBorder="1" applyAlignment="1" applyProtection="1">
      <alignment vertical="center" wrapText="1"/>
      <protection locked="0"/>
    </xf>
    <xf numFmtId="164" fontId="20" fillId="0" borderId="0" xfId="0" applyNumberFormat="1" applyFont="1" applyFill="1" applyAlignment="1" applyProtection="1">
      <alignment horizontal="center" textRotation="180" wrapText="1"/>
    </xf>
    <xf numFmtId="164" fontId="21" fillId="0" borderId="2" xfId="0" applyNumberFormat="1" applyFont="1" applyFill="1" applyBorder="1" applyAlignment="1" applyProtection="1">
      <alignment horizontal="center" vertical="center" wrapText="1"/>
    </xf>
    <xf numFmtId="164" fontId="21" fillId="0" borderId="6" xfId="0" applyNumberFormat="1" applyFont="1" applyFill="1" applyBorder="1" applyAlignment="1" applyProtection="1">
      <alignment horizontal="center" vertical="center" wrapText="1"/>
    </xf>
    <xf numFmtId="164" fontId="27" fillId="0" borderId="4" xfId="0" applyNumberFormat="1" applyFont="1" applyFill="1" applyBorder="1" applyAlignment="1" applyProtection="1">
      <alignment horizontal="center" vertical="center" wrapText="1"/>
    </xf>
    <xf numFmtId="164" fontId="61" fillId="0" borderId="0" xfId="0" applyNumberFormat="1" applyFont="1" applyFill="1" applyAlignment="1" applyProtection="1">
      <alignment horizontal="center" vertical="center"/>
    </xf>
    <xf numFmtId="164" fontId="58" fillId="0" borderId="0" xfId="0" applyNumberFormat="1" applyFont="1" applyFill="1" applyAlignment="1" applyProtection="1">
      <alignment horizontal="center" vertical="center"/>
    </xf>
    <xf numFmtId="164" fontId="18" fillId="0" borderId="0" xfId="0" applyNumberFormat="1" applyFont="1" applyFill="1" applyAlignment="1">
      <alignment horizontal="center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164" fontId="49" fillId="0" borderId="8" xfId="0" applyNumberFormat="1" applyFont="1" applyFill="1" applyBorder="1" applyAlignment="1" applyProtection="1">
      <alignment horizontal="left" vertical="center" wrapText="1"/>
    </xf>
    <xf numFmtId="0" fontId="0" fillId="0" borderId="8" xfId="0" applyBorder="1" applyAlignment="1"/>
    <xf numFmtId="0" fontId="7" fillId="0" borderId="8" xfId="0" applyFont="1" applyFill="1" applyBorder="1" applyAlignment="1" applyProtection="1">
      <alignment horizontal="center" vertical="center" wrapText="1"/>
    </xf>
    <xf numFmtId="0" fontId="4" fillId="3" borderId="3" xfId="0" quotePrefix="1" applyFont="1" applyFill="1" applyBorder="1" applyAlignment="1" applyProtection="1">
      <alignment horizontal="center" vertical="center"/>
    </xf>
    <xf numFmtId="0" fontId="4" fillId="3" borderId="0" xfId="0" quotePrefix="1" applyFont="1" applyFill="1" applyBorder="1" applyAlignment="1" applyProtection="1">
      <alignment horizontal="center" vertical="center"/>
    </xf>
    <xf numFmtId="0" fontId="4" fillId="3" borderId="5" xfId="0" quotePrefix="1" applyFont="1" applyFill="1" applyBorder="1" applyAlignment="1" applyProtection="1">
      <alignment horizontal="center" vertical="center"/>
    </xf>
    <xf numFmtId="0" fontId="4" fillId="3" borderId="7" xfId="0" quotePrefix="1" applyFont="1" applyFill="1" applyBorder="1" applyAlignment="1" applyProtection="1">
      <alignment horizontal="center" vertical="center"/>
    </xf>
    <xf numFmtId="0" fontId="4" fillId="3" borderId="8" xfId="0" quotePrefix="1" applyFont="1" applyFill="1" applyBorder="1" applyAlignment="1" applyProtection="1">
      <alignment horizontal="center" vertical="center"/>
    </xf>
    <xf numFmtId="0" fontId="4" fillId="3" borderId="9" xfId="0" quotePrefix="1" applyFont="1" applyFill="1" applyBorder="1" applyAlignment="1" applyProtection="1">
      <alignment horizontal="center" vertical="center"/>
    </xf>
    <xf numFmtId="164" fontId="1" fillId="0" borderId="8" xfId="0" applyNumberFormat="1" applyFont="1" applyFill="1" applyBorder="1" applyAlignment="1" applyProtection="1">
      <alignment horizontal="left" vertical="center" wrapText="1"/>
    </xf>
    <xf numFmtId="0" fontId="4" fillId="3" borderId="4" xfId="0" quotePrefix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31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72" xfId="0" applyFont="1" applyFill="1" applyBorder="1" applyAlignment="1" applyProtection="1">
      <alignment horizontal="center" vertical="center"/>
    </xf>
    <xf numFmtId="0" fontId="4" fillId="3" borderId="65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12" fillId="3" borderId="8" xfId="0" applyFont="1" applyFill="1" applyBorder="1" applyAlignment="1" applyProtection="1">
      <alignment horizontal="right" vertical="top"/>
      <protection locked="0"/>
    </xf>
    <xf numFmtId="0" fontId="72" fillId="3" borderId="8" xfId="0" applyFont="1" applyFill="1" applyBorder="1" applyAlignment="1"/>
    <xf numFmtId="0" fontId="4" fillId="0" borderId="61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70" xfId="0" applyFont="1" applyFill="1" applyBorder="1" applyAlignment="1" applyProtection="1">
      <alignment horizontal="center" vertical="center"/>
    </xf>
    <xf numFmtId="0" fontId="4" fillId="0" borderId="71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164" fontId="2" fillId="0" borderId="8" xfId="0" applyNumberFormat="1" applyFont="1" applyFill="1" applyBorder="1" applyAlignment="1">
      <alignment vertical="center" wrapText="1"/>
    </xf>
    <xf numFmtId="0" fontId="58" fillId="0" borderId="8" xfId="0" applyFont="1" applyBorder="1" applyAlignment="1"/>
    <xf numFmtId="0" fontId="68" fillId="0" borderId="0" xfId="0" applyFont="1" applyFill="1" applyBorder="1" applyAlignment="1" applyProtection="1">
      <alignment horizontal="right" vertical="center" wrapText="1"/>
    </xf>
    <xf numFmtId="0" fontId="67" fillId="0" borderId="0" xfId="0" applyFont="1" applyFill="1" applyBorder="1" applyAlignment="1" applyProtection="1">
      <alignment horizontal="right" vertical="center" wrapText="1"/>
    </xf>
    <xf numFmtId="0" fontId="67" fillId="0" borderId="0" xfId="0" applyFont="1" applyBorder="1" applyAlignment="1">
      <alignment horizontal="right" vertical="center"/>
    </xf>
    <xf numFmtId="0" fontId="21" fillId="0" borderId="36" xfId="0" applyFont="1" applyFill="1" applyBorder="1" applyAlignment="1" applyProtection="1">
      <alignment horizontal="center" vertical="center" wrapText="1"/>
    </xf>
    <xf numFmtId="0" fontId="21" fillId="0" borderId="4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left" vertical="center" wrapText="1" indent="1"/>
    </xf>
    <xf numFmtId="0" fontId="4" fillId="0" borderId="17" xfId="0" applyFont="1" applyFill="1" applyBorder="1" applyAlignment="1" applyProtection="1">
      <alignment horizontal="left" vertical="center" wrapText="1" indent="1"/>
    </xf>
    <xf numFmtId="0" fontId="4" fillId="0" borderId="61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0" fontId="9" fillId="0" borderId="33" xfId="0" applyFont="1" applyFill="1" applyBorder="1" applyAlignment="1" applyProtection="1">
      <alignment horizontal="center" vertical="center" wrapText="1"/>
    </xf>
    <xf numFmtId="0" fontId="9" fillId="0" borderId="36" xfId="0" applyFont="1" applyFill="1" applyBorder="1" applyAlignment="1" applyProtection="1">
      <alignment horizontal="center" vertical="center" wrapText="1"/>
    </xf>
    <xf numFmtId="0" fontId="4" fillId="0" borderId="33" xfId="0" applyFont="1" applyFill="1" applyBorder="1" applyAlignment="1" applyProtection="1">
      <alignment horizontal="center" vertical="center" wrapText="1"/>
    </xf>
    <xf numFmtId="0" fontId="25" fillId="0" borderId="0" xfId="4" applyFont="1" applyFill="1" applyAlignment="1" applyProtection="1">
      <alignment horizontal="left"/>
    </xf>
    <xf numFmtId="0" fontId="35" fillId="0" borderId="0" xfId="4" applyFont="1" applyFill="1" applyAlignment="1" applyProtection="1">
      <alignment horizontal="center" vertical="center" wrapText="1"/>
    </xf>
    <xf numFmtId="0" fontId="35" fillId="0" borderId="0" xfId="4" applyFont="1" applyFill="1" applyAlignment="1" applyProtection="1">
      <alignment horizontal="center" vertical="center"/>
    </xf>
    <xf numFmtId="0" fontId="38" fillId="0" borderId="61" xfId="4" applyFont="1" applyFill="1" applyBorder="1" applyAlignment="1" applyProtection="1">
      <alignment horizontal="center" vertical="center" wrapText="1"/>
    </xf>
    <xf numFmtId="0" fontId="38" fillId="0" borderId="37" xfId="4" applyFont="1" applyFill="1" applyBorder="1" applyAlignment="1" applyProtection="1">
      <alignment horizontal="center" vertical="center" wrapText="1"/>
    </xf>
    <xf numFmtId="0" fontId="38" fillId="0" borderId="18" xfId="4" applyFont="1" applyFill="1" applyBorder="1" applyAlignment="1" applyProtection="1">
      <alignment horizontal="center" vertical="center" wrapText="1"/>
    </xf>
    <xf numFmtId="0" fontId="39" fillId="0" borderId="11" xfId="5" applyFont="1" applyFill="1" applyBorder="1" applyAlignment="1" applyProtection="1">
      <alignment horizontal="center" vertical="center" textRotation="90"/>
    </xf>
    <xf numFmtId="0" fontId="39" fillId="0" borderId="33" xfId="5" applyFont="1" applyFill="1" applyBorder="1" applyAlignment="1" applyProtection="1">
      <alignment horizontal="center" vertical="center" textRotation="90"/>
    </xf>
    <xf numFmtId="0" fontId="39" fillId="0" borderId="19" xfId="5" applyFont="1" applyFill="1" applyBorder="1" applyAlignment="1" applyProtection="1">
      <alignment horizontal="center" vertical="center" textRotation="90"/>
    </xf>
    <xf numFmtId="0" fontId="37" fillId="0" borderId="11" xfId="4" applyFont="1" applyFill="1" applyBorder="1" applyAlignment="1" applyProtection="1">
      <alignment horizontal="center" vertical="center" wrapText="1"/>
    </xf>
    <xf numFmtId="0" fontId="37" fillId="0" borderId="19" xfId="4" applyFont="1" applyFill="1" applyBorder="1" applyAlignment="1" applyProtection="1">
      <alignment horizontal="center" vertical="center" wrapText="1"/>
    </xf>
    <xf numFmtId="0" fontId="25" fillId="0" borderId="0" xfId="4" applyFont="1" applyFill="1" applyAlignment="1" applyProtection="1">
      <alignment horizontal="center"/>
    </xf>
    <xf numFmtId="0" fontId="22" fillId="0" borderId="0" xfId="5" applyFont="1" applyFill="1" applyAlignment="1" applyProtection="1">
      <alignment horizontal="center" vertical="center" wrapText="1"/>
    </xf>
    <xf numFmtId="0" fontId="24" fillId="0" borderId="0" xfId="5" applyFont="1" applyFill="1" applyAlignment="1" applyProtection="1">
      <alignment horizontal="center" vertical="center" wrapText="1"/>
    </xf>
    <xf numFmtId="0" fontId="43" fillId="0" borderId="0" xfId="5" applyFont="1" applyFill="1" applyBorder="1" applyAlignment="1" applyProtection="1">
      <alignment horizontal="right" vertical="center"/>
    </xf>
    <xf numFmtId="0" fontId="24" fillId="0" borderId="38" xfId="5" applyFont="1" applyFill="1" applyBorder="1" applyAlignment="1" applyProtection="1">
      <alignment horizontal="center" vertical="center" wrapText="1"/>
    </xf>
    <xf numFmtId="0" fontId="24" fillId="0" borderId="22" xfId="5" applyFont="1" applyFill="1" applyBorder="1" applyAlignment="1" applyProtection="1">
      <alignment horizontal="center" vertical="center" wrapText="1"/>
    </xf>
    <xf numFmtId="0" fontId="39" fillId="0" borderId="39" xfId="5" applyFont="1" applyFill="1" applyBorder="1" applyAlignment="1" applyProtection="1">
      <alignment horizontal="center" vertical="center" textRotation="90"/>
    </xf>
    <xf numFmtId="0" fontId="39" fillId="0" borderId="23" xfId="5" applyFont="1" applyFill="1" applyBorder="1" applyAlignment="1" applyProtection="1">
      <alignment horizontal="center" vertical="center" textRotation="90"/>
    </xf>
    <xf numFmtId="0" fontId="6" fillId="0" borderId="43" xfId="5" applyFont="1" applyFill="1" applyBorder="1" applyAlignment="1" applyProtection="1">
      <alignment horizontal="center" vertical="center" wrapText="1"/>
    </xf>
    <xf numFmtId="0" fontId="6" fillId="0" borderId="49" xfId="5" applyFont="1" applyFill="1" applyBorder="1" applyAlignment="1" applyProtection="1">
      <alignment horizontal="center" vertical="center"/>
    </xf>
    <xf numFmtId="0" fontId="46" fillId="0" borderId="0" xfId="0" applyFont="1" applyFill="1" applyAlignment="1" applyProtection="1">
      <alignment horizontal="center" vertical="top" wrapText="1"/>
      <protection locked="0"/>
    </xf>
    <xf numFmtId="0" fontId="20" fillId="0" borderId="0" xfId="0" applyFont="1" applyAlignment="1" applyProtection="1">
      <alignment horizontal="center" textRotation="180"/>
    </xf>
    <xf numFmtId="0" fontId="51" fillId="0" borderId="0" xfId="0" applyFont="1" applyAlignment="1" applyProtection="1">
      <alignment horizontal="center" vertical="center" wrapText="1"/>
      <protection locked="0"/>
    </xf>
    <xf numFmtId="0" fontId="52" fillId="0" borderId="14" xfId="0" applyFont="1" applyBorder="1" applyAlignment="1" applyProtection="1">
      <alignment wrapText="1"/>
    </xf>
    <xf numFmtId="0" fontId="52" fillId="0" borderId="12" xfId="0" applyFont="1" applyBorder="1" applyAlignment="1" applyProtection="1">
      <alignment wrapText="1"/>
    </xf>
    <xf numFmtId="164" fontId="24" fillId="0" borderId="0" xfId="0" applyNumberFormat="1" applyFont="1" applyFill="1" applyAlignment="1">
      <alignment horizontal="center" vertical="center" shrinkToFit="1"/>
    </xf>
    <xf numFmtId="164" fontId="63" fillId="0" borderId="0" xfId="0" applyNumberFormat="1" applyFont="1" applyFill="1" applyAlignment="1" applyProtection="1">
      <alignment horizontal="left" vertical="center" wrapText="1"/>
      <protection locked="0"/>
    </xf>
    <xf numFmtId="0" fontId="20" fillId="0" borderId="0" xfId="0" applyFont="1" applyFill="1" applyAlignment="1">
      <alignment horizontal="center" textRotation="180"/>
    </xf>
    <xf numFmtId="164" fontId="6" fillId="0" borderId="8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46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4" fontId="21" fillId="0" borderId="10" xfId="0" applyNumberFormat="1" applyFont="1" applyFill="1" applyBorder="1" applyAlignment="1">
      <alignment horizontal="center" vertical="center" wrapText="1"/>
    </xf>
    <xf numFmtId="164" fontId="21" fillId="0" borderId="15" xfId="0" applyNumberFormat="1" applyFont="1" applyFill="1" applyBorder="1" applyAlignment="1">
      <alignment horizontal="center" vertical="center" wrapText="1"/>
    </xf>
    <xf numFmtId="164" fontId="21" fillId="0" borderId="16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5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34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164" fontId="9" fillId="0" borderId="10" xfId="0" applyNumberFormat="1" applyFont="1" applyFill="1" applyBorder="1" applyAlignment="1">
      <alignment horizontal="center" vertical="center" wrapText="1"/>
    </xf>
    <xf numFmtId="164" fontId="9" fillId="0" borderId="16" xfId="0" applyNumberFormat="1" applyFont="1" applyFill="1" applyBorder="1" applyAlignment="1">
      <alignment horizontal="center" vertical="center" wrapText="1"/>
    </xf>
    <xf numFmtId="164" fontId="9" fillId="0" borderId="10" xfId="0" applyNumberFormat="1" applyFont="1" applyFill="1" applyBorder="1" applyAlignment="1">
      <alignment horizontal="center" vertical="center"/>
    </xf>
    <xf numFmtId="164" fontId="9" fillId="0" borderId="16" xfId="0" applyNumberFormat="1" applyFont="1" applyFill="1" applyBorder="1" applyAlignment="1">
      <alignment horizontal="center" vertical="center"/>
    </xf>
    <xf numFmtId="165" fontId="26" fillId="0" borderId="4" xfId="0" applyNumberFormat="1" applyFont="1" applyFill="1" applyBorder="1" applyAlignment="1">
      <alignment horizontal="left" vertical="center" wrapText="1"/>
    </xf>
    <xf numFmtId="164" fontId="49" fillId="0" borderId="8" xfId="0" applyNumberFormat="1" applyFont="1" applyFill="1" applyBorder="1" applyAlignment="1">
      <alignment vertical="center" wrapText="1"/>
    </xf>
    <xf numFmtId="164" fontId="64" fillId="0" borderId="8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164" fontId="24" fillId="0" borderId="0" xfId="0" applyNumberFormat="1" applyFont="1" applyFill="1" applyAlignment="1">
      <alignment horizontal="left" vertical="center" wrapText="1"/>
    </xf>
    <xf numFmtId="164" fontId="62" fillId="0" borderId="0" xfId="0" applyNumberFormat="1" applyFont="1" applyFill="1" applyAlignment="1" applyProtection="1">
      <alignment horizontal="left" vertical="center" wrapText="1"/>
      <protection locked="0"/>
    </xf>
    <xf numFmtId="164" fontId="22" fillId="0" borderId="10" xfId="0" applyNumberFormat="1" applyFont="1" applyFill="1" applyBorder="1" applyAlignment="1">
      <alignment horizontal="left" vertical="center" wrapText="1" indent="2"/>
    </xf>
    <xf numFmtId="164" fontId="22" fillId="0" borderId="15" xfId="0" applyNumberFormat="1" applyFont="1" applyFill="1" applyBorder="1" applyAlignment="1">
      <alignment horizontal="left" vertical="center" wrapText="1" indent="2"/>
    </xf>
    <xf numFmtId="164" fontId="22" fillId="0" borderId="16" xfId="0" applyNumberFormat="1" applyFont="1" applyFill="1" applyBorder="1" applyAlignment="1">
      <alignment horizontal="left" vertical="center" wrapText="1" indent="2"/>
    </xf>
    <xf numFmtId="164" fontId="22" fillId="0" borderId="10" xfId="0" applyNumberFormat="1" applyFont="1" applyFill="1" applyBorder="1" applyAlignment="1">
      <alignment horizontal="center" vertical="center" wrapText="1"/>
    </xf>
    <xf numFmtId="164" fontId="22" fillId="0" borderId="15" xfId="0" applyNumberFormat="1" applyFont="1" applyFill="1" applyBorder="1" applyAlignment="1">
      <alignment horizontal="center" vertical="center" wrapText="1"/>
    </xf>
    <xf numFmtId="164" fontId="22" fillId="0" borderId="16" xfId="0" applyNumberFormat="1" applyFont="1" applyFill="1" applyBorder="1" applyAlignment="1">
      <alignment horizontal="center" vertical="center" wrapText="1"/>
    </xf>
    <xf numFmtId="164" fontId="0" fillId="0" borderId="52" xfId="0" applyNumberFormat="1" applyFill="1" applyBorder="1" applyAlignment="1" applyProtection="1">
      <alignment horizontal="left" vertical="center" wrapText="1"/>
      <protection locked="0"/>
    </xf>
    <xf numFmtId="164" fontId="0" fillId="0" borderId="58" xfId="0" applyNumberFormat="1" applyFill="1" applyBorder="1" applyAlignment="1" applyProtection="1">
      <alignment horizontal="left" vertical="center" wrapText="1"/>
      <protection locked="0"/>
    </xf>
    <xf numFmtId="164" fontId="0" fillId="0" borderId="40" xfId="0" applyNumberFormat="1" applyFill="1" applyBorder="1" applyAlignment="1" applyProtection="1">
      <alignment horizontal="left" vertical="center" wrapText="1"/>
      <protection locked="0"/>
    </xf>
    <xf numFmtId="164" fontId="0" fillId="0" borderId="59" xfId="0" applyNumberFormat="1" applyFill="1" applyBorder="1" applyAlignment="1" applyProtection="1">
      <alignment horizontal="left" vertical="center" wrapText="1"/>
      <protection locked="0"/>
    </xf>
    <xf numFmtId="164" fontId="0" fillId="0" borderId="60" xfId="0" applyNumberFormat="1" applyFill="1" applyBorder="1" applyAlignment="1" applyProtection="1">
      <alignment horizontal="left" vertical="center" wrapText="1"/>
      <protection locked="0"/>
    </xf>
    <xf numFmtId="164" fontId="0" fillId="0" borderId="41" xfId="0" applyNumberFormat="1" applyFill="1" applyBorder="1" applyAlignment="1" applyProtection="1">
      <alignment horizontal="left" vertical="center" wrapText="1"/>
      <protection locked="0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51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46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</cellXfs>
  <cellStyles count="6">
    <cellStyle name="Ezres" xfId="2" builtinId="3"/>
    <cellStyle name="Normál" xfId="0" builtinId="0"/>
    <cellStyle name="Normál_KVRENMUNKA" xfId="1"/>
    <cellStyle name="Normál_VAGYONK" xfId="5"/>
    <cellStyle name="Normál_VAGYONKIM" xfId="4"/>
    <cellStyle name="Százalék" xfId="3" builtinId="5"/>
  </cellStyles>
  <dxfs count="1">
    <dxf>
      <font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petit&#246;r\Desktop\M&#225;solat%20eredetijeZARSZAMRE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eredetijeZARSZAMRE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5.%20z&#225;rsz&#225;mad&#225;s/ZARSZAMRE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 refreshError="1"/>
      <sheetData sheetId="1" refreshError="1">
        <row r="3">
          <cell r="C3" t="str">
            <v>2016. évi</v>
          </cell>
        </row>
      </sheetData>
      <sheetData sheetId="2" refreshError="1"/>
      <sheetData sheetId="3" refreshError="1"/>
      <sheetData sheetId="4" refreshError="1">
        <row r="2">
          <cell r="E2" t="str">
            <v>Forintban!</v>
          </cell>
        </row>
      </sheetData>
      <sheetData sheetId="5" refreshError="1">
        <row r="2">
          <cell r="I2" t="str">
            <v>Forintban!</v>
          </cell>
        </row>
        <row r="4">
          <cell r="C4" t="str">
            <v>2016. évi eredeti előirányzat</v>
          </cell>
          <cell r="D4" t="str">
            <v>2016. évi módosított előirányzat</v>
          </cell>
          <cell r="E4" t="str">
            <v>2016. évi teljesítés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>
        <row r="4">
          <cell r="A4" t="str">
            <v>2015.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 refreshError="1">
        <row r="4">
          <cell r="A4" t="str">
            <v>2015.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J159"/>
  <sheetViews>
    <sheetView topLeftCell="A4" workbookViewId="0">
      <selection sqref="A1:J32"/>
    </sheetView>
  </sheetViews>
  <sheetFormatPr defaultRowHeight="15" x14ac:dyDescent="0.25"/>
  <cols>
    <col min="1" max="1" width="5.85546875" style="118" customWidth="1"/>
    <col min="2" max="2" width="41.140625" style="121" customWidth="1"/>
    <col min="3" max="5" width="13.28515625" style="118" customWidth="1"/>
    <col min="6" max="6" width="47.28515625" style="118" customWidth="1"/>
    <col min="7" max="9" width="13.28515625" style="118" customWidth="1"/>
    <col min="10" max="10" width="4.140625" style="118" customWidth="1"/>
    <col min="11" max="256" width="9.140625" style="118"/>
    <col min="257" max="257" width="5.85546875" style="118" customWidth="1"/>
    <col min="258" max="258" width="41.140625" style="118" customWidth="1"/>
    <col min="259" max="261" width="13.28515625" style="118" customWidth="1"/>
    <col min="262" max="262" width="47.28515625" style="118" customWidth="1"/>
    <col min="263" max="265" width="13.28515625" style="118" customWidth="1"/>
    <col min="266" max="266" width="4.140625" style="118" customWidth="1"/>
    <col min="267" max="512" width="9.140625" style="118"/>
    <col min="513" max="513" width="5.85546875" style="118" customWidth="1"/>
    <col min="514" max="514" width="41.140625" style="118" customWidth="1"/>
    <col min="515" max="517" width="13.28515625" style="118" customWidth="1"/>
    <col min="518" max="518" width="47.28515625" style="118" customWidth="1"/>
    <col min="519" max="521" width="13.28515625" style="118" customWidth="1"/>
    <col min="522" max="522" width="4.140625" style="118" customWidth="1"/>
    <col min="523" max="768" width="9.140625" style="118"/>
    <col min="769" max="769" width="5.85546875" style="118" customWidth="1"/>
    <col min="770" max="770" width="41.140625" style="118" customWidth="1"/>
    <col min="771" max="773" width="13.28515625" style="118" customWidth="1"/>
    <col min="774" max="774" width="47.28515625" style="118" customWidth="1"/>
    <col min="775" max="777" width="13.28515625" style="118" customWidth="1"/>
    <col min="778" max="778" width="4.140625" style="118" customWidth="1"/>
    <col min="779" max="1024" width="9.140625" style="118"/>
    <col min="1025" max="1025" width="5.85546875" style="118" customWidth="1"/>
    <col min="1026" max="1026" width="41.140625" style="118" customWidth="1"/>
    <col min="1027" max="1029" width="13.28515625" style="118" customWidth="1"/>
    <col min="1030" max="1030" width="47.28515625" style="118" customWidth="1"/>
    <col min="1031" max="1033" width="13.28515625" style="118" customWidth="1"/>
    <col min="1034" max="1034" width="4.140625" style="118" customWidth="1"/>
    <col min="1035" max="1280" width="9.140625" style="118"/>
    <col min="1281" max="1281" width="5.85546875" style="118" customWidth="1"/>
    <col min="1282" max="1282" width="41.140625" style="118" customWidth="1"/>
    <col min="1283" max="1285" width="13.28515625" style="118" customWidth="1"/>
    <col min="1286" max="1286" width="47.28515625" style="118" customWidth="1"/>
    <col min="1287" max="1289" width="13.28515625" style="118" customWidth="1"/>
    <col min="1290" max="1290" width="4.140625" style="118" customWidth="1"/>
    <col min="1291" max="1536" width="9.140625" style="118"/>
    <col min="1537" max="1537" width="5.85546875" style="118" customWidth="1"/>
    <col min="1538" max="1538" width="41.140625" style="118" customWidth="1"/>
    <col min="1539" max="1541" width="13.28515625" style="118" customWidth="1"/>
    <col min="1542" max="1542" width="47.28515625" style="118" customWidth="1"/>
    <col min="1543" max="1545" width="13.28515625" style="118" customWidth="1"/>
    <col min="1546" max="1546" width="4.140625" style="118" customWidth="1"/>
    <col min="1547" max="1792" width="9.140625" style="118"/>
    <col min="1793" max="1793" width="5.85546875" style="118" customWidth="1"/>
    <col min="1794" max="1794" width="41.140625" style="118" customWidth="1"/>
    <col min="1795" max="1797" width="13.28515625" style="118" customWidth="1"/>
    <col min="1798" max="1798" width="47.28515625" style="118" customWidth="1"/>
    <col min="1799" max="1801" width="13.28515625" style="118" customWidth="1"/>
    <col min="1802" max="1802" width="4.140625" style="118" customWidth="1"/>
    <col min="1803" max="2048" width="9.140625" style="118"/>
    <col min="2049" max="2049" width="5.85546875" style="118" customWidth="1"/>
    <col min="2050" max="2050" width="41.140625" style="118" customWidth="1"/>
    <col min="2051" max="2053" width="13.28515625" style="118" customWidth="1"/>
    <col min="2054" max="2054" width="47.28515625" style="118" customWidth="1"/>
    <col min="2055" max="2057" width="13.28515625" style="118" customWidth="1"/>
    <col min="2058" max="2058" width="4.140625" style="118" customWidth="1"/>
    <col min="2059" max="2304" width="9.140625" style="118"/>
    <col min="2305" max="2305" width="5.85546875" style="118" customWidth="1"/>
    <col min="2306" max="2306" width="41.140625" style="118" customWidth="1"/>
    <col min="2307" max="2309" width="13.28515625" style="118" customWidth="1"/>
    <col min="2310" max="2310" width="47.28515625" style="118" customWidth="1"/>
    <col min="2311" max="2313" width="13.28515625" style="118" customWidth="1"/>
    <col min="2314" max="2314" width="4.140625" style="118" customWidth="1"/>
    <col min="2315" max="2560" width="9.140625" style="118"/>
    <col min="2561" max="2561" width="5.85546875" style="118" customWidth="1"/>
    <col min="2562" max="2562" width="41.140625" style="118" customWidth="1"/>
    <col min="2563" max="2565" width="13.28515625" style="118" customWidth="1"/>
    <col min="2566" max="2566" width="47.28515625" style="118" customWidth="1"/>
    <col min="2567" max="2569" width="13.28515625" style="118" customWidth="1"/>
    <col min="2570" max="2570" width="4.140625" style="118" customWidth="1"/>
    <col min="2571" max="2816" width="9.140625" style="118"/>
    <col min="2817" max="2817" width="5.85546875" style="118" customWidth="1"/>
    <col min="2818" max="2818" width="41.140625" style="118" customWidth="1"/>
    <col min="2819" max="2821" width="13.28515625" style="118" customWidth="1"/>
    <col min="2822" max="2822" width="47.28515625" style="118" customWidth="1"/>
    <col min="2823" max="2825" width="13.28515625" style="118" customWidth="1"/>
    <col min="2826" max="2826" width="4.140625" style="118" customWidth="1"/>
    <col min="2827" max="3072" width="9.140625" style="118"/>
    <col min="3073" max="3073" width="5.85546875" style="118" customWidth="1"/>
    <col min="3074" max="3074" width="41.140625" style="118" customWidth="1"/>
    <col min="3075" max="3077" width="13.28515625" style="118" customWidth="1"/>
    <col min="3078" max="3078" width="47.28515625" style="118" customWidth="1"/>
    <col min="3079" max="3081" width="13.28515625" style="118" customWidth="1"/>
    <col min="3082" max="3082" width="4.140625" style="118" customWidth="1"/>
    <col min="3083" max="3328" width="9.140625" style="118"/>
    <col min="3329" max="3329" width="5.85546875" style="118" customWidth="1"/>
    <col min="3330" max="3330" width="41.140625" style="118" customWidth="1"/>
    <col min="3331" max="3333" width="13.28515625" style="118" customWidth="1"/>
    <col min="3334" max="3334" width="47.28515625" style="118" customWidth="1"/>
    <col min="3335" max="3337" width="13.28515625" style="118" customWidth="1"/>
    <col min="3338" max="3338" width="4.140625" style="118" customWidth="1"/>
    <col min="3339" max="3584" width="9.140625" style="118"/>
    <col min="3585" max="3585" width="5.85546875" style="118" customWidth="1"/>
    <col min="3586" max="3586" width="41.140625" style="118" customWidth="1"/>
    <col min="3587" max="3589" width="13.28515625" style="118" customWidth="1"/>
    <col min="3590" max="3590" width="47.28515625" style="118" customWidth="1"/>
    <col min="3591" max="3593" width="13.28515625" style="118" customWidth="1"/>
    <col min="3594" max="3594" width="4.140625" style="118" customWidth="1"/>
    <col min="3595" max="3840" width="9.140625" style="118"/>
    <col min="3841" max="3841" width="5.85546875" style="118" customWidth="1"/>
    <col min="3842" max="3842" width="41.140625" style="118" customWidth="1"/>
    <col min="3843" max="3845" width="13.28515625" style="118" customWidth="1"/>
    <col min="3846" max="3846" width="47.28515625" style="118" customWidth="1"/>
    <col min="3847" max="3849" width="13.28515625" style="118" customWidth="1"/>
    <col min="3850" max="3850" width="4.140625" style="118" customWidth="1"/>
    <col min="3851" max="4096" width="9.140625" style="118"/>
    <col min="4097" max="4097" width="5.85546875" style="118" customWidth="1"/>
    <col min="4098" max="4098" width="41.140625" style="118" customWidth="1"/>
    <col min="4099" max="4101" width="13.28515625" style="118" customWidth="1"/>
    <col min="4102" max="4102" width="47.28515625" style="118" customWidth="1"/>
    <col min="4103" max="4105" width="13.28515625" style="118" customWidth="1"/>
    <col min="4106" max="4106" width="4.140625" style="118" customWidth="1"/>
    <col min="4107" max="4352" width="9.140625" style="118"/>
    <col min="4353" max="4353" width="5.85546875" style="118" customWidth="1"/>
    <col min="4354" max="4354" width="41.140625" style="118" customWidth="1"/>
    <col min="4355" max="4357" width="13.28515625" style="118" customWidth="1"/>
    <col min="4358" max="4358" width="47.28515625" style="118" customWidth="1"/>
    <col min="4359" max="4361" width="13.28515625" style="118" customWidth="1"/>
    <col min="4362" max="4362" width="4.140625" style="118" customWidth="1"/>
    <col min="4363" max="4608" width="9.140625" style="118"/>
    <col min="4609" max="4609" width="5.85546875" style="118" customWidth="1"/>
    <col min="4610" max="4610" width="41.140625" style="118" customWidth="1"/>
    <col min="4611" max="4613" width="13.28515625" style="118" customWidth="1"/>
    <col min="4614" max="4614" width="47.28515625" style="118" customWidth="1"/>
    <col min="4615" max="4617" width="13.28515625" style="118" customWidth="1"/>
    <col min="4618" max="4618" width="4.140625" style="118" customWidth="1"/>
    <col min="4619" max="4864" width="9.140625" style="118"/>
    <col min="4865" max="4865" width="5.85546875" style="118" customWidth="1"/>
    <col min="4866" max="4866" width="41.140625" style="118" customWidth="1"/>
    <col min="4867" max="4869" width="13.28515625" style="118" customWidth="1"/>
    <col min="4870" max="4870" width="47.28515625" style="118" customWidth="1"/>
    <col min="4871" max="4873" width="13.28515625" style="118" customWidth="1"/>
    <col min="4874" max="4874" width="4.140625" style="118" customWidth="1"/>
    <col min="4875" max="5120" width="9.140625" style="118"/>
    <col min="5121" max="5121" width="5.85546875" style="118" customWidth="1"/>
    <col min="5122" max="5122" width="41.140625" style="118" customWidth="1"/>
    <col min="5123" max="5125" width="13.28515625" style="118" customWidth="1"/>
    <col min="5126" max="5126" width="47.28515625" style="118" customWidth="1"/>
    <col min="5127" max="5129" width="13.28515625" style="118" customWidth="1"/>
    <col min="5130" max="5130" width="4.140625" style="118" customWidth="1"/>
    <col min="5131" max="5376" width="9.140625" style="118"/>
    <col min="5377" max="5377" width="5.85546875" style="118" customWidth="1"/>
    <col min="5378" max="5378" width="41.140625" style="118" customWidth="1"/>
    <col min="5379" max="5381" width="13.28515625" style="118" customWidth="1"/>
    <col min="5382" max="5382" width="47.28515625" style="118" customWidth="1"/>
    <col min="5383" max="5385" width="13.28515625" style="118" customWidth="1"/>
    <col min="5386" max="5386" width="4.140625" style="118" customWidth="1"/>
    <col min="5387" max="5632" width="9.140625" style="118"/>
    <col min="5633" max="5633" width="5.85546875" style="118" customWidth="1"/>
    <col min="5634" max="5634" width="41.140625" style="118" customWidth="1"/>
    <col min="5635" max="5637" width="13.28515625" style="118" customWidth="1"/>
    <col min="5638" max="5638" width="47.28515625" style="118" customWidth="1"/>
    <col min="5639" max="5641" width="13.28515625" style="118" customWidth="1"/>
    <col min="5642" max="5642" width="4.140625" style="118" customWidth="1"/>
    <col min="5643" max="5888" width="9.140625" style="118"/>
    <col min="5889" max="5889" width="5.85546875" style="118" customWidth="1"/>
    <col min="5890" max="5890" width="41.140625" style="118" customWidth="1"/>
    <col min="5891" max="5893" width="13.28515625" style="118" customWidth="1"/>
    <col min="5894" max="5894" width="47.28515625" style="118" customWidth="1"/>
    <col min="5895" max="5897" width="13.28515625" style="118" customWidth="1"/>
    <col min="5898" max="5898" width="4.140625" style="118" customWidth="1"/>
    <col min="5899" max="6144" width="9.140625" style="118"/>
    <col min="6145" max="6145" width="5.85546875" style="118" customWidth="1"/>
    <col min="6146" max="6146" width="41.140625" style="118" customWidth="1"/>
    <col min="6147" max="6149" width="13.28515625" style="118" customWidth="1"/>
    <col min="6150" max="6150" width="47.28515625" style="118" customWidth="1"/>
    <col min="6151" max="6153" width="13.28515625" style="118" customWidth="1"/>
    <col min="6154" max="6154" width="4.140625" style="118" customWidth="1"/>
    <col min="6155" max="6400" width="9.140625" style="118"/>
    <col min="6401" max="6401" width="5.85546875" style="118" customWidth="1"/>
    <col min="6402" max="6402" width="41.140625" style="118" customWidth="1"/>
    <col min="6403" max="6405" width="13.28515625" style="118" customWidth="1"/>
    <col min="6406" max="6406" width="47.28515625" style="118" customWidth="1"/>
    <col min="6407" max="6409" width="13.28515625" style="118" customWidth="1"/>
    <col min="6410" max="6410" width="4.140625" style="118" customWidth="1"/>
    <col min="6411" max="6656" width="9.140625" style="118"/>
    <col min="6657" max="6657" width="5.85546875" style="118" customWidth="1"/>
    <col min="6658" max="6658" width="41.140625" style="118" customWidth="1"/>
    <col min="6659" max="6661" width="13.28515625" style="118" customWidth="1"/>
    <col min="6662" max="6662" width="47.28515625" style="118" customWidth="1"/>
    <col min="6663" max="6665" width="13.28515625" style="118" customWidth="1"/>
    <col min="6666" max="6666" width="4.140625" style="118" customWidth="1"/>
    <col min="6667" max="6912" width="9.140625" style="118"/>
    <col min="6913" max="6913" width="5.85546875" style="118" customWidth="1"/>
    <col min="6914" max="6914" width="41.140625" style="118" customWidth="1"/>
    <col min="6915" max="6917" width="13.28515625" style="118" customWidth="1"/>
    <col min="6918" max="6918" width="47.28515625" style="118" customWidth="1"/>
    <col min="6919" max="6921" width="13.28515625" style="118" customWidth="1"/>
    <col min="6922" max="6922" width="4.140625" style="118" customWidth="1"/>
    <col min="6923" max="7168" width="9.140625" style="118"/>
    <col min="7169" max="7169" width="5.85546875" style="118" customWidth="1"/>
    <col min="7170" max="7170" width="41.140625" style="118" customWidth="1"/>
    <col min="7171" max="7173" width="13.28515625" style="118" customWidth="1"/>
    <col min="7174" max="7174" width="47.28515625" style="118" customWidth="1"/>
    <col min="7175" max="7177" width="13.28515625" style="118" customWidth="1"/>
    <col min="7178" max="7178" width="4.140625" style="118" customWidth="1"/>
    <col min="7179" max="7424" width="9.140625" style="118"/>
    <col min="7425" max="7425" width="5.85546875" style="118" customWidth="1"/>
    <col min="7426" max="7426" width="41.140625" style="118" customWidth="1"/>
    <col min="7427" max="7429" width="13.28515625" style="118" customWidth="1"/>
    <col min="7430" max="7430" width="47.28515625" style="118" customWidth="1"/>
    <col min="7431" max="7433" width="13.28515625" style="118" customWidth="1"/>
    <col min="7434" max="7434" width="4.140625" style="118" customWidth="1"/>
    <col min="7435" max="7680" width="9.140625" style="118"/>
    <col min="7681" max="7681" width="5.85546875" style="118" customWidth="1"/>
    <col min="7682" max="7682" width="41.140625" style="118" customWidth="1"/>
    <col min="7683" max="7685" width="13.28515625" style="118" customWidth="1"/>
    <col min="7686" max="7686" width="47.28515625" style="118" customWidth="1"/>
    <col min="7687" max="7689" width="13.28515625" style="118" customWidth="1"/>
    <col min="7690" max="7690" width="4.140625" style="118" customWidth="1"/>
    <col min="7691" max="7936" width="9.140625" style="118"/>
    <col min="7937" max="7937" width="5.85546875" style="118" customWidth="1"/>
    <col min="7938" max="7938" width="41.140625" style="118" customWidth="1"/>
    <col min="7939" max="7941" width="13.28515625" style="118" customWidth="1"/>
    <col min="7942" max="7942" width="47.28515625" style="118" customWidth="1"/>
    <col min="7943" max="7945" width="13.28515625" style="118" customWidth="1"/>
    <col min="7946" max="7946" width="4.140625" style="118" customWidth="1"/>
    <col min="7947" max="8192" width="9.140625" style="118"/>
    <col min="8193" max="8193" width="5.85546875" style="118" customWidth="1"/>
    <col min="8194" max="8194" width="41.140625" style="118" customWidth="1"/>
    <col min="8195" max="8197" width="13.28515625" style="118" customWidth="1"/>
    <col min="8198" max="8198" width="47.28515625" style="118" customWidth="1"/>
    <col min="8199" max="8201" width="13.28515625" style="118" customWidth="1"/>
    <col min="8202" max="8202" width="4.140625" style="118" customWidth="1"/>
    <col min="8203" max="8448" width="9.140625" style="118"/>
    <col min="8449" max="8449" width="5.85546875" style="118" customWidth="1"/>
    <col min="8450" max="8450" width="41.140625" style="118" customWidth="1"/>
    <col min="8451" max="8453" width="13.28515625" style="118" customWidth="1"/>
    <col min="8454" max="8454" width="47.28515625" style="118" customWidth="1"/>
    <col min="8455" max="8457" width="13.28515625" style="118" customWidth="1"/>
    <col min="8458" max="8458" width="4.140625" style="118" customWidth="1"/>
    <col min="8459" max="8704" width="9.140625" style="118"/>
    <col min="8705" max="8705" width="5.85546875" style="118" customWidth="1"/>
    <col min="8706" max="8706" width="41.140625" style="118" customWidth="1"/>
    <col min="8707" max="8709" width="13.28515625" style="118" customWidth="1"/>
    <col min="8710" max="8710" width="47.28515625" style="118" customWidth="1"/>
    <col min="8711" max="8713" width="13.28515625" style="118" customWidth="1"/>
    <col min="8714" max="8714" width="4.140625" style="118" customWidth="1"/>
    <col min="8715" max="8960" width="9.140625" style="118"/>
    <col min="8961" max="8961" width="5.85546875" style="118" customWidth="1"/>
    <col min="8962" max="8962" width="41.140625" style="118" customWidth="1"/>
    <col min="8963" max="8965" width="13.28515625" style="118" customWidth="1"/>
    <col min="8966" max="8966" width="47.28515625" style="118" customWidth="1"/>
    <col min="8967" max="8969" width="13.28515625" style="118" customWidth="1"/>
    <col min="8970" max="8970" width="4.140625" style="118" customWidth="1"/>
    <col min="8971" max="9216" width="9.140625" style="118"/>
    <col min="9217" max="9217" width="5.85546875" style="118" customWidth="1"/>
    <col min="9218" max="9218" width="41.140625" style="118" customWidth="1"/>
    <col min="9219" max="9221" width="13.28515625" style="118" customWidth="1"/>
    <col min="9222" max="9222" width="47.28515625" style="118" customWidth="1"/>
    <col min="9223" max="9225" width="13.28515625" style="118" customWidth="1"/>
    <col min="9226" max="9226" width="4.140625" style="118" customWidth="1"/>
    <col min="9227" max="9472" width="9.140625" style="118"/>
    <col min="9473" max="9473" width="5.85546875" style="118" customWidth="1"/>
    <col min="9474" max="9474" width="41.140625" style="118" customWidth="1"/>
    <col min="9475" max="9477" width="13.28515625" style="118" customWidth="1"/>
    <col min="9478" max="9478" width="47.28515625" style="118" customWidth="1"/>
    <col min="9479" max="9481" width="13.28515625" style="118" customWidth="1"/>
    <col min="9482" max="9482" width="4.140625" style="118" customWidth="1"/>
    <col min="9483" max="9728" width="9.140625" style="118"/>
    <col min="9729" max="9729" width="5.85546875" style="118" customWidth="1"/>
    <col min="9730" max="9730" width="41.140625" style="118" customWidth="1"/>
    <col min="9731" max="9733" width="13.28515625" style="118" customWidth="1"/>
    <col min="9734" max="9734" width="47.28515625" style="118" customWidth="1"/>
    <col min="9735" max="9737" width="13.28515625" style="118" customWidth="1"/>
    <col min="9738" max="9738" width="4.140625" style="118" customWidth="1"/>
    <col min="9739" max="9984" width="9.140625" style="118"/>
    <col min="9985" max="9985" width="5.85546875" style="118" customWidth="1"/>
    <col min="9986" max="9986" width="41.140625" style="118" customWidth="1"/>
    <col min="9987" max="9989" width="13.28515625" style="118" customWidth="1"/>
    <col min="9990" max="9990" width="47.28515625" style="118" customWidth="1"/>
    <col min="9991" max="9993" width="13.28515625" style="118" customWidth="1"/>
    <col min="9994" max="9994" width="4.140625" style="118" customWidth="1"/>
    <col min="9995" max="10240" width="9.140625" style="118"/>
    <col min="10241" max="10241" width="5.85546875" style="118" customWidth="1"/>
    <col min="10242" max="10242" width="41.140625" style="118" customWidth="1"/>
    <col min="10243" max="10245" width="13.28515625" style="118" customWidth="1"/>
    <col min="10246" max="10246" width="47.28515625" style="118" customWidth="1"/>
    <col min="10247" max="10249" width="13.28515625" style="118" customWidth="1"/>
    <col min="10250" max="10250" width="4.140625" style="118" customWidth="1"/>
    <col min="10251" max="10496" width="9.140625" style="118"/>
    <col min="10497" max="10497" width="5.85546875" style="118" customWidth="1"/>
    <col min="10498" max="10498" width="41.140625" style="118" customWidth="1"/>
    <col min="10499" max="10501" width="13.28515625" style="118" customWidth="1"/>
    <col min="10502" max="10502" width="47.28515625" style="118" customWidth="1"/>
    <col min="10503" max="10505" width="13.28515625" style="118" customWidth="1"/>
    <col min="10506" max="10506" width="4.140625" style="118" customWidth="1"/>
    <col min="10507" max="10752" width="9.140625" style="118"/>
    <col min="10753" max="10753" width="5.85546875" style="118" customWidth="1"/>
    <col min="10754" max="10754" width="41.140625" style="118" customWidth="1"/>
    <col min="10755" max="10757" width="13.28515625" style="118" customWidth="1"/>
    <col min="10758" max="10758" width="47.28515625" style="118" customWidth="1"/>
    <col min="10759" max="10761" width="13.28515625" style="118" customWidth="1"/>
    <col min="10762" max="10762" width="4.140625" style="118" customWidth="1"/>
    <col min="10763" max="11008" width="9.140625" style="118"/>
    <col min="11009" max="11009" width="5.85546875" style="118" customWidth="1"/>
    <col min="11010" max="11010" width="41.140625" style="118" customWidth="1"/>
    <col min="11011" max="11013" width="13.28515625" style="118" customWidth="1"/>
    <col min="11014" max="11014" width="47.28515625" style="118" customWidth="1"/>
    <col min="11015" max="11017" width="13.28515625" style="118" customWidth="1"/>
    <col min="11018" max="11018" width="4.140625" style="118" customWidth="1"/>
    <col min="11019" max="11264" width="9.140625" style="118"/>
    <col min="11265" max="11265" width="5.85546875" style="118" customWidth="1"/>
    <col min="11266" max="11266" width="41.140625" style="118" customWidth="1"/>
    <col min="11267" max="11269" width="13.28515625" style="118" customWidth="1"/>
    <col min="11270" max="11270" width="47.28515625" style="118" customWidth="1"/>
    <col min="11271" max="11273" width="13.28515625" style="118" customWidth="1"/>
    <col min="11274" max="11274" width="4.140625" style="118" customWidth="1"/>
    <col min="11275" max="11520" width="9.140625" style="118"/>
    <col min="11521" max="11521" width="5.85546875" style="118" customWidth="1"/>
    <col min="11522" max="11522" width="41.140625" style="118" customWidth="1"/>
    <col min="11523" max="11525" width="13.28515625" style="118" customWidth="1"/>
    <col min="11526" max="11526" width="47.28515625" style="118" customWidth="1"/>
    <col min="11527" max="11529" width="13.28515625" style="118" customWidth="1"/>
    <col min="11530" max="11530" width="4.140625" style="118" customWidth="1"/>
    <col min="11531" max="11776" width="9.140625" style="118"/>
    <col min="11777" max="11777" width="5.85546875" style="118" customWidth="1"/>
    <col min="11778" max="11778" width="41.140625" style="118" customWidth="1"/>
    <col min="11779" max="11781" width="13.28515625" style="118" customWidth="1"/>
    <col min="11782" max="11782" width="47.28515625" style="118" customWidth="1"/>
    <col min="11783" max="11785" width="13.28515625" style="118" customWidth="1"/>
    <col min="11786" max="11786" width="4.140625" style="118" customWidth="1"/>
    <col min="11787" max="12032" width="9.140625" style="118"/>
    <col min="12033" max="12033" width="5.85546875" style="118" customWidth="1"/>
    <col min="12034" max="12034" width="41.140625" style="118" customWidth="1"/>
    <col min="12035" max="12037" width="13.28515625" style="118" customWidth="1"/>
    <col min="12038" max="12038" width="47.28515625" style="118" customWidth="1"/>
    <col min="12039" max="12041" width="13.28515625" style="118" customWidth="1"/>
    <col min="12042" max="12042" width="4.140625" style="118" customWidth="1"/>
    <col min="12043" max="12288" width="9.140625" style="118"/>
    <col min="12289" max="12289" width="5.85546875" style="118" customWidth="1"/>
    <col min="12290" max="12290" width="41.140625" style="118" customWidth="1"/>
    <col min="12291" max="12293" width="13.28515625" style="118" customWidth="1"/>
    <col min="12294" max="12294" width="47.28515625" style="118" customWidth="1"/>
    <col min="12295" max="12297" width="13.28515625" style="118" customWidth="1"/>
    <col min="12298" max="12298" width="4.140625" style="118" customWidth="1"/>
    <col min="12299" max="12544" width="9.140625" style="118"/>
    <col min="12545" max="12545" width="5.85546875" style="118" customWidth="1"/>
    <col min="12546" max="12546" width="41.140625" style="118" customWidth="1"/>
    <col min="12547" max="12549" width="13.28515625" style="118" customWidth="1"/>
    <col min="12550" max="12550" width="47.28515625" style="118" customWidth="1"/>
    <col min="12551" max="12553" width="13.28515625" style="118" customWidth="1"/>
    <col min="12554" max="12554" width="4.140625" style="118" customWidth="1"/>
    <col min="12555" max="12800" width="9.140625" style="118"/>
    <col min="12801" max="12801" width="5.85546875" style="118" customWidth="1"/>
    <col min="12802" max="12802" width="41.140625" style="118" customWidth="1"/>
    <col min="12803" max="12805" width="13.28515625" style="118" customWidth="1"/>
    <col min="12806" max="12806" width="47.28515625" style="118" customWidth="1"/>
    <col min="12807" max="12809" width="13.28515625" style="118" customWidth="1"/>
    <col min="12810" max="12810" width="4.140625" style="118" customWidth="1"/>
    <col min="12811" max="13056" width="9.140625" style="118"/>
    <col min="13057" max="13057" width="5.85546875" style="118" customWidth="1"/>
    <col min="13058" max="13058" width="41.140625" style="118" customWidth="1"/>
    <col min="13059" max="13061" width="13.28515625" style="118" customWidth="1"/>
    <col min="13062" max="13062" width="47.28515625" style="118" customWidth="1"/>
    <col min="13063" max="13065" width="13.28515625" style="118" customWidth="1"/>
    <col min="13066" max="13066" width="4.140625" style="118" customWidth="1"/>
    <col min="13067" max="13312" width="9.140625" style="118"/>
    <col min="13313" max="13313" width="5.85546875" style="118" customWidth="1"/>
    <col min="13314" max="13314" width="41.140625" style="118" customWidth="1"/>
    <col min="13315" max="13317" width="13.28515625" style="118" customWidth="1"/>
    <col min="13318" max="13318" width="47.28515625" style="118" customWidth="1"/>
    <col min="13319" max="13321" width="13.28515625" style="118" customWidth="1"/>
    <col min="13322" max="13322" width="4.140625" style="118" customWidth="1"/>
    <col min="13323" max="13568" width="9.140625" style="118"/>
    <col min="13569" max="13569" width="5.85546875" style="118" customWidth="1"/>
    <col min="13570" max="13570" width="41.140625" style="118" customWidth="1"/>
    <col min="13571" max="13573" width="13.28515625" style="118" customWidth="1"/>
    <col min="13574" max="13574" width="47.28515625" style="118" customWidth="1"/>
    <col min="13575" max="13577" width="13.28515625" style="118" customWidth="1"/>
    <col min="13578" max="13578" width="4.140625" style="118" customWidth="1"/>
    <col min="13579" max="13824" width="9.140625" style="118"/>
    <col min="13825" max="13825" width="5.85546875" style="118" customWidth="1"/>
    <col min="13826" max="13826" width="41.140625" style="118" customWidth="1"/>
    <col min="13827" max="13829" width="13.28515625" style="118" customWidth="1"/>
    <col min="13830" max="13830" width="47.28515625" style="118" customWidth="1"/>
    <col min="13831" max="13833" width="13.28515625" style="118" customWidth="1"/>
    <col min="13834" max="13834" width="4.140625" style="118" customWidth="1"/>
    <col min="13835" max="14080" width="9.140625" style="118"/>
    <col min="14081" max="14081" width="5.85546875" style="118" customWidth="1"/>
    <col min="14082" max="14082" width="41.140625" style="118" customWidth="1"/>
    <col min="14083" max="14085" width="13.28515625" style="118" customWidth="1"/>
    <col min="14086" max="14086" width="47.28515625" style="118" customWidth="1"/>
    <col min="14087" max="14089" width="13.28515625" style="118" customWidth="1"/>
    <col min="14090" max="14090" width="4.140625" style="118" customWidth="1"/>
    <col min="14091" max="14336" width="9.140625" style="118"/>
    <col min="14337" max="14337" width="5.85546875" style="118" customWidth="1"/>
    <col min="14338" max="14338" width="41.140625" style="118" customWidth="1"/>
    <col min="14339" max="14341" width="13.28515625" style="118" customWidth="1"/>
    <col min="14342" max="14342" width="47.28515625" style="118" customWidth="1"/>
    <col min="14343" max="14345" width="13.28515625" style="118" customWidth="1"/>
    <col min="14346" max="14346" width="4.140625" style="118" customWidth="1"/>
    <col min="14347" max="14592" width="9.140625" style="118"/>
    <col min="14593" max="14593" width="5.85546875" style="118" customWidth="1"/>
    <col min="14594" max="14594" width="41.140625" style="118" customWidth="1"/>
    <col min="14595" max="14597" width="13.28515625" style="118" customWidth="1"/>
    <col min="14598" max="14598" width="47.28515625" style="118" customWidth="1"/>
    <col min="14599" max="14601" width="13.28515625" style="118" customWidth="1"/>
    <col min="14602" max="14602" width="4.140625" style="118" customWidth="1"/>
    <col min="14603" max="14848" width="9.140625" style="118"/>
    <col min="14849" max="14849" width="5.85546875" style="118" customWidth="1"/>
    <col min="14850" max="14850" width="41.140625" style="118" customWidth="1"/>
    <col min="14851" max="14853" width="13.28515625" style="118" customWidth="1"/>
    <col min="14854" max="14854" width="47.28515625" style="118" customWidth="1"/>
    <col min="14855" max="14857" width="13.28515625" style="118" customWidth="1"/>
    <col min="14858" max="14858" width="4.140625" style="118" customWidth="1"/>
    <col min="14859" max="15104" width="9.140625" style="118"/>
    <col min="15105" max="15105" width="5.85546875" style="118" customWidth="1"/>
    <col min="15106" max="15106" width="41.140625" style="118" customWidth="1"/>
    <col min="15107" max="15109" width="13.28515625" style="118" customWidth="1"/>
    <col min="15110" max="15110" width="47.28515625" style="118" customWidth="1"/>
    <col min="15111" max="15113" width="13.28515625" style="118" customWidth="1"/>
    <col min="15114" max="15114" width="4.140625" style="118" customWidth="1"/>
    <col min="15115" max="15360" width="9.140625" style="118"/>
    <col min="15361" max="15361" width="5.85546875" style="118" customWidth="1"/>
    <col min="15362" max="15362" width="41.140625" style="118" customWidth="1"/>
    <col min="15363" max="15365" width="13.28515625" style="118" customWidth="1"/>
    <col min="15366" max="15366" width="47.28515625" style="118" customWidth="1"/>
    <col min="15367" max="15369" width="13.28515625" style="118" customWidth="1"/>
    <col min="15370" max="15370" width="4.140625" style="118" customWidth="1"/>
    <col min="15371" max="15616" width="9.140625" style="118"/>
    <col min="15617" max="15617" width="5.85546875" style="118" customWidth="1"/>
    <col min="15618" max="15618" width="41.140625" style="118" customWidth="1"/>
    <col min="15619" max="15621" width="13.28515625" style="118" customWidth="1"/>
    <col min="15622" max="15622" width="47.28515625" style="118" customWidth="1"/>
    <col min="15623" max="15625" width="13.28515625" style="118" customWidth="1"/>
    <col min="15626" max="15626" width="4.140625" style="118" customWidth="1"/>
    <col min="15627" max="15872" width="9.140625" style="118"/>
    <col min="15873" max="15873" width="5.85546875" style="118" customWidth="1"/>
    <col min="15874" max="15874" width="41.140625" style="118" customWidth="1"/>
    <col min="15875" max="15877" width="13.28515625" style="118" customWidth="1"/>
    <col min="15878" max="15878" width="47.28515625" style="118" customWidth="1"/>
    <col min="15879" max="15881" width="13.28515625" style="118" customWidth="1"/>
    <col min="15882" max="15882" width="4.140625" style="118" customWidth="1"/>
    <col min="15883" max="16128" width="9.140625" style="118"/>
    <col min="16129" max="16129" width="5.85546875" style="118" customWidth="1"/>
    <col min="16130" max="16130" width="41.140625" style="118" customWidth="1"/>
    <col min="16131" max="16133" width="13.28515625" style="118" customWidth="1"/>
    <col min="16134" max="16134" width="47.28515625" style="118" customWidth="1"/>
    <col min="16135" max="16137" width="13.28515625" style="118" customWidth="1"/>
    <col min="16138" max="16138" width="4.140625" style="118" customWidth="1"/>
    <col min="16139" max="16384" width="9.140625" style="118"/>
  </cols>
  <sheetData>
    <row r="1" spans="1:10" ht="31.5" x14ac:dyDescent="0.25">
      <c r="B1" s="119" t="s">
        <v>376</v>
      </c>
      <c r="C1" s="120"/>
      <c r="D1" s="120"/>
      <c r="E1" s="120"/>
      <c r="F1" s="120"/>
      <c r="G1" s="601"/>
      <c r="H1" s="120"/>
      <c r="I1" s="120"/>
      <c r="J1" s="719" t="str">
        <f>+CONCATENATE("1. melléklet a ……/",LEFT('[1]1.1.sz.mell.'!C3,4)+1,". (……) önkormányzati rendelethez")</f>
        <v>1. melléklet a ……/2017. (……) önkormányzati rendelethez</v>
      </c>
    </row>
    <row r="2" spans="1:10" ht="15.75" thickBot="1" x14ac:dyDescent="0.3">
      <c r="G2" s="122"/>
      <c r="H2" s="122"/>
      <c r="I2" s="122" t="str">
        <f>'[1]1.4.sz.mell.'!E2</f>
        <v>Forintban!</v>
      </c>
      <c r="J2" s="719"/>
    </row>
    <row r="3" spans="1:10" ht="15.75" thickBot="1" x14ac:dyDescent="0.3">
      <c r="A3" s="720" t="s">
        <v>271</v>
      </c>
      <c r="B3" s="123" t="s">
        <v>11</v>
      </c>
      <c r="C3" s="124"/>
      <c r="D3" s="125"/>
      <c r="E3" s="125"/>
      <c r="F3" s="123" t="s">
        <v>180</v>
      </c>
      <c r="G3" s="126"/>
      <c r="H3" s="127"/>
      <c r="I3" s="128"/>
      <c r="J3" s="719"/>
    </row>
    <row r="4" spans="1:10" s="133" customFormat="1" ht="36.75" thickBot="1" x14ac:dyDescent="0.3">
      <c r="A4" s="721"/>
      <c r="B4" s="129" t="s">
        <v>0</v>
      </c>
      <c r="C4" s="130" t="str">
        <f>+CONCATENATE(LEFT('[1]1.1.sz.mell.'!C3,4),". évi eredeti előirányzat")</f>
        <v>2016. évi eredeti előirányzat</v>
      </c>
      <c r="D4" s="131" t="str">
        <f>+CONCATENATE(LEFT('[1]1.1.sz.mell.'!C3,4),". évi módosított előirányzat")</f>
        <v>2016. évi módosított előirányzat</v>
      </c>
      <c r="E4" s="131" t="str">
        <f>+CONCATENATE(LEFT('[1]1.1.sz.mell.'!C3,4),". évi teljesítés")</f>
        <v>2016. évi teljesítés</v>
      </c>
      <c r="F4" s="129" t="s">
        <v>0</v>
      </c>
      <c r="G4" s="130" t="str">
        <f>+C4</f>
        <v>2016. évi eredeti előirányzat</v>
      </c>
      <c r="H4" s="130" t="str">
        <f>+D4</f>
        <v>2016. évi módosított előirányzat</v>
      </c>
      <c r="I4" s="132" t="str">
        <f>+E4</f>
        <v>2016. évi teljesítés</v>
      </c>
      <c r="J4" s="719"/>
    </row>
    <row r="5" spans="1:10" s="276" customFormat="1" ht="11.25" thickBot="1" x14ac:dyDescent="0.3">
      <c r="A5" s="134" t="s">
        <v>7</v>
      </c>
      <c r="B5" s="135" t="s">
        <v>8</v>
      </c>
      <c r="C5" s="136" t="s">
        <v>9</v>
      </c>
      <c r="D5" s="137" t="s">
        <v>10</v>
      </c>
      <c r="E5" s="137" t="s">
        <v>328</v>
      </c>
      <c r="F5" s="135" t="s">
        <v>329</v>
      </c>
      <c r="G5" s="136" t="s">
        <v>272</v>
      </c>
      <c r="H5" s="136" t="s">
        <v>273</v>
      </c>
      <c r="I5" s="138" t="s">
        <v>340</v>
      </c>
      <c r="J5" s="719"/>
    </row>
    <row r="6" spans="1:10" x14ac:dyDescent="0.25">
      <c r="A6" s="139" t="s">
        <v>12</v>
      </c>
      <c r="B6" s="140" t="s">
        <v>377</v>
      </c>
      <c r="C6" s="141">
        <v>129633267</v>
      </c>
      <c r="D6" s="141">
        <v>147854707</v>
      </c>
      <c r="E6" s="142">
        <v>147854707</v>
      </c>
      <c r="F6" s="140" t="s">
        <v>378</v>
      </c>
      <c r="G6" s="141">
        <v>164395746</v>
      </c>
      <c r="H6" s="141">
        <v>160503651</v>
      </c>
      <c r="I6" s="277">
        <v>150137034</v>
      </c>
      <c r="J6" s="719"/>
    </row>
    <row r="7" spans="1:10" x14ac:dyDescent="0.25">
      <c r="A7" s="145" t="s">
        <v>26</v>
      </c>
      <c r="B7" s="146" t="s">
        <v>379</v>
      </c>
      <c r="C7" s="147">
        <v>55202300</v>
      </c>
      <c r="D7" s="147">
        <v>80594015</v>
      </c>
      <c r="E7" s="142">
        <v>75071792</v>
      </c>
      <c r="F7" s="146" t="s">
        <v>183</v>
      </c>
      <c r="G7" s="147">
        <v>44445479</v>
      </c>
      <c r="H7" s="147">
        <v>35560856</v>
      </c>
      <c r="I7" s="277">
        <v>33811999</v>
      </c>
      <c r="J7" s="719"/>
    </row>
    <row r="8" spans="1:10" x14ac:dyDescent="0.25">
      <c r="A8" s="145" t="s">
        <v>40</v>
      </c>
      <c r="B8" s="146" t="s">
        <v>380</v>
      </c>
      <c r="C8" s="147"/>
      <c r="D8" s="147"/>
      <c r="E8" s="142"/>
      <c r="F8" s="146" t="s">
        <v>381</v>
      </c>
      <c r="G8" s="147">
        <v>72897650</v>
      </c>
      <c r="H8" s="147">
        <v>131907081</v>
      </c>
      <c r="I8" s="277">
        <v>107077528</v>
      </c>
      <c r="J8" s="719"/>
    </row>
    <row r="9" spans="1:10" x14ac:dyDescent="0.25">
      <c r="A9" s="145" t="s">
        <v>237</v>
      </c>
      <c r="B9" s="146" t="s">
        <v>382</v>
      </c>
      <c r="C9" s="147">
        <v>95400000</v>
      </c>
      <c r="D9" s="147">
        <v>130104834</v>
      </c>
      <c r="E9" s="142">
        <v>96217547</v>
      </c>
      <c r="F9" s="146" t="s">
        <v>185</v>
      </c>
      <c r="G9" s="147">
        <v>15165489</v>
      </c>
      <c r="H9" s="147">
        <v>22235075</v>
      </c>
      <c r="I9" s="277">
        <v>22235075</v>
      </c>
      <c r="J9" s="719"/>
    </row>
    <row r="10" spans="1:10" x14ac:dyDescent="0.25">
      <c r="A10" s="145" t="s">
        <v>70</v>
      </c>
      <c r="B10" s="278" t="s">
        <v>383</v>
      </c>
      <c r="C10" s="147">
        <v>1960000</v>
      </c>
      <c r="D10" s="147">
        <v>1960000</v>
      </c>
      <c r="E10" s="142">
        <v>845000</v>
      </c>
      <c r="F10" s="146" t="s">
        <v>187</v>
      </c>
      <c r="G10" s="147">
        <v>74753138</v>
      </c>
      <c r="H10" s="147">
        <v>27723261</v>
      </c>
      <c r="I10" s="277">
        <v>10875873</v>
      </c>
      <c r="J10" s="719"/>
    </row>
    <row r="11" spans="1:10" x14ac:dyDescent="0.25">
      <c r="A11" s="145" t="s">
        <v>94</v>
      </c>
      <c r="B11" s="146" t="s">
        <v>592</v>
      </c>
      <c r="C11" s="149"/>
      <c r="D11" s="149"/>
      <c r="E11" s="142"/>
      <c r="F11" s="146" t="s">
        <v>212</v>
      </c>
      <c r="G11" s="147">
        <v>39687138</v>
      </c>
      <c r="H11" s="147">
        <v>15889911</v>
      </c>
      <c r="I11" s="277"/>
      <c r="J11" s="719"/>
    </row>
    <row r="12" spans="1:10" x14ac:dyDescent="0.25">
      <c r="A12" s="145" t="s">
        <v>255</v>
      </c>
      <c r="B12" s="146" t="s">
        <v>93</v>
      </c>
      <c r="C12" s="147">
        <v>9554000</v>
      </c>
      <c r="D12" s="147">
        <v>23118723</v>
      </c>
      <c r="E12" s="142">
        <v>14011143</v>
      </c>
      <c r="F12" s="151"/>
      <c r="G12" s="147"/>
      <c r="H12" s="147"/>
      <c r="I12" s="277"/>
      <c r="J12" s="719"/>
    </row>
    <row r="13" spans="1:10" x14ac:dyDescent="0.25">
      <c r="A13" s="145" t="s">
        <v>116</v>
      </c>
      <c r="B13" s="151"/>
      <c r="C13" s="147"/>
      <c r="D13" s="147"/>
      <c r="E13" s="142"/>
      <c r="F13" s="151"/>
      <c r="G13" s="147"/>
      <c r="H13" s="147"/>
      <c r="I13" s="277"/>
      <c r="J13" s="719"/>
    </row>
    <row r="14" spans="1:10" x14ac:dyDescent="0.25">
      <c r="A14" s="145" t="s">
        <v>126</v>
      </c>
      <c r="B14" s="279"/>
      <c r="C14" s="149"/>
      <c r="D14" s="149"/>
      <c r="E14" s="142"/>
      <c r="F14" s="151"/>
      <c r="G14" s="147"/>
      <c r="H14" s="147"/>
      <c r="I14" s="277"/>
      <c r="J14" s="719"/>
    </row>
    <row r="15" spans="1:10" x14ac:dyDescent="0.25">
      <c r="A15" s="145" t="s">
        <v>265</v>
      </c>
      <c r="B15" s="151"/>
      <c r="C15" s="147"/>
      <c r="D15" s="147"/>
      <c r="E15" s="142"/>
      <c r="F15" s="151"/>
      <c r="G15" s="147"/>
      <c r="H15" s="147"/>
      <c r="I15" s="277"/>
      <c r="J15" s="719"/>
    </row>
    <row r="16" spans="1:10" x14ac:dyDescent="0.25">
      <c r="A16" s="145" t="s">
        <v>267</v>
      </c>
      <c r="B16" s="151"/>
      <c r="C16" s="147"/>
      <c r="D16" s="147"/>
      <c r="E16" s="142"/>
      <c r="F16" s="151"/>
      <c r="G16" s="147"/>
      <c r="H16" s="147"/>
      <c r="I16" s="277"/>
      <c r="J16" s="719"/>
    </row>
    <row r="17" spans="1:10" ht="15.75" thickBot="1" x14ac:dyDescent="0.3">
      <c r="A17" s="145" t="s">
        <v>282</v>
      </c>
      <c r="B17" s="193"/>
      <c r="C17" s="280"/>
      <c r="D17" s="280"/>
      <c r="E17" s="281"/>
      <c r="F17" s="151"/>
      <c r="G17" s="280"/>
      <c r="H17" s="280"/>
      <c r="I17" s="277"/>
      <c r="J17" s="719"/>
    </row>
    <row r="18" spans="1:10" ht="21.75" thickBot="1" x14ac:dyDescent="0.3">
      <c r="A18" s="160" t="s">
        <v>285</v>
      </c>
      <c r="B18" s="161" t="s">
        <v>593</v>
      </c>
      <c r="C18" s="162">
        <f>+C6+C7+C9+C10+C12+C13+C14+C15+C16+C17</f>
        <v>291749567</v>
      </c>
      <c r="D18" s="162">
        <f>+D6+D7+D9+D10+D12+D13+D14+D15+D16+D17</f>
        <v>383632279</v>
      </c>
      <c r="E18" s="162">
        <f>+E6+E7+E9+E10+E12+E13+E14+E15+E16+E17</f>
        <v>334000189</v>
      </c>
      <c r="F18" s="161" t="s">
        <v>384</v>
      </c>
      <c r="G18" s="162">
        <f>SUM(G6:G17)</f>
        <v>411344640</v>
      </c>
      <c r="H18" s="162">
        <f>SUM(H6:H17)</f>
        <v>393819835</v>
      </c>
      <c r="I18" s="163">
        <f>SUM(I6:I17)</f>
        <v>324137509</v>
      </c>
      <c r="J18" s="719"/>
    </row>
    <row r="19" spans="1:10" x14ac:dyDescent="0.25">
      <c r="A19" s="282" t="s">
        <v>288</v>
      </c>
      <c r="B19" s="173" t="s">
        <v>385</v>
      </c>
      <c r="C19" s="283">
        <f>+C20+C21+C22+C23</f>
        <v>131541935</v>
      </c>
      <c r="D19" s="283">
        <f>+D20+D21+D22+D23</f>
        <v>29509000</v>
      </c>
      <c r="E19" s="283">
        <f>+E20+E21+E22+E23</f>
        <v>29509000</v>
      </c>
      <c r="F19" s="166" t="s">
        <v>287</v>
      </c>
      <c r="G19" s="284"/>
      <c r="H19" s="284">
        <v>44000000</v>
      </c>
      <c r="I19" s="285">
        <v>44000000</v>
      </c>
      <c r="J19" s="719"/>
    </row>
    <row r="20" spans="1:10" x14ac:dyDescent="0.25">
      <c r="A20" s="286" t="s">
        <v>291</v>
      </c>
      <c r="B20" s="166" t="s">
        <v>386</v>
      </c>
      <c r="C20" s="170">
        <v>131541935</v>
      </c>
      <c r="D20" s="170">
        <v>29509000</v>
      </c>
      <c r="E20" s="171">
        <v>29509000</v>
      </c>
      <c r="F20" s="166" t="s">
        <v>387</v>
      </c>
      <c r="G20" s="170"/>
      <c r="H20" s="170"/>
      <c r="I20" s="172"/>
      <c r="J20" s="719"/>
    </row>
    <row r="21" spans="1:10" x14ac:dyDescent="0.25">
      <c r="A21" s="286" t="s">
        <v>294</v>
      </c>
      <c r="B21" s="166" t="s">
        <v>388</v>
      </c>
      <c r="C21" s="170"/>
      <c r="D21" s="170"/>
      <c r="E21" s="171"/>
      <c r="F21" s="166" t="s">
        <v>293</v>
      </c>
      <c r="G21" s="170"/>
      <c r="H21" s="170"/>
      <c r="I21" s="172"/>
      <c r="J21" s="719"/>
    </row>
    <row r="22" spans="1:10" x14ac:dyDescent="0.25">
      <c r="A22" s="286" t="s">
        <v>297</v>
      </c>
      <c r="B22" s="166" t="s">
        <v>389</v>
      </c>
      <c r="C22" s="170"/>
      <c r="D22" s="170"/>
      <c r="E22" s="171"/>
      <c r="F22" s="166" t="s">
        <v>296</v>
      </c>
      <c r="G22" s="170"/>
      <c r="H22" s="170"/>
      <c r="I22" s="172"/>
      <c r="J22" s="719"/>
    </row>
    <row r="23" spans="1:10" x14ac:dyDescent="0.25">
      <c r="A23" s="286" t="s">
        <v>300</v>
      </c>
      <c r="B23" s="166" t="s">
        <v>390</v>
      </c>
      <c r="C23" s="170"/>
      <c r="D23" s="170"/>
      <c r="E23" s="171"/>
      <c r="F23" s="173" t="s">
        <v>299</v>
      </c>
      <c r="G23" s="170"/>
      <c r="H23" s="170"/>
      <c r="I23" s="172"/>
      <c r="J23" s="719"/>
    </row>
    <row r="24" spans="1:10" x14ac:dyDescent="0.25">
      <c r="A24" s="286" t="s">
        <v>303</v>
      </c>
      <c r="B24" s="166" t="s">
        <v>391</v>
      </c>
      <c r="C24" s="176">
        <f>+C25+C26</f>
        <v>0</v>
      </c>
      <c r="D24" s="176">
        <f>+D25+D26</f>
        <v>42000000</v>
      </c>
      <c r="E24" s="176">
        <f>+E25+E26</f>
        <v>42000000</v>
      </c>
      <c r="F24" s="166" t="s">
        <v>392</v>
      </c>
      <c r="G24" s="170"/>
      <c r="H24" s="170"/>
      <c r="I24" s="172"/>
      <c r="J24" s="719"/>
    </row>
    <row r="25" spans="1:10" x14ac:dyDescent="0.25">
      <c r="A25" s="282" t="s">
        <v>306</v>
      </c>
      <c r="B25" s="173" t="s">
        <v>393</v>
      </c>
      <c r="C25" s="284"/>
      <c r="D25" s="284"/>
      <c r="E25" s="287"/>
      <c r="F25" s="140" t="s">
        <v>305</v>
      </c>
      <c r="G25" s="284"/>
      <c r="H25" s="284"/>
      <c r="I25" s="285"/>
      <c r="J25" s="719"/>
    </row>
    <row r="26" spans="1:10" x14ac:dyDescent="0.25">
      <c r="A26" s="286" t="s">
        <v>308</v>
      </c>
      <c r="B26" s="166" t="s">
        <v>394</v>
      </c>
      <c r="C26" s="170"/>
      <c r="D26" s="170">
        <v>42000000</v>
      </c>
      <c r="E26" s="171">
        <v>42000000</v>
      </c>
      <c r="F26" s="146"/>
      <c r="G26" s="170"/>
      <c r="H26" s="170"/>
      <c r="I26" s="172"/>
      <c r="J26" s="719"/>
    </row>
    <row r="27" spans="1:10" ht="22.5" x14ac:dyDescent="0.25">
      <c r="A27" s="145" t="s">
        <v>310</v>
      </c>
      <c r="B27" s="166" t="s">
        <v>594</v>
      </c>
      <c r="C27" s="170">
        <f>+C19+C24</f>
        <v>131541935</v>
      </c>
      <c r="D27" s="170">
        <f>+D19+D24</f>
        <v>71509000</v>
      </c>
      <c r="E27" s="171">
        <f>+E19+E24</f>
        <v>71509000</v>
      </c>
      <c r="F27" s="146" t="s">
        <v>595</v>
      </c>
      <c r="G27" s="170">
        <f>SUM(G19:G26)</f>
        <v>0</v>
      </c>
      <c r="H27" s="170">
        <f>SUM(H19:H26)</f>
        <v>44000000</v>
      </c>
      <c r="I27" s="172">
        <f>SUM(I19:I26)</f>
        <v>44000000</v>
      </c>
      <c r="J27" s="719"/>
    </row>
    <row r="28" spans="1:10" ht="15.75" thickBot="1" x14ac:dyDescent="0.3">
      <c r="A28" s="154" t="s">
        <v>312</v>
      </c>
      <c r="B28" s="173" t="s">
        <v>596</v>
      </c>
      <c r="C28" s="284">
        <f>+C18+C27</f>
        <v>423291502</v>
      </c>
      <c r="D28" s="284">
        <f>+D18+D27</f>
        <v>455141279</v>
      </c>
      <c r="E28" s="287">
        <f>+E18+E27</f>
        <v>405509189</v>
      </c>
      <c r="F28" s="155" t="s">
        <v>597</v>
      </c>
      <c r="G28" s="284">
        <f>+G18+G27</f>
        <v>411344640</v>
      </c>
      <c r="H28" s="284">
        <f>+H18+H27</f>
        <v>437819835</v>
      </c>
      <c r="I28" s="285">
        <f>+I18+I27</f>
        <v>368137509</v>
      </c>
      <c r="J28" s="719"/>
    </row>
    <row r="29" spans="1:10" ht="15.75" thickBot="1" x14ac:dyDescent="0.3">
      <c r="A29" s="160" t="s">
        <v>314</v>
      </c>
      <c r="B29" s="161" t="s">
        <v>322</v>
      </c>
      <c r="C29" s="162">
        <f>IF(C18-G18&lt;0,G18-C18,"-")</f>
        <v>119595073</v>
      </c>
      <c r="D29" s="162">
        <f>IF(D18-H18&lt;0,H18-D18,"-")</f>
        <v>10187556</v>
      </c>
      <c r="E29" s="288" t="str">
        <f>IF(E18-I18&lt;0,I18-E18,"-")</f>
        <v>-</v>
      </c>
      <c r="F29" s="161" t="s">
        <v>323</v>
      </c>
      <c r="G29" s="162" t="str">
        <f>IF(C18-G18&gt;0,C18-G18,"-")</f>
        <v>-</v>
      </c>
      <c r="H29" s="162" t="str">
        <f>IF(D18-H18&gt;0,D18-H18,"-")</f>
        <v>-</v>
      </c>
      <c r="I29" s="163">
        <f>IF(E18-I18&gt;0,E18-I18,"-")</f>
        <v>9862680</v>
      </c>
      <c r="J29" s="719"/>
    </row>
    <row r="30" spans="1:10" ht="15.75" thickBot="1" x14ac:dyDescent="0.3">
      <c r="A30" s="160" t="s">
        <v>316</v>
      </c>
      <c r="B30" s="182" t="s">
        <v>598</v>
      </c>
      <c r="C30" s="183" t="str">
        <f>IF(C28-G28&lt;0,G28-C28,"-")</f>
        <v>-</v>
      </c>
      <c r="D30" s="183" t="str">
        <f>IF(D28-H28&lt;0,H28-D28,"-")</f>
        <v>-</v>
      </c>
      <c r="E30" s="184" t="str">
        <f>IF(E28-I28&lt;0,I28-E28,"-")</f>
        <v>-</v>
      </c>
      <c r="F30" s="182" t="s">
        <v>599</v>
      </c>
      <c r="G30" s="183">
        <f>IF(C28-G28&gt;0,C28-G28,"-")</f>
        <v>11946862</v>
      </c>
      <c r="H30" s="183">
        <f>IF(D28-H28&gt;0,D28-H28,"-")</f>
        <v>17321444</v>
      </c>
      <c r="I30" s="184">
        <f>IF(E28-I28&gt;0,E28-I28,"-")</f>
        <v>37371680</v>
      </c>
      <c r="J30" s="719"/>
    </row>
    <row r="31" spans="1:10" ht="15.75" thickBot="1" x14ac:dyDescent="0.3">
      <c r="A31" s="160"/>
      <c r="B31" s="182"/>
      <c r="C31" s="183"/>
      <c r="D31" s="183"/>
      <c r="E31" s="184"/>
      <c r="F31" s="182"/>
      <c r="G31" s="183"/>
      <c r="H31" s="183"/>
      <c r="I31" s="184"/>
      <c r="J31" s="719"/>
    </row>
    <row r="32" spans="1:10" ht="15.75" thickBot="1" x14ac:dyDescent="0.3">
      <c r="A32" s="160"/>
      <c r="B32" s="182"/>
      <c r="C32" s="183"/>
      <c r="D32" s="183"/>
      <c r="E32" s="184"/>
      <c r="F32" s="182"/>
      <c r="G32" s="183"/>
      <c r="H32" s="183"/>
      <c r="I32" s="184"/>
      <c r="J32" s="719"/>
    </row>
    <row r="33" spans="2:6" ht="18.75" x14ac:dyDescent="0.25">
      <c r="B33" s="722"/>
      <c r="C33" s="722"/>
      <c r="D33" s="722"/>
      <c r="E33" s="722"/>
      <c r="F33" s="722"/>
    </row>
    <row r="49" spans="2:2" x14ac:dyDescent="0.25">
      <c r="B49" s="118"/>
    </row>
    <row r="50" spans="2:2" x14ac:dyDescent="0.25">
      <c r="B50" s="118"/>
    </row>
    <row r="51" spans="2:2" x14ac:dyDescent="0.25">
      <c r="B51" s="118"/>
    </row>
    <row r="52" spans="2:2" x14ac:dyDescent="0.25">
      <c r="B52" s="118"/>
    </row>
    <row r="53" spans="2:2" x14ac:dyDescent="0.25">
      <c r="B53" s="118"/>
    </row>
    <row r="54" spans="2:2" x14ac:dyDescent="0.25">
      <c r="B54" s="118"/>
    </row>
    <row r="55" spans="2:2" x14ac:dyDescent="0.25">
      <c r="B55" s="118"/>
    </row>
    <row r="56" spans="2:2" x14ac:dyDescent="0.25">
      <c r="B56" s="118"/>
    </row>
    <row r="57" spans="2:2" x14ac:dyDescent="0.25">
      <c r="B57" s="118"/>
    </row>
    <row r="58" spans="2:2" x14ac:dyDescent="0.25">
      <c r="B58" s="118"/>
    </row>
    <row r="59" spans="2:2" x14ac:dyDescent="0.25">
      <c r="B59" s="118"/>
    </row>
    <row r="60" spans="2:2" x14ac:dyDescent="0.25">
      <c r="B60" s="118"/>
    </row>
    <row r="61" spans="2:2" x14ac:dyDescent="0.25">
      <c r="B61" s="118"/>
    </row>
    <row r="62" spans="2:2" x14ac:dyDescent="0.25">
      <c r="B62" s="118"/>
    </row>
    <row r="63" spans="2:2" x14ac:dyDescent="0.25">
      <c r="B63" s="118"/>
    </row>
    <row r="64" spans="2:2" x14ac:dyDescent="0.25">
      <c r="B64" s="118"/>
    </row>
    <row r="65" spans="2:2" x14ac:dyDescent="0.25">
      <c r="B65" s="118"/>
    </row>
    <row r="66" spans="2:2" x14ac:dyDescent="0.25">
      <c r="B66" s="118"/>
    </row>
    <row r="67" spans="2:2" x14ac:dyDescent="0.25">
      <c r="B67" s="118"/>
    </row>
    <row r="68" spans="2:2" x14ac:dyDescent="0.25">
      <c r="B68" s="118"/>
    </row>
    <row r="69" spans="2:2" x14ac:dyDescent="0.25">
      <c r="B69" s="118"/>
    </row>
    <row r="70" spans="2:2" x14ac:dyDescent="0.25">
      <c r="B70" s="118"/>
    </row>
    <row r="71" spans="2:2" x14ac:dyDescent="0.25">
      <c r="B71" s="118"/>
    </row>
    <row r="72" spans="2:2" x14ac:dyDescent="0.25">
      <c r="B72" s="118"/>
    </row>
    <row r="73" spans="2:2" x14ac:dyDescent="0.25">
      <c r="B73" s="118"/>
    </row>
    <row r="74" spans="2:2" x14ac:dyDescent="0.25">
      <c r="B74" s="118"/>
    </row>
    <row r="75" spans="2:2" x14ac:dyDescent="0.25">
      <c r="B75" s="118"/>
    </row>
    <row r="76" spans="2:2" x14ac:dyDescent="0.25">
      <c r="B76" s="118"/>
    </row>
    <row r="77" spans="2:2" x14ac:dyDescent="0.25">
      <c r="B77" s="118"/>
    </row>
    <row r="78" spans="2:2" x14ac:dyDescent="0.25">
      <c r="B78" s="118"/>
    </row>
    <row r="79" spans="2:2" x14ac:dyDescent="0.25">
      <c r="B79" s="118"/>
    </row>
    <row r="80" spans="2:2" x14ac:dyDescent="0.25">
      <c r="B80" s="118"/>
    </row>
    <row r="81" spans="2:2" x14ac:dyDescent="0.25">
      <c r="B81" s="118"/>
    </row>
    <row r="82" spans="2:2" x14ac:dyDescent="0.25">
      <c r="B82" s="118"/>
    </row>
    <row r="83" spans="2:2" x14ac:dyDescent="0.25">
      <c r="B83" s="118"/>
    </row>
    <row r="84" spans="2:2" x14ac:dyDescent="0.25">
      <c r="B84" s="118"/>
    </row>
    <row r="85" spans="2:2" x14ac:dyDescent="0.25">
      <c r="B85" s="118"/>
    </row>
    <row r="86" spans="2:2" x14ac:dyDescent="0.25">
      <c r="B86" s="118"/>
    </row>
    <row r="87" spans="2:2" x14ac:dyDescent="0.25">
      <c r="B87" s="118"/>
    </row>
    <row r="88" spans="2:2" x14ac:dyDescent="0.25">
      <c r="B88" s="118"/>
    </row>
    <row r="89" spans="2:2" x14ac:dyDescent="0.25">
      <c r="B89" s="118"/>
    </row>
    <row r="90" spans="2:2" x14ac:dyDescent="0.25">
      <c r="B90" s="118"/>
    </row>
    <row r="91" spans="2:2" x14ac:dyDescent="0.25">
      <c r="B91" s="118"/>
    </row>
    <row r="92" spans="2:2" x14ac:dyDescent="0.25">
      <c r="B92" s="118"/>
    </row>
    <row r="93" spans="2:2" x14ac:dyDescent="0.25">
      <c r="B93" s="118"/>
    </row>
    <row r="94" spans="2:2" x14ac:dyDescent="0.25">
      <c r="B94" s="118"/>
    </row>
    <row r="95" spans="2:2" x14ac:dyDescent="0.25">
      <c r="B95" s="118"/>
    </row>
    <row r="96" spans="2:2" x14ac:dyDescent="0.25">
      <c r="B96" s="118"/>
    </row>
    <row r="97" spans="2:2" x14ac:dyDescent="0.25">
      <c r="B97" s="118"/>
    </row>
    <row r="98" spans="2:2" x14ac:dyDescent="0.25">
      <c r="B98" s="118"/>
    </row>
    <row r="99" spans="2:2" x14ac:dyDescent="0.25">
      <c r="B99" s="118"/>
    </row>
    <row r="100" spans="2:2" x14ac:dyDescent="0.25">
      <c r="B100" s="118"/>
    </row>
    <row r="101" spans="2:2" x14ac:dyDescent="0.25">
      <c r="B101" s="118"/>
    </row>
    <row r="102" spans="2:2" x14ac:dyDescent="0.25">
      <c r="B102" s="118"/>
    </row>
    <row r="103" spans="2:2" x14ac:dyDescent="0.25">
      <c r="B103" s="118"/>
    </row>
    <row r="104" spans="2:2" x14ac:dyDescent="0.25">
      <c r="B104" s="118"/>
    </row>
    <row r="105" spans="2:2" x14ac:dyDescent="0.25">
      <c r="B105" s="118"/>
    </row>
    <row r="106" spans="2:2" x14ac:dyDescent="0.25">
      <c r="B106" s="118"/>
    </row>
    <row r="107" spans="2:2" x14ac:dyDescent="0.25">
      <c r="B107" s="118"/>
    </row>
    <row r="108" spans="2:2" x14ac:dyDescent="0.25">
      <c r="B108" s="118"/>
    </row>
    <row r="109" spans="2:2" x14ac:dyDescent="0.25">
      <c r="B109" s="118"/>
    </row>
    <row r="110" spans="2:2" x14ac:dyDescent="0.25">
      <c r="B110" s="118"/>
    </row>
    <row r="111" spans="2:2" x14ac:dyDescent="0.25">
      <c r="B111" s="118"/>
    </row>
    <row r="112" spans="2:2" x14ac:dyDescent="0.25">
      <c r="B112" s="118"/>
    </row>
    <row r="113" spans="2:2" x14ac:dyDescent="0.25">
      <c r="B113" s="118"/>
    </row>
    <row r="114" spans="2:2" x14ac:dyDescent="0.25">
      <c r="B114" s="118"/>
    </row>
    <row r="115" spans="2:2" x14ac:dyDescent="0.25">
      <c r="B115" s="118"/>
    </row>
    <row r="116" spans="2:2" x14ac:dyDescent="0.25">
      <c r="B116" s="118"/>
    </row>
    <row r="117" spans="2:2" x14ac:dyDescent="0.25">
      <c r="B117" s="118"/>
    </row>
    <row r="118" spans="2:2" x14ac:dyDescent="0.25">
      <c r="B118" s="118"/>
    </row>
    <row r="119" spans="2:2" x14ac:dyDescent="0.25">
      <c r="B119" s="118"/>
    </row>
    <row r="120" spans="2:2" x14ac:dyDescent="0.25">
      <c r="B120" s="118"/>
    </row>
    <row r="121" spans="2:2" x14ac:dyDescent="0.25">
      <c r="B121" s="118"/>
    </row>
    <row r="122" spans="2:2" x14ac:dyDescent="0.25">
      <c r="B122" s="118"/>
    </row>
    <row r="123" spans="2:2" x14ac:dyDescent="0.25">
      <c r="B123" s="118"/>
    </row>
    <row r="124" spans="2:2" x14ac:dyDescent="0.25">
      <c r="B124" s="118"/>
    </row>
    <row r="125" spans="2:2" x14ac:dyDescent="0.25">
      <c r="B125" s="118"/>
    </row>
    <row r="126" spans="2:2" x14ac:dyDescent="0.25">
      <c r="B126" s="118"/>
    </row>
    <row r="127" spans="2:2" x14ac:dyDescent="0.25">
      <c r="B127" s="118"/>
    </row>
    <row r="128" spans="2:2" x14ac:dyDescent="0.25">
      <c r="B128" s="118"/>
    </row>
    <row r="129" spans="2:2" x14ac:dyDescent="0.25">
      <c r="B129" s="118"/>
    </row>
    <row r="130" spans="2:2" x14ac:dyDescent="0.25">
      <c r="B130" s="118"/>
    </row>
    <row r="131" spans="2:2" x14ac:dyDescent="0.25">
      <c r="B131" s="118"/>
    </row>
    <row r="132" spans="2:2" x14ac:dyDescent="0.25">
      <c r="B132" s="118"/>
    </row>
    <row r="133" spans="2:2" x14ac:dyDescent="0.25">
      <c r="B133" s="118"/>
    </row>
    <row r="134" spans="2:2" x14ac:dyDescent="0.25">
      <c r="B134" s="118"/>
    </row>
    <row r="135" spans="2:2" x14ac:dyDescent="0.25">
      <c r="B135" s="118"/>
    </row>
    <row r="136" spans="2:2" x14ac:dyDescent="0.25">
      <c r="B136" s="118"/>
    </row>
    <row r="137" spans="2:2" x14ac:dyDescent="0.25">
      <c r="B137" s="118"/>
    </row>
    <row r="138" spans="2:2" x14ac:dyDescent="0.25">
      <c r="B138" s="118"/>
    </row>
    <row r="139" spans="2:2" x14ac:dyDescent="0.25">
      <c r="B139" s="118"/>
    </row>
    <row r="140" spans="2:2" x14ac:dyDescent="0.25">
      <c r="B140" s="118"/>
    </row>
    <row r="141" spans="2:2" x14ac:dyDescent="0.25">
      <c r="B141" s="118"/>
    </row>
    <row r="142" spans="2:2" x14ac:dyDescent="0.25">
      <c r="B142" s="118"/>
    </row>
    <row r="143" spans="2:2" x14ac:dyDescent="0.25">
      <c r="B143" s="118"/>
    </row>
    <row r="144" spans="2:2" x14ac:dyDescent="0.25">
      <c r="B144" s="118"/>
    </row>
    <row r="145" spans="2:2" x14ac:dyDescent="0.25">
      <c r="B145" s="118"/>
    </row>
    <row r="146" spans="2:2" x14ac:dyDescent="0.25">
      <c r="B146" s="118"/>
    </row>
    <row r="147" spans="2:2" x14ac:dyDescent="0.25">
      <c r="B147" s="118"/>
    </row>
    <row r="148" spans="2:2" x14ac:dyDescent="0.25">
      <c r="B148" s="118"/>
    </row>
    <row r="149" spans="2:2" x14ac:dyDescent="0.25">
      <c r="B149" s="118"/>
    </row>
    <row r="150" spans="2:2" x14ac:dyDescent="0.25">
      <c r="B150" s="118"/>
    </row>
    <row r="151" spans="2:2" x14ac:dyDescent="0.25">
      <c r="B151" s="118"/>
    </row>
    <row r="152" spans="2:2" x14ac:dyDescent="0.25">
      <c r="B152" s="118"/>
    </row>
    <row r="153" spans="2:2" x14ac:dyDescent="0.25">
      <c r="B153" s="118"/>
    </row>
    <row r="154" spans="2:2" x14ac:dyDescent="0.25">
      <c r="B154" s="118"/>
    </row>
    <row r="155" spans="2:2" x14ac:dyDescent="0.25">
      <c r="B155" s="118"/>
    </row>
    <row r="156" spans="2:2" x14ac:dyDescent="0.25">
      <c r="B156" s="118"/>
    </row>
    <row r="157" spans="2:2" x14ac:dyDescent="0.25">
      <c r="B157" s="118"/>
    </row>
    <row r="158" spans="2:2" x14ac:dyDescent="0.25">
      <c r="B158" s="118"/>
    </row>
    <row r="159" spans="2:2" x14ac:dyDescent="0.25">
      <c r="B159" s="118"/>
    </row>
  </sheetData>
  <mergeCells count="3">
    <mergeCell ref="J1:J32"/>
    <mergeCell ref="A3:A4"/>
    <mergeCell ref="B33:F33"/>
  </mergeCells>
  <pageMargins left="0.70866141732283472" right="0.11811023622047245" top="0.74803149606299213" bottom="0.74803149606299213" header="0.31496062992125984" footer="0.31496062992125984"/>
  <pageSetup paperSize="9" scale="79" fitToHeight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I37"/>
  <sheetViews>
    <sheetView workbookViewId="0">
      <selection activeCell="J11" sqref="J11"/>
    </sheetView>
  </sheetViews>
  <sheetFormatPr defaultRowHeight="15" x14ac:dyDescent="0.25"/>
  <cols>
    <col min="1" max="1" width="6" style="289" customWidth="1"/>
    <col min="2" max="2" width="27.42578125" style="290" customWidth="1"/>
    <col min="3" max="3" width="13.42578125" style="290" customWidth="1"/>
    <col min="4" max="5" width="10.140625" style="290" customWidth="1"/>
    <col min="6" max="6" width="13" style="290" customWidth="1"/>
    <col min="7" max="7" width="11" style="290" customWidth="1"/>
    <col min="8" max="16384" width="9.140625" style="290"/>
  </cols>
  <sheetData>
    <row r="1" spans="1:9" x14ac:dyDescent="0.25">
      <c r="C1" s="770" t="s">
        <v>613</v>
      </c>
      <c r="D1" s="771"/>
      <c r="E1" s="771"/>
      <c r="F1" s="772"/>
      <c r="G1" s="772"/>
    </row>
    <row r="2" spans="1:9" ht="15.75" thickBot="1" x14ac:dyDescent="0.3">
      <c r="A2" s="636"/>
      <c r="B2" s="637"/>
      <c r="C2" s="639"/>
      <c r="D2" s="638"/>
      <c r="E2" s="638"/>
      <c r="F2" s="640"/>
      <c r="G2" s="640"/>
    </row>
    <row r="3" spans="1:9" ht="15.75" thickBot="1" x14ac:dyDescent="0.3">
      <c r="A3" s="777" t="s">
        <v>395</v>
      </c>
      <c r="B3" s="779" t="s">
        <v>396</v>
      </c>
      <c r="C3" s="781" t="s">
        <v>601</v>
      </c>
      <c r="D3" s="783" t="s">
        <v>397</v>
      </c>
      <c r="E3" s="773" t="s">
        <v>398</v>
      </c>
      <c r="F3" s="773"/>
      <c r="G3" s="774"/>
      <c r="I3" s="507"/>
    </row>
    <row r="4" spans="1:9" s="293" customFormat="1" ht="48.75" thickBot="1" x14ac:dyDescent="0.3">
      <c r="A4" s="778"/>
      <c r="B4" s="780"/>
      <c r="C4" s="782"/>
      <c r="D4" s="780"/>
      <c r="E4" s="291" t="s">
        <v>399</v>
      </c>
      <c r="F4" s="291" t="s">
        <v>602</v>
      </c>
      <c r="G4" s="292" t="s">
        <v>603</v>
      </c>
    </row>
    <row r="5" spans="1:9" s="295" customFormat="1" ht="13.5" thickBot="1" x14ac:dyDescent="0.3">
      <c r="A5" s="15" t="s">
        <v>7</v>
      </c>
      <c r="B5" s="16" t="s">
        <v>8</v>
      </c>
      <c r="C5" s="16" t="s">
        <v>9</v>
      </c>
      <c r="D5" s="16" t="s">
        <v>10</v>
      </c>
      <c r="E5" s="16" t="s">
        <v>400</v>
      </c>
      <c r="F5" s="16" t="s">
        <v>329</v>
      </c>
      <c r="G5" s="294" t="s">
        <v>272</v>
      </c>
    </row>
    <row r="6" spans="1:9" x14ac:dyDescent="0.25">
      <c r="A6" s="296" t="s">
        <v>12</v>
      </c>
      <c r="B6" s="297" t="s">
        <v>363</v>
      </c>
      <c r="C6" s="298">
        <v>35537594</v>
      </c>
      <c r="D6" s="298"/>
      <c r="E6" s="299">
        <f>C6+D6</f>
        <v>35537594</v>
      </c>
      <c r="F6" s="298">
        <v>130912551</v>
      </c>
      <c r="G6" s="300">
        <v>-95374957</v>
      </c>
    </row>
    <row r="7" spans="1:9" ht="22.5" x14ac:dyDescent="0.25">
      <c r="A7" s="301" t="s">
        <v>26</v>
      </c>
      <c r="B7" s="302" t="s">
        <v>1</v>
      </c>
      <c r="C7" s="192">
        <v>501881</v>
      </c>
      <c r="D7" s="192"/>
      <c r="E7" s="299">
        <v>501871</v>
      </c>
      <c r="F7" s="192">
        <v>-85947045</v>
      </c>
      <c r="G7" s="303">
        <v>86448926</v>
      </c>
    </row>
    <row r="8" spans="1:9" x14ac:dyDescent="0.25">
      <c r="A8" s="301" t="s">
        <v>40</v>
      </c>
      <c r="B8" s="302" t="s">
        <v>365</v>
      </c>
      <c r="C8" s="192">
        <v>238552</v>
      </c>
      <c r="D8" s="192"/>
      <c r="E8" s="299">
        <f t="shared" ref="E8:E36" si="0">C8+D8</f>
        <v>238552</v>
      </c>
      <c r="F8" s="192">
        <v>-36793036</v>
      </c>
      <c r="G8" s="303">
        <v>37031588</v>
      </c>
    </row>
    <row r="9" spans="1:9" x14ac:dyDescent="0.25">
      <c r="A9" s="301" t="s">
        <v>237</v>
      </c>
      <c r="B9" s="302"/>
      <c r="C9" s="192"/>
      <c r="D9" s="192"/>
      <c r="E9" s="299">
        <f t="shared" si="0"/>
        <v>0</v>
      </c>
      <c r="F9" s="192"/>
      <c r="G9" s="303"/>
    </row>
    <row r="10" spans="1:9" x14ac:dyDescent="0.25">
      <c r="A10" s="301" t="s">
        <v>70</v>
      </c>
      <c r="B10" s="302"/>
      <c r="C10" s="192"/>
      <c r="D10" s="192"/>
      <c r="E10" s="299">
        <f t="shared" si="0"/>
        <v>0</v>
      </c>
      <c r="F10" s="192"/>
      <c r="G10" s="303"/>
    </row>
    <row r="11" spans="1:9" x14ac:dyDescent="0.25">
      <c r="A11" s="301" t="s">
        <v>94</v>
      </c>
      <c r="B11" s="302"/>
      <c r="C11" s="192"/>
      <c r="D11" s="192"/>
      <c r="E11" s="299">
        <f t="shared" si="0"/>
        <v>0</v>
      </c>
      <c r="F11" s="192"/>
      <c r="G11" s="303"/>
    </row>
    <row r="12" spans="1:9" x14ac:dyDescent="0.25">
      <c r="A12" s="301" t="s">
        <v>255</v>
      </c>
      <c r="B12" s="302"/>
      <c r="C12" s="192"/>
      <c r="D12" s="192"/>
      <c r="E12" s="299">
        <f t="shared" si="0"/>
        <v>0</v>
      </c>
      <c r="F12" s="192"/>
      <c r="G12" s="303"/>
    </row>
    <row r="13" spans="1:9" x14ac:dyDescent="0.25">
      <c r="A13" s="301" t="s">
        <v>116</v>
      </c>
      <c r="B13" s="302"/>
      <c r="C13" s="192"/>
      <c r="D13" s="192"/>
      <c r="E13" s="299">
        <f t="shared" si="0"/>
        <v>0</v>
      </c>
      <c r="F13" s="192"/>
      <c r="G13" s="303"/>
    </row>
    <row r="14" spans="1:9" x14ac:dyDescent="0.25">
      <c r="A14" s="301" t="s">
        <v>126</v>
      </c>
      <c r="B14" s="302"/>
      <c r="C14" s="192"/>
      <c r="D14" s="192"/>
      <c r="E14" s="299">
        <f t="shared" si="0"/>
        <v>0</v>
      </c>
      <c r="F14" s="192"/>
      <c r="G14" s="303"/>
    </row>
    <row r="15" spans="1:9" x14ac:dyDescent="0.25">
      <c r="A15" s="301" t="s">
        <v>265</v>
      </c>
      <c r="B15" s="302"/>
      <c r="C15" s="192"/>
      <c r="D15" s="192"/>
      <c r="E15" s="299">
        <f t="shared" si="0"/>
        <v>0</v>
      </c>
      <c r="F15" s="192"/>
      <c r="G15" s="303"/>
    </row>
    <row r="16" spans="1:9" x14ac:dyDescent="0.25">
      <c r="A16" s="301" t="s">
        <v>267</v>
      </c>
      <c r="B16" s="302"/>
      <c r="C16" s="192"/>
      <c r="D16" s="192"/>
      <c r="E16" s="299">
        <f t="shared" si="0"/>
        <v>0</v>
      </c>
      <c r="F16" s="192"/>
      <c r="G16" s="303"/>
    </row>
    <row r="17" spans="1:7" x14ac:dyDescent="0.25">
      <c r="A17" s="301" t="s">
        <v>282</v>
      </c>
      <c r="B17" s="302"/>
      <c r="C17" s="192"/>
      <c r="D17" s="192"/>
      <c r="E17" s="299">
        <f t="shared" si="0"/>
        <v>0</v>
      </c>
      <c r="F17" s="192"/>
      <c r="G17" s="303"/>
    </row>
    <row r="18" spans="1:7" x14ac:dyDescent="0.25">
      <c r="A18" s="301" t="s">
        <v>285</v>
      </c>
      <c r="B18" s="302"/>
      <c r="C18" s="192"/>
      <c r="D18" s="192"/>
      <c r="E18" s="299">
        <f t="shared" si="0"/>
        <v>0</v>
      </c>
      <c r="F18" s="192"/>
      <c r="G18" s="303"/>
    </row>
    <row r="19" spans="1:7" x14ac:dyDescent="0.25">
      <c r="A19" s="301" t="s">
        <v>288</v>
      </c>
      <c r="B19" s="302"/>
      <c r="C19" s="192"/>
      <c r="D19" s="192"/>
      <c r="E19" s="299">
        <f t="shared" si="0"/>
        <v>0</v>
      </c>
      <c r="F19" s="192"/>
      <c r="G19" s="303"/>
    </row>
    <row r="20" spans="1:7" x14ac:dyDescent="0.25">
      <c r="A20" s="301" t="s">
        <v>291</v>
      </c>
      <c r="B20" s="302"/>
      <c r="C20" s="192"/>
      <c r="D20" s="192"/>
      <c r="E20" s="299">
        <f t="shared" si="0"/>
        <v>0</v>
      </c>
      <c r="F20" s="192"/>
      <c r="G20" s="303"/>
    </row>
    <row r="21" spans="1:7" x14ac:dyDescent="0.25">
      <c r="A21" s="301" t="s">
        <v>294</v>
      </c>
      <c r="B21" s="302"/>
      <c r="C21" s="192"/>
      <c r="D21" s="192"/>
      <c r="E21" s="299">
        <f t="shared" si="0"/>
        <v>0</v>
      </c>
      <c r="F21" s="192"/>
      <c r="G21" s="303"/>
    </row>
    <row r="22" spans="1:7" x14ac:dyDescent="0.25">
      <c r="A22" s="301" t="s">
        <v>297</v>
      </c>
      <c r="B22" s="302"/>
      <c r="C22" s="192"/>
      <c r="D22" s="192"/>
      <c r="E22" s="299">
        <f t="shared" si="0"/>
        <v>0</v>
      </c>
      <c r="F22" s="192"/>
      <c r="G22" s="303"/>
    </row>
    <row r="23" spans="1:7" x14ac:dyDescent="0.25">
      <c r="A23" s="301" t="s">
        <v>300</v>
      </c>
      <c r="B23" s="302"/>
      <c r="C23" s="192"/>
      <c r="D23" s="192"/>
      <c r="E23" s="299">
        <f t="shared" si="0"/>
        <v>0</v>
      </c>
      <c r="F23" s="192"/>
      <c r="G23" s="303"/>
    </row>
    <row r="24" spans="1:7" x14ac:dyDescent="0.25">
      <c r="A24" s="301" t="s">
        <v>303</v>
      </c>
      <c r="B24" s="302"/>
      <c r="C24" s="192"/>
      <c r="D24" s="192"/>
      <c r="E24" s="299">
        <f t="shared" si="0"/>
        <v>0</v>
      </c>
      <c r="F24" s="192"/>
      <c r="G24" s="303"/>
    </row>
    <row r="25" spans="1:7" x14ac:dyDescent="0.25">
      <c r="A25" s="301" t="s">
        <v>306</v>
      </c>
      <c r="B25" s="302"/>
      <c r="C25" s="192"/>
      <c r="D25" s="192"/>
      <c r="E25" s="299">
        <f t="shared" si="0"/>
        <v>0</v>
      </c>
      <c r="F25" s="192"/>
      <c r="G25" s="303"/>
    </row>
    <row r="26" spans="1:7" x14ac:dyDescent="0.25">
      <c r="A26" s="301" t="s">
        <v>308</v>
      </c>
      <c r="B26" s="302"/>
      <c r="C26" s="192"/>
      <c r="D26" s="192"/>
      <c r="E26" s="299">
        <f t="shared" si="0"/>
        <v>0</v>
      </c>
      <c r="F26" s="192"/>
      <c r="G26" s="303"/>
    </row>
    <row r="27" spans="1:7" x14ac:dyDescent="0.25">
      <c r="A27" s="301" t="s">
        <v>310</v>
      </c>
      <c r="B27" s="302"/>
      <c r="C27" s="192"/>
      <c r="D27" s="192"/>
      <c r="E27" s="299">
        <f t="shared" si="0"/>
        <v>0</v>
      </c>
      <c r="F27" s="192"/>
      <c r="G27" s="303"/>
    </row>
    <row r="28" spans="1:7" x14ac:dyDescent="0.25">
      <c r="A28" s="301" t="s">
        <v>312</v>
      </c>
      <c r="B28" s="302"/>
      <c r="C28" s="192"/>
      <c r="D28" s="192"/>
      <c r="E28" s="299">
        <f t="shared" si="0"/>
        <v>0</v>
      </c>
      <c r="F28" s="192"/>
      <c r="G28" s="303"/>
    </row>
    <row r="29" spans="1:7" x14ac:dyDescent="0.25">
      <c r="A29" s="301" t="s">
        <v>314</v>
      </c>
      <c r="B29" s="302"/>
      <c r="C29" s="192"/>
      <c r="D29" s="192"/>
      <c r="E29" s="299">
        <f t="shared" si="0"/>
        <v>0</v>
      </c>
      <c r="F29" s="192"/>
      <c r="G29" s="303"/>
    </row>
    <row r="30" spans="1:7" x14ac:dyDescent="0.25">
      <c r="A30" s="301" t="s">
        <v>316</v>
      </c>
      <c r="B30" s="302"/>
      <c r="C30" s="192"/>
      <c r="D30" s="192"/>
      <c r="E30" s="299">
        <f t="shared" si="0"/>
        <v>0</v>
      </c>
      <c r="F30" s="192"/>
      <c r="G30" s="303"/>
    </row>
    <row r="31" spans="1:7" x14ac:dyDescent="0.25">
      <c r="A31" s="301" t="s">
        <v>318</v>
      </c>
      <c r="B31" s="302"/>
      <c r="C31" s="192"/>
      <c r="D31" s="192"/>
      <c r="E31" s="299"/>
      <c r="F31" s="192"/>
      <c r="G31" s="303"/>
    </row>
    <row r="32" spans="1:7" x14ac:dyDescent="0.25">
      <c r="A32" s="301" t="s">
        <v>321</v>
      </c>
      <c r="B32" s="302"/>
      <c r="C32" s="192"/>
      <c r="D32" s="192"/>
      <c r="E32" s="299">
        <f t="shared" si="0"/>
        <v>0</v>
      </c>
      <c r="F32" s="192"/>
      <c r="G32" s="303"/>
    </row>
    <row r="33" spans="1:7" x14ac:dyDescent="0.25">
      <c r="A33" s="301" t="s">
        <v>324</v>
      </c>
      <c r="B33" s="302"/>
      <c r="C33" s="192"/>
      <c r="D33" s="192"/>
      <c r="E33" s="299">
        <f t="shared" si="0"/>
        <v>0</v>
      </c>
      <c r="F33" s="192"/>
      <c r="G33" s="303"/>
    </row>
    <row r="34" spans="1:7" x14ac:dyDescent="0.25">
      <c r="A34" s="301" t="s">
        <v>401</v>
      </c>
      <c r="B34" s="302"/>
      <c r="C34" s="192"/>
      <c r="D34" s="192"/>
      <c r="E34" s="299">
        <f t="shared" si="0"/>
        <v>0</v>
      </c>
      <c r="F34" s="192"/>
      <c r="G34" s="303"/>
    </row>
    <row r="35" spans="1:7" x14ac:dyDescent="0.25">
      <c r="A35" s="301" t="s">
        <v>402</v>
      </c>
      <c r="B35" s="302"/>
      <c r="C35" s="192"/>
      <c r="D35" s="192"/>
      <c r="E35" s="299">
        <f t="shared" si="0"/>
        <v>0</v>
      </c>
      <c r="F35" s="192"/>
      <c r="G35" s="303"/>
    </row>
    <row r="36" spans="1:7" ht="15" customHeight="1" thickBot="1" x14ac:dyDescent="0.3">
      <c r="A36" s="301" t="s">
        <v>403</v>
      </c>
      <c r="B36" s="304"/>
      <c r="C36" s="194"/>
      <c r="D36" s="194"/>
      <c r="E36" s="299">
        <f t="shared" si="0"/>
        <v>0</v>
      </c>
      <c r="F36" s="194"/>
      <c r="G36" s="305"/>
    </row>
    <row r="37" spans="1:7" ht="15" customHeight="1" thickBot="1" x14ac:dyDescent="0.3">
      <c r="A37" s="775" t="s">
        <v>362</v>
      </c>
      <c r="B37" s="776"/>
      <c r="C37" s="196">
        <f>SUM(C6:C36)</f>
        <v>36278027</v>
      </c>
      <c r="D37" s="196">
        <f>SUM(D6:D36)</f>
        <v>0</v>
      </c>
      <c r="E37" s="196">
        <f>SUM(E6:E36)</f>
        <v>36278017</v>
      </c>
      <c r="F37" s="196">
        <f>SUM(F6:F36)</f>
        <v>8172470</v>
      </c>
      <c r="G37" s="197">
        <f>SUM(G6:G36)</f>
        <v>28105557</v>
      </c>
    </row>
  </sheetData>
  <mergeCells count="7">
    <mergeCell ref="C1:G1"/>
    <mergeCell ref="E3:G3"/>
    <mergeCell ref="A37:B37"/>
    <mergeCell ref="A3:A4"/>
    <mergeCell ref="B3:B4"/>
    <mergeCell ref="C3:C4"/>
    <mergeCell ref="D3:D4"/>
  </mergeCells>
  <pageMargins left="0.7" right="0.7" top="0.75" bottom="0.75" header="0.3" footer="0.3"/>
  <pageSetup paperSize="9" scale="98" fitToHeight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H73"/>
  <sheetViews>
    <sheetView topLeftCell="A35" workbookViewId="0">
      <selection activeCell="G58" sqref="G58"/>
    </sheetView>
  </sheetViews>
  <sheetFormatPr defaultColWidth="10.28515625" defaultRowHeight="15.75" x14ac:dyDescent="0.25"/>
  <cols>
    <col min="1" max="1" width="57.5703125" style="508" customWidth="1"/>
    <col min="2" max="2" width="5.28515625" style="509" customWidth="1"/>
    <col min="3" max="3" width="12.85546875" style="508" customWidth="1"/>
    <col min="4" max="254" width="10.28515625" style="508"/>
    <col min="255" max="255" width="57.5703125" style="508" customWidth="1"/>
    <col min="256" max="256" width="5.28515625" style="508" customWidth="1"/>
    <col min="257" max="259" width="10.42578125" style="508" customWidth="1"/>
    <col min="260" max="510" width="10.28515625" style="508"/>
    <col min="511" max="511" width="57.5703125" style="508" customWidth="1"/>
    <col min="512" max="512" width="5.28515625" style="508" customWidth="1"/>
    <col min="513" max="515" width="10.42578125" style="508" customWidth="1"/>
    <col min="516" max="766" width="10.28515625" style="508"/>
    <col min="767" max="767" width="57.5703125" style="508" customWidth="1"/>
    <col min="768" max="768" width="5.28515625" style="508" customWidth="1"/>
    <col min="769" max="771" width="10.42578125" style="508" customWidth="1"/>
    <col min="772" max="1022" width="10.28515625" style="508"/>
    <col min="1023" max="1023" width="57.5703125" style="508" customWidth="1"/>
    <col min="1024" max="1024" width="5.28515625" style="508" customWidth="1"/>
    <col min="1025" max="1027" width="10.42578125" style="508" customWidth="1"/>
    <col min="1028" max="1278" width="10.28515625" style="508"/>
    <col min="1279" max="1279" width="57.5703125" style="508" customWidth="1"/>
    <col min="1280" max="1280" width="5.28515625" style="508" customWidth="1"/>
    <col min="1281" max="1283" width="10.42578125" style="508" customWidth="1"/>
    <col min="1284" max="1534" width="10.28515625" style="508"/>
    <col min="1535" max="1535" width="57.5703125" style="508" customWidth="1"/>
    <col min="1536" max="1536" width="5.28515625" style="508" customWidth="1"/>
    <col min="1537" max="1539" width="10.42578125" style="508" customWidth="1"/>
    <col min="1540" max="1790" width="10.28515625" style="508"/>
    <col min="1791" max="1791" width="57.5703125" style="508" customWidth="1"/>
    <col min="1792" max="1792" width="5.28515625" style="508" customWidth="1"/>
    <col min="1793" max="1795" width="10.42578125" style="508" customWidth="1"/>
    <col min="1796" max="2046" width="10.28515625" style="508"/>
    <col min="2047" max="2047" width="57.5703125" style="508" customWidth="1"/>
    <col min="2048" max="2048" width="5.28515625" style="508" customWidth="1"/>
    <col min="2049" max="2051" width="10.42578125" style="508" customWidth="1"/>
    <col min="2052" max="2302" width="10.28515625" style="508"/>
    <col min="2303" max="2303" width="57.5703125" style="508" customWidth="1"/>
    <col min="2304" max="2304" width="5.28515625" style="508" customWidth="1"/>
    <col min="2305" max="2307" width="10.42578125" style="508" customWidth="1"/>
    <col min="2308" max="2558" width="10.28515625" style="508"/>
    <col min="2559" max="2559" width="57.5703125" style="508" customWidth="1"/>
    <col min="2560" max="2560" width="5.28515625" style="508" customWidth="1"/>
    <col min="2561" max="2563" width="10.42578125" style="508" customWidth="1"/>
    <col min="2564" max="2814" width="10.28515625" style="508"/>
    <col min="2815" max="2815" width="57.5703125" style="508" customWidth="1"/>
    <col min="2816" max="2816" width="5.28515625" style="508" customWidth="1"/>
    <col min="2817" max="2819" width="10.42578125" style="508" customWidth="1"/>
    <col min="2820" max="3070" width="10.28515625" style="508"/>
    <col min="3071" max="3071" width="57.5703125" style="508" customWidth="1"/>
    <col min="3072" max="3072" width="5.28515625" style="508" customWidth="1"/>
    <col min="3073" max="3075" width="10.42578125" style="508" customWidth="1"/>
    <col min="3076" max="3326" width="10.28515625" style="508"/>
    <col min="3327" max="3327" width="57.5703125" style="508" customWidth="1"/>
    <col min="3328" max="3328" width="5.28515625" style="508" customWidth="1"/>
    <col min="3329" max="3331" width="10.42578125" style="508" customWidth="1"/>
    <col min="3332" max="3582" width="10.28515625" style="508"/>
    <col min="3583" max="3583" width="57.5703125" style="508" customWidth="1"/>
    <col min="3584" max="3584" width="5.28515625" style="508" customWidth="1"/>
    <col min="3585" max="3587" width="10.42578125" style="508" customWidth="1"/>
    <col min="3588" max="3838" width="10.28515625" style="508"/>
    <col min="3839" max="3839" width="57.5703125" style="508" customWidth="1"/>
    <col min="3840" max="3840" width="5.28515625" style="508" customWidth="1"/>
    <col min="3841" max="3843" width="10.42578125" style="508" customWidth="1"/>
    <col min="3844" max="4094" width="10.28515625" style="508"/>
    <col min="4095" max="4095" width="57.5703125" style="508" customWidth="1"/>
    <col min="4096" max="4096" width="5.28515625" style="508" customWidth="1"/>
    <col min="4097" max="4099" width="10.42578125" style="508" customWidth="1"/>
    <col min="4100" max="4350" width="10.28515625" style="508"/>
    <col min="4351" max="4351" width="57.5703125" style="508" customWidth="1"/>
    <col min="4352" max="4352" width="5.28515625" style="508" customWidth="1"/>
    <col min="4353" max="4355" width="10.42578125" style="508" customWidth="1"/>
    <col min="4356" max="4606" width="10.28515625" style="508"/>
    <col min="4607" max="4607" width="57.5703125" style="508" customWidth="1"/>
    <col min="4608" max="4608" width="5.28515625" style="508" customWidth="1"/>
    <col min="4609" max="4611" width="10.42578125" style="508" customWidth="1"/>
    <col min="4612" max="4862" width="10.28515625" style="508"/>
    <col min="4863" max="4863" width="57.5703125" style="508" customWidth="1"/>
    <col min="4864" max="4864" width="5.28515625" style="508" customWidth="1"/>
    <col min="4865" max="4867" width="10.42578125" style="508" customWidth="1"/>
    <col min="4868" max="5118" width="10.28515625" style="508"/>
    <col min="5119" max="5119" width="57.5703125" style="508" customWidth="1"/>
    <col min="5120" max="5120" width="5.28515625" style="508" customWidth="1"/>
    <col min="5121" max="5123" width="10.42578125" style="508" customWidth="1"/>
    <col min="5124" max="5374" width="10.28515625" style="508"/>
    <col min="5375" max="5375" width="57.5703125" style="508" customWidth="1"/>
    <col min="5376" max="5376" width="5.28515625" style="508" customWidth="1"/>
    <col min="5377" max="5379" width="10.42578125" style="508" customWidth="1"/>
    <col min="5380" max="5630" width="10.28515625" style="508"/>
    <col min="5631" max="5631" width="57.5703125" style="508" customWidth="1"/>
    <col min="5632" max="5632" width="5.28515625" style="508" customWidth="1"/>
    <col min="5633" max="5635" width="10.42578125" style="508" customWidth="1"/>
    <col min="5636" max="5886" width="10.28515625" style="508"/>
    <col min="5887" max="5887" width="57.5703125" style="508" customWidth="1"/>
    <col min="5888" max="5888" width="5.28515625" style="508" customWidth="1"/>
    <col min="5889" max="5891" width="10.42578125" style="508" customWidth="1"/>
    <col min="5892" max="6142" width="10.28515625" style="508"/>
    <col min="6143" max="6143" width="57.5703125" style="508" customWidth="1"/>
    <col min="6144" max="6144" width="5.28515625" style="508" customWidth="1"/>
    <col min="6145" max="6147" width="10.42578125" style="508" customWidth="1"/>
    <col min="6148" max="6398" width="10.28515625" style="508"/>
    <col min="6399" max="6399" width="57.5703125" style="508" customWidth="1"/>
    <col min="6400" max="6400" width="5.28515625" style="508" customWidth="1"/>
    <col min="6401" max="6403" width="10.42578125" style="508" customWidth="1"/>
    <col min="6404" max="6654" width="10.28515625" style="508"/>
    <col min="6655" max="6655" width="57.5703125" style="508" customWidth="1"/>
    <col min="6656" max="6656" width="5.28515625" style="508" customWidth="1"/>
    <col min="6657" max="6659" width="10.42578125" style="508" customWidth="1"/>
    <col min="6660" max="6910" width="10.28515625" style="508"/>
    <col min="6911" max="6911" width="57.5703125" style="508" customWidth="1"/>
    <col min="6912" max="6912" width="5.28515625" style="508" customWidth="1"/>
    <col min="6913" max="6915" width="10.42578125" style="508" customWidth="1"/>
    <col min="6916" max="7166" width="10.28515625" style="508"/>
    <col min="7167" max="7167" width="57.5703125" style="508" customWidth="1"/>
    <col min="7168" max="7168" width="5.28515625" style="508" customWidth="1"/>
    <col min="7169" max="7171" width="10.42578125" style="508" customWidth="1"/>
    <col min="7172" max="7422" width="10.28515625" style="508"/>
    <col min="7423" max="7423" width="57.5703125" style="508" customWidth="1"/>
    <col min="7424" max="7424" width="5.28515625" style="508" customWidth="1"/>
    <col min="7425" max="7427" width="10.42578125" style="508" customWidth="1"/>
    <col min="7428" max="7678" width="10.28515625" style="508"/>
    <col min="7679" max="7679" width="57.5703125" style="508" customWidth="1"/>
    <col min="7680" max="7680" width="5.28515625" style="508" customWidth="1"/>
    <col min="7681" max="7683" width="10.42578125" style="508" customWidth="1"/>
    <col min="7684" max="7934" width="10.28515625" style="508"/>
    <col min="7935" max="7935" width="57.5703125" style="508" customWidth="1"/>
    <col min="7936" max="7936" width="5.28515625" style="508" customWidth="1"/>
    <col min="7937" max="7939" width="10.42578125" style="508" customWidth="1"/>
    <col min="7940" max="8190" width="10.28515625" style="508"/>
    <col min="8191" max="8191" width="57.5703125" style="508" customWidth="1"/>
    <col min="8192" max="8192" width="5.28515625" style="508" customWidth="1"/>
    <col min="8193" max="8195" width="10.42578125" style="508" customWidth="1"/>
    <col min="8196" max="8446" width="10.28515625" style="508"/>
    <col min="8447" max="8447" width="57.5703125" style="508" customWidth="1"/>
    <col min="8448" max="8448" width="5.28515625" style="508" customWidth="1"/>
    <col min="8449" max="8451" width="10.42578125" style="508" customWidth="1"/>
    <col min="8452" max="8702" width="10.28515625" style="508"/>
    <col min="8703" max="8703" width="57.5703125" style="508" customWidth="1"/>
    <col min="8704" max="8704" width="5.28515625" style="508" customWidth="1"/>
    <col min="8705" max="8707" width="10.42578125" style="508" customWidth="1"/>
    <col min="8708" max="8958" width="10.28515625" style="508"/>
    <col min="8959" max="8959" width="57.5703125" style="508" customWidth="1"/>
    <col min="8960" max="8960" width="5.28515625" style="508" customWidth="1"/>
    <col min="8961" max="8963" width="10.42578125" style="508" customWidth="1"/>
    <col min="8964" max="9214" width="10.28515625" style="508"/>
    <col min="9215" max="9215" width="57.5703125" style="508" customWidth="1"/>
    <col min="9216" max="9216" width="5.28515625" style="508" customWidth="1"/>
    <col min="9217" max="9219" width="10.42578125" style="508" customWidth="1"/>
    <col min="9220" max="9470" width="10.28515625" style="508"/>
    <col min="9471" max="9471" width="57.5703125" style="508" customWidth="1"/>
    <col min="9472" max="9472" width="5.28515625" style="508" customWidth="1"/>
    <col min="9473" max="9475" width="10.42578125" style="508" customWidth="1"/>
    <col min="9476" max="9726" width="10.28515625" style="508"/>
    <col min="9727" max="9727" width="57.5703125" style="508" customWidth="1"/>
    <col min="9728" max="9728" width="5.28515625" style="508" customWidth="1"/>
    <col min="9729" max="9731" width="10.42578125" style="508" customWidth="1"/>
    <col min="9732" max="9982" width="10.28515625" style="508"/>
    <col min="9983" max="9983" width="57.5703125" style="508" customWidth="1"/>
    <col min="9984" max="9984" width="5.28515625" style="508" customWidth="1"/>
    <col min="9985" max="9987" width="10.42578125" style="508" customWidth="1"/>
    <col min="9988" max="10238" width="10.28515625" style="508"/>
    <col min="10239" max="10239" width="57.5703125" style="508" customWidth="1"/>
    <col min="10240" max="10240" width="5.28515625" style="508" customWidth="1"/>
    <col min="10241" max="10243" width="10.42578125" style="508" customWidth="1"/>
    <col min="10244" max="10494" width="10.28515625" style="508"/>
    <col min="10495" max="10495" width="57.5703125" style="508" customWidth="1"/>
    <col min="10496" max="10496" width="5.28515625" style="508" customWidth="1"/>
    <col min="10497" max="10499" width="10.42578125" style="508" customWidth="1"/>
    <col min="10500" max="10750" width="10.28515625" style="508"/>
    <col min="10751" max="10751" width="57.5703125" style="508" customWidth="1"/>
    <col min="10752" max="10752" width="5.28515625" style="508" customWidth="1"/>
    <col min="10753" max="10755" width="10.42578125" style="508" customWidth="1"/>
    <col min="10756" max="11006" width="10.28515625" style="508"/>
    <col min="11007" max="11007" width="57.5703125" style="508" customWidth="1"/>
    <col min="11008" max="11008" width="5.28515625" style="508" customWidth="1"/>
    <col min="11009" max="11011" width="10.42578125" style="508" customWidth="1"/>
    <col min="11012" max="11262" width="10.28515625" style="508"/>
    <col min="11263" max="11263" width="57.5703125" style="508" customWidth="1"/>
    <col min="11264" max="11264" width="5.28515625" style="508" customWidth="1"/>
    <col min="11265" max="11267" width="10.42578125" style="508" customWidth="1"/>
    <col min="11268" max="11518" width="10.28515625" style="508"/>
    <col min="11519" max="11519" width="57.5703125" style="508" customWidth="1"/>
    <col min="11520" max="11520" width="5.28515625" style="508" customWidth="1"/>
    <col min="11521" max="11523" width="10.42578125" style="508" customWidth="1"/>
    <col min="11524" max="11774" width="10.28515625" style="508"/>
    <col min="11775" max="11775" width="57.5703125" style="508" customWidth="1"/>
    <col min="11776" max="11776" width="5.28515625" style="508" customWidth="1"/>
    <col min="11777" max="11779" width="10.42578125" style="508" customWidth="1"/>
    <col min="11780" max="12030" width="10.28515625" style="508"/>
    <col min="12031" max="12031" width="57.5703125" style="508" customWidth="1"/>
    <col min="12032" max="12032" width="5.28515625" style="508" customWidth="1"/>
    <col min="12033" max="12035" width="10.42578125" style="508" customWidth="1"/>
    <col min="12036" max="12286" width="10.28515625" style="508"/>
    <col min="12287" max="12287" width="57.5703125" style="508" customWidth="1"/>
    <col min="12288" max="12288" width="5.28515625" style="508" customWidth="1"/>
    <col min="12289" max="12291" width="10.42578125" style="508" customWidth="1"/>
    <col min="12292" max="12542" width="10.28515625" style="508"/>
    <col min="12543" max="12543" width="57.5703125" style="508" customWidth="1"/>
    <col min="12544" max="12544" width="5.28515625" style="508" customWidth="1"/>
    <col min="12545" max="12547" width="10.42578125" style="508" customWidth="1"/>
    <col min="12548" max="12798" width="10.28515625" style="508"/>
    <col min="12799" max="12799" width="57.5703125" style="508" customWidth="1"/>
    <col min="12800" max="12800" width="5.28515625" style="508" customWidth="1"/>
    <col min="12801" max="12803" width="10.42578125" style="508" customWidth="1"/>
    <col min="12804" max="13054" width="10.28515625" style="508"/>
    <col min="13055" max="13055" width="57.5703125" style="508" customWidth="1"/>
    <col min="13056" max="13056" width="5.28515625" style="508" customWidth="1"/>
    <col min="13057" max="13059" width="10.42578125" style="508" customWidth="1"/>
    <col min="13060" max="13310" width="10.28515625" style="508"/>
    <col min="13311" max="13311" width="57.5703125" style="508" customWidth="1"/>
    <col min="13312" max="13312" width="5.28515625" style="508" customWidth="1"/>
    <col min="13313" max="13315" width="10.42578125" style="508" customWidth="1"/>
    <col min="13316" max="13566" width="10.28515625" style="508"/>
    <col min="13567" max="13567" width="57.5703125" style="508" customWidth="1"/>
    <col min="13568" max="13568" width="5.28515625" style="508" customWidth="1"/>
    <col min="13569" max="13571" width="10.42578125" style="508" customWidth="1"/>
    <col min="13572" max="13822" width="10.28515625" style="508"/>
    <col min="13823" max="13823" width="57.5703125" style="508" customWidth="1"/>
    <col min="13824" max="13824" width="5.28515625" style="508" customWidth="1"/>
    <col min="13825" max="13827" width="10.42578125" style="508" customWidth="1"/>
    <col min="13828" max="14078" width="10.28515625" style="508"/>
    <col min="14079" max="14079" width="57.5703125" style="508" customWidth="1"/>
    <col min="14080" max="14080" width="5.28515625" style="508" customWidth="1"/>
    <col min="14081" max="14083" width="10.42578125" style="508" customWidth="1"/>
    <col min="14084" max="14334" width="10.28515625" style="508"/>
    <col min="14335" max="14335" width="57.5703125" style="508" customWidth="1"/>
    <col min="14336" max="14336" width="5.28515625" style="508" customWidth="1"/>
    <col min="14337" max="14339" width="10.42578125" style="508" customWidth="1"/>
    <col min="14340" max="14590" width="10.28515625" style="508"/>
    <col min="14591" max="14591" width="57.5703125" style="508" customWidth="1"/>
    <col min="14592" max="14592" width="5.28515625" style="508" customWidth="1"/>
    <col min="14593" max="14595" width="10.42578125" style="508" customWidth="1"/>
    <col min="14596" max="14846" width="10.28515625" style="508"/>
    <col min="14847" max="14847" width="57.5703125" style="508" customWidth="1"/>
    <col min="14848" max="14848" width="5.28515625" style="508" customWidth="1"/>
    <col min="14849" max="14851" width="10.42578125" style="508" customWidth="1"/>
    <col min="14852" max="15102" width="10.28515625" style="508"/>
    <col min="15103" max="15103" width="57.5703125" style="508" customWidth="1"/>
    <col min="15104" max="15104" width="5.28515625" style="508" customWidth="1"/>
    <col min="15105" max="15107" width="10.42578125" style="508" customWidth="1"/>
    <col min="15108" max="15358" width="10.28515625" style="508"/>
    <col min="15359" max="15359" width="57.5703125" style="508" customWidth="1"/>
    <col min="15360" max="15360" width="5.28515625" style="508" customWidth="1"/>
    <col min="15361" max="15363" width="10.42578125" style="508" customWidth="1"/>
    <col min="15364" max="15614" width="10.28515625" style="508"/>
    <col min="15615" max="15615" width="57.5703125" style="508" customWidth="1"/>
    <col min="15616" max="15616" width="5.28515625" style="508" customWidth="1"/>
    <col min="15617" max="15619" width="10.42578125" style="508" customWidth="1"/>
    <col min="15620" max="15870" width="10.28515625" style="508"/>
    <col min="15871" max="15871" width="57.5703125" style="508" customWidth="1"/>
    <col min="15872" max="15872" width="5.28515625" style="508" customWidth="1"/>
    <col min="15873" max="15875" width="10.42578125" style="508" customWidth="1"/>
    <col min="15876" max="16126" width="10.28515625" style="508"/>
    <col min="16127" max="16127" width="57.5703125" style="508" customWidth="1"/>
    <col min="16128" max="16128" width="5.28515625" style="508" customWidth="1"/>
    <col min="16129" max="16131" width="10.42578125" style="508" customWidth="1"/>
    <col min="16132" max="16384" width="10.28515625" style="508"/>
  </cols>
  <sheetData>
    <row r="1" spans="1:5" ht="49.5" customHeight="1" x14ac:dyDescent="0.25">
      <c r="A1" s="785" t="str">
        <f>+CONCATENATE("VAGYONKIMUTATÁS",CHAR(10),"a könyvviteli mérlegben értékkel szereplő eszközökről",CHAR(10),LEFT([2]ÖSSZEFÜGGÉSEK!A4,4),".")</f>
        <v>VAGYONKIMUTATÁS
a könyvviteli mérlegben értékkel szereplő eszközökről
2015.</v>
      </c>
      <c r="B1" s="786"/>
      <c r="C1" s="786"/>
    </row>
    <row r="2" spans="1:5" ht="16.5" thickBot="1" x14ac:dyDescent="0.3">
      <c r="C2" s="715" t="s">
        <v>605</v>
      </c>
      <c r="E2" s="596"/>
    </row>
    <row r="3" spans="1:5" ht="15.75" customHeight="1" x14ac:dyDescent="0.25">
      <c r="A3" s="787" t="s">
        <v>406</v>
      </c>
      <c r="B3" s="790" t="s">
        <v>407</v>
      </c>
      <c r="C3" s="793" t="s">
        <v>604</v>
      </c>
    </row>
    <row r="4" spans="1:5" ht="11.25" customHeight="1" x14ac:dyDescent="0.25">
      <c r="A4" s="788"/>
      <c r="B4" s="791"/>
      <c r="C4" s="794"/>
    </row>
    <row r="5" spans="1:5" ht="15.75" customHeight="1" x14ac:dyDescent="0.25">
      <c r="A5" s="789"/>
      <c r="B5" s="792"/>
      <c r="C5" s="716"/>
    </row>
    <row r="6" spans="1:5" s="512" customFormat="1" ht="16.5" thickBot="1" x14ac:dyDescent="0.3">
      <c r="A6" s="510" t="s">
        <v>408</v>
      </c>
      <c r="B6" s="511" t="s">
        <v>8</v>
      </c>
      <c r="C6" s="511" t="s">
        <v>10</v>
      </c>
    </row>
    <row r="7" spans="1:5" s="516" customFormat="1" x14ac:dyDescent="0.25">
      <c r="A7" s="513" t="s">
        <v>409</v>
      </c>
      <c r="B7" s="514" t="s">
        <v>410</v>
      </c>
      <c r="C7" s="515"/>
    </row>
    <row r="8" spans="1:5" s="516" customFormat="1" x14ac:dyDescent="0.25">
      <c r="A8" s="517" t="s">
        <v>411</v>
      </c>
      <c r="B8" s="518" t="s">
        <v>412</v>
      </c>
      <c r="C8" s="519">
        <f>+C9+C14+C19+C24+C29</f>
        <v>862416699</v>
      </c>
    </row>
    <row r="9" spans="1:5" s="516" customFormat="1" x14ac:dyDescent="0.25">
      <c r="A9" s="517" t="s">
        <v>413</v>
      </c>
      <c r="B9" s="518" t="s">
        <v>414</v>
      </c>
      <c r="C9" s="519">
        <v>749989723</v>
      </c>
    </row>
    <row r="10" spans="1:5" s="516" customFormat="1" x14ac:dyDescent="0.25">
      <c r="A10" s="520" t="s">
        <v>415</v>
      </c>
      <c r="B10" s="518" t="s">
        <v>416</v>
      </c>
      <c r="C10" s="521"/>
    </row>
    <row r="11" spans="1:5" s="516" customFormat="1" ht="26.25" customHeight="1" x14ac:dyDescent="0.25">
      <c r="A11" s="520" t="s">
        <v>417</v>
      </c>
      <c r="B11" s="518" t="s">
        <v>418</v>
      </c>
      <c r="C11" s="522"/>
    </row>
    <row r="12" spans="1:5" s="516" customFormat="1" ht="22.5" x14ac:dyDescent="0.25">
      <c r="A12" s="520" t="s">
        <v>419</v>
      </c>
      <c r="B12" s="518" t="s">
        <v>420</v>
      </c>
      <c r="C12" s="522"/>
    </row>
    <row r="13" spans="1:5" s="516" customFormat="1" x14ac:dyDescent="0.25">
      <c r="A13" s="520" t="s">
        <v>421</v>
      </c>
      <c r="B13" s="518" t="s">
        <v>422</v>
      </c>
      <c r="C13" s="522"/>
    </row>
    <row r="14" spans="1:5" s="516" customFormat="1" x14ac:dyDescent="0.25">
      <c r="A14" s="517" t="s">
        <v>423</v>
      </c>
      <c r="B14" s="518" t="s">
        <v>424</v>
      </c>
      <c r="C14" s="523">
        <v>112426976</v>
      </c>
    </row>
    <row r="15" spans="1:5" s="516" customFormat="1" x14ac:dyDescent="0.25">
      <c r="A15" s="520" t="s">
        <v>548</v>
      </c>
      <c r="B15" s="518" t="s">
        <v>425</v>
      </c>
      <c r="C15" s="522">
        <v>112426976</v>
      </c>
    </row>
    <row r="16" spans="1:5" s="516" customFormat="1" ht="22.5" x14ac:dyDescent="0.25">
      <c r="A16" s="520" t="s">
        <v>426</v>
      </c>
      <c r="B16" s="518" t="s">
        <v>265</v>
      </c>
      <c r="C16" s="522"/>
    </row>
    <row r="17" spans="1:3" s="516" customFormat="1" x14ac:dyDescent="0.25">
      <c r="A17" s="520" t="s">
        <v>427</v>
      </c>
      <c r="B17" s="518" t="s">
        <v>267</v>
      </c>
      <c r="C17" s="522"/>
    </row>
    <row r="18" spans="1:3" s="516" customFormat="1" x14ac:dyDescent="0.25">
      <c r="A18" s="520" t="s">
        <v>428</v>
      </c>
      <c r="B18" s="518" t="s">
        <v>282</v>
      </c>
      <c r="C18" s="522"/>
    </row>
    <row r="19" spans="1:3" s="516" customFormat="1" x14ac:dyDescent="0.25">
      <c r="A19" s="517" t="s">
        <v>429</v>
      </c>
      <c r="B19" s="518" t="s">
        <v>285</v>
      </c>
      <c r="C19" s="523">
        <f>+C20+C21+C22+C23</f>
        <v>0</v>
      </c>
    </row>
    <row r="20" spans="1:3" s="516" customFormat="1" x14ac:dyDescent="0.25">
      <c r="A20" s="520" t="s">
        <v>430</v>
      </c>
      <c r="B20" s="518" t="s">
        <v>288</v>
      </c>
      <c r="C20" s="522"/>
    </row>
    <row r="21" spans="1:3" s="516" customFormat="1" x14ac:dyDescent="0.25">
      <c r="A21" s="520" t="s">
        <v>431</v>
      </c>
      <c r="B21" s="518" t="s">
        <v>291</v>
      </c>
      <c r="C21" s="522"/>
    </row>
    <row r="22" spans="1:3" s="516" customFormat="1" x14ac:dyDescent="0.25">
      <c r="A22" s="520" t="s">
        <v>432</v>
      </c>
      <c r="B22" s="518" t="s">
        <v>294</v>
      </c>
      <c r="C22" s="522"/>
    </row>
    <row r="23" spans="1:3" s="516" customFormat="1" x14ac:dyDescent="0.25">
      <c r="A23" s="520" t="s">
        <v>433</v>
      </c>
      <c r="B23" s="518" t="s">
        <v>297</v>
      </c>
      <c r="C23" s="522"/>
    </row>
    <row r="24" spans="1:3" s="516" customFormat="1" x14ac:dyDescent="0.25">
      <c r="A24" s="517" t="s">
        <v>434</v>
      </c>
      <c r="B24" s="518" t="s">
        <v>300</v>
      </c>
      <c r="C24" s="523">
        <f>+C25+C26+C27+C28</f>
        <v>0</v>
      </c>
    </row>
    <row r="25" spans="1:3" s="516" customFormat="1" x14ac:dyDescent="0.25">
      <c r="A25" s="520" t="s">
        <v>435</v>
      </c>
      <c r="B25" s="518" t="s">
        <v>303</v>
      </c>
      <c r="C25" s="522"/>
    </row>
    <row r="26" spans="1:3" s="516" customFormat="1" x14ac:dyDescent="0.25">
      <c r="A26" s="520" t="s">
        <v>436</v>
      </c>
      <c r="B26" s="518" t="s">
        <v>306</v>
      </c>
      <c r="C26" s="522"/>
    </row>
    <row r="27" spans="1:3" s="516" customFormat="1" x14ac:dyDescent="0.25">
      <c r="A27" s="520" t="s">
        <v>437</v>
      </c>
      <c r="B27" s="518" t="s">
        <v>308</v>
      </c>
      <c r="C27" s="522"/>
    </row>
    <row r="28" spans="1:3" s="516" customFormat="1" x14ac:dyDescent="0.25">
      <c r="A28" s="520" t="s">
        <v>438</v>
      </c>
      <c r="B28" s="518" t="s">
        <v>310</v>
      </c>
      <c r="C28" s="522"/>
    </row>
    <row r="29" spans="1:3" s="516" customFormat="1" x14ac:dyDescent="0.25">
      <c r="A29" s="517" t="s">
        <v>439</v>
      </c>
      <c r="B29" s="518" t="s">
        <v>312</v>
      </c>
      <c r="C29" s="523">
        <f>+C30+C31+C32+C33</f>
        <v>0</v>
      </c>
    </row>
    <row r="30" spans="1:3" s="516" customFormat="1" x14ac:dyDescent="0.25">
      <c r="A30" s="520" t="s">
        <v>440</v>
      </c>
      <c r="B30" s="518" t="s">
        <v>314</v>
      </c>
      <c r="C30" s="522"/>
    </row>
    <row r="31" spans="1:3" s="516" customFormat="1" ht="22.5" x14ac:dyDescent="0.25">
      <c r="A31" s="520" t="s">
        <v>441</v>
      </c>
      <c r="B31" s="518" t="s">
        <v>316</v>
      </c>
      <c r="C31" s="522"/>
    </row>
    <row r="32" spans="1:3" s="516" customFormat="1" x14ac:dyDescent="0.25">
      <c r="A32" s="520" t="s">
        <v>442</v>
      </c>
      <c r="B32" s="518" t="s">
        <v>318</v>
      </c>
      <c r="C32" s="522"/>
    </row>
    <row r="33" spans="1:8" s="516" customFormat="1" x14ac:dyDescent="0.25">
      <c r="A33" s="520" t="s">
        <v>443</v>
      </c>
      <c r="B33" s="518" t="s">
        <v>321</v>
      </c>
      <c r="C33" s="522"/>
    </row>
    <row r="34" spans="1:8" s="516" customFormat="1" x14ac:dyDescent="0.25">
      <c r="A34" s="517" t="s">
        <v>444</v>
      </c>
      <c r="B34" s="518" t="s">
        <v>324</v>
      </c>
      <c r="C34" s="523">
        <v>250000</v>
      </c>
    </row>
    <row r="35" spans="1:8" s="516" customFormat="1" x14ac:dyDescent="0.25">
      <c r="A35" s="517" t="s">
        <v>445</v>
      </c>
      <c r="B35" s="518" t="s">
        <v>401</v>
      </c>
      <c r="C35" s="523">
        <v>250000</v>
      </c>
    </row>
    <row r="36" spans="1:8" s="516" customFormat="1" x14ac:dyDescent="0.25">
      <c r="A36" s="520" t="s">
        <v>446</v>
      </c>
      <c r="B36" s="518" t="s">
        <v>402</v>
      </c>
      <c r="C36" s="522">
        <v>250000</v>
      </c>
    </row>
    <row r="37" spans="1:8" s="516" customFormat="1" x14ac:dyDescent="0.25">
      <c r="A37" s="520" t="s">
        <v>447</v>
      </c>
      <c r="B37" s="518" t="s">
        <v>403</v>
      </c>
      <c r="C37" s="522"/>
    </row>
    <row r="38" spans="1:8" s="516" customFormat="1" x14ac:dyDescent="0.25">
      <c r="A38" s="520" t="s">
        <v>448</v>
      </c>
      <c r="B38" s="518" t="s">
        <v>449</v>
      </c>
      <c r="C38" s="522"/>
      <c r="H38" s="516" t="s">
        <v>581</v>
      </c>
    </row>
    <row r="39" spans="1:8" s="516" customFormat="1" x14ac:dyDescent="0.25">
      <c r="A39" s="520" t="s">
        <v>450</v>
      </c>
      <c r="B39" s="518" t="s">
        <v>451</v>
      </c>
      <c r="C39" s="522"/>
    </row>
    <row r="40" spans="1:8" s="516" customFormat="1" x14ac:dyDescent="0.25">
      <c r="A40" s="517" t="s">
        <v>452</v>
      </c>
      <c r="B40" s="518" t="s">
        <v>453</v>
      </c>
      <c r="C40" s="523">
        <f>+C41+C42+C43+C44</f>
        <v>0</v>
      </c>
    </row>
    <row r="41" spans="1:8" s="516" customFormat="1" x14ac:dyDescent="0.25">
      <c r="A41" s="520" t="s">
        <v>454</v>
      </c>
      <c r="B41" s="518" t="s">
        <v>455</v>
      </c>
      <c r="C41" s="522"/>
    </row>
    <row r="42" spans="1:8" s="516" customFormat="1" ht="22.5" x14ac:dyDescent="0.25">
      <c r="A42" s="520" t="s">
        <v>456</v>
      </c>
      <c r="B42" s="518" t="s">
        <v>457</v>
      </c>
      <c r="C42" s="522"/>
    </row>
    <row r="43" spans="1:8" s="516" customFormat="1" x14ac:dyDescent="0.25">
      <c r="A43" s="520" t="s">
        <v>458</v>
      </c>
      <c r="B43" s="518" t="s">
        <v>459</v>
      </c>
      <c r="C43" s="522"/>
    </row>
    <row r="44" spans="1:8" s="516" customFormat="1" x14ac:dyDescent="0.25">
      <c r="A44" s="520" t="s">
        <v>460</v>
      </c>
      <c r="B44" s="518" t="s">
        <v>461</v>
      </c>
      <c r="C44" s="522"/>
    </row>
    <row r="45" spans="1:8" s="516" customFormat="1" x14ac:dyDescent="0.25">
      <c r="A45" s="517" t="s">
        <v>462</v>
      </c>
      <c r="B45" s="518" t="s">
        <v>463</v>
      </c>
      <c r="C45" s="523">
        <f>+C46+C47+C48+C49</f>
        <v>0</v>
      </c>
    </row>
    <row r="46" spans="1:8" s="516" customFormat="1" x14ac:dyDescent="0.25">
      <c r="A46" s="520" t="s">
        <v>464</v>
      </c>
      <c r="B46" s="518" t="s">
        <v>465</v>
      </c>
      <c r="C46" s="522"/>
    </row>
    <row r="47" spans="1:8" s="516" customFormat="1" ht="22.5" x14ac:dyDescent="0.25">
      <c r="A47" s="520" t="s">
        <v>466</v>
      </c>
      <c r="B47" s="518" t="s">
        <v>467</v>
      </c>
      <c r="C47" s="522"/>
    </row>
    <row r="48" spans="1:8" s="516" customFormat="1" x14ac:dyDescent="0.25">
      <c r="A48" s="520" t="s">
        <v>468</v>
      </c>
      <c r="B48" s="518" t="s">
        <v>469</v>
      </c>
      <c r="C48" s="522"/>
    </row>
    <row r="49" spans="1:3" s="516" customFormat="1" x14ac:dyDescent="0.25">
      <c r="A49" s="520" t="s">
        <v>470</v>
      </c>
      <c r="B49" s="518" t="s">
        <v>471</v>
      </c>
      <c r="C49" s="522"/>
    </row>
    <row r="50" spans="1:3" s="516" customFormat="1" x14ac:dyDescent="0.25">
      <c r="A50" s="517" t="s">
        <v>472</v>
      </c>
      <c r="B50" s="518" t="s">
        <v>473</v>
      </c>
      <c r="C50" s="522">
        <v>1394622617</v>
      </c>
    </row>
    <row r="51" spans="1:3" s="516" customFormat="1" ht="21" x14ac:dyDescent="0.25">
      <c r="A51" s="517" t="s">
        <v>474</v>
      </c>
      <c r="B51" s="518" t="s">
        <v>475</v>
      </c>
      <c r="C51" s="523">
        <f>+C7+C8+C34+C50</f>
        <v>2257289316</v>
      </c>
    </row>
    <row r="52" spans="1:3" s="516" customFormat="1" x14ac:dyDescent="0.25">
      <c r="A52" s="517" t="s">
        <v>476</v>
      </c>
      <c r="B52" s="518" t="s">
        <v>477</v>
      </c>
      <c r="C52" s="522">
        <v>57560</v>
      </c>
    </row>
    <row r="53" spans="1:3" s="516" customFormat="1" x14ac:dyDescent="0.25">
      <c r="A53" s="517" t="s">
        <v>478</v>
      </c>
      <c r="B53" s="518" t="s">
        <v>479</v>
      </c>
      <c r="C53" s="522">
        <v>44000000</v>
      </c>
    </row>
    <row r="54" spans="1:3" s="516" customFormat="1" x14ac:dyDescent="0.25">
      <c r="A54" s="517" t="s">
        <v>480</v>
      </c>
      <c r="B54" s="518" t="s">
        <v>481</v>
      </c>
      <c r="C54" s="523">
        <f>+C52+C53</f>
        <v>44057560</v>
      </c>
    </row>
    <row r="55" spans="1:3" s="516" customFormat="1" x14ac:dyDescent="0.25">
      <c r="A55" s="517" t="s">
        <v>482</v>
      </c>
      <c r="B55" s="518" t="s">
        <v>483</v>
      </c>
      <c r="C55" s="522"/>
    </row>
    <row r="56" spans="1:3" s="516" customFormat="1" x14ac:dyDescent="0.25">
      <c r="A56" s="517" t="s">
        <v>484</v>
      </c>
      <c r="B56" s="518" t="s">
        <v>485</v>
      </c>
      <c r="C56" s="522">
        <v>416225</v>
      </c>
    </row>
    <row r="57" spans="1:3" s="516" customFormat="1" x14ac:dyDescent="0.25">
      <c r="A57" s="517" t="s">
        <v>486</v>
      </c>
      <c r="B57" s="518" t="s">
        <v>487</v>
      </c>
      <c r="C57" s="522">
        <v>91650977</v>
      </c>
    </row>
    <row r="58" spans="1:3" s="516" customFormat="1" x14ac:dyDescent="0.25">
      <c r="A58" s="517" t="s">
        <v>488</v>
      </c>
      <c r="B58" s="518" t="s">
        <v>489</v>
      </c>
      <c r="C58" s="522"/>
    </row>
    <row r="59" spans="1:3" s="516" customFormat="1" x14ac:dyDescent="0.25">
      <c r="A59" s="517" t="s">
        <v>490</v>
      </c>
      <c r="B59" s="518" t="s">
        <v>491</v>
      </c>
      <c r="C59" s="523">
        <f>+C55+C56+C57+C58</f>
        <v>92067202</v>
      </c>
    </row>
    <row r="60" spans="1:3" s="516" customFormat="1" x14ac:dyDescent="0.25">
      <c r="A60" s="517" t="s">
        <v>492</v>
      </c>
      <c r="B60" s="518" t="s">
        <v>493</v>
      </c>
      <c r="C60" s="522">
        <v>47763889</v>
      </c>
    </row>
    <row r="61" spans="1:3" s="516" customFormat="1" x14ac:dyDescent="0.25">
      <c r="A61" s="517" t="s">
        <v>494</v>
      </c>
      <c r="B61" s="518" t="s">
        <v>495</v>
      </c>
      <c r="C61" s="522">
        <v>1</v>
      </c>
    </row>
    <row r="62" spans="1:3" s="516" customFormat="1" x14ac:dyDescent="0.25">
      <c r="A62" s="517" t="s">
        <v>496</v>
      </c>
      <c r="B62" s="518" t="s">
        <v>497</v>
      </c>
      <c r="C62" s="522">
        <v>779492</v>
      </c>
    </row>
    <row r="63" spans="1:3" s="516" customFormat="1" x14ac:dyDescent="0.25">
      <c r="A63" s="517" t="s">
        <v>498</v>
      </c>
      <c r="B63" s="518" t="s">
        <v>499</v>
      </c>
      <c r="C63" s="523">
        <f>+C60+C61+C62</f>
        <v>48543382</v>
      </c>
    </row>
    <row r="64" spans="1:3" s="516" customFormat="1" x14ac:dyDescent="0.25">
      <c r="A64" s="517" t="s">
        <v>500</v>
      </c>
      <c r="B64" s="518" t="s">
        <v>501</v>
      </c>
      <c r="C64" s="522">
        <v>0</v>
      </c>
    </row>
    <row r="65" spans="1:3" s="516" customFormat="1" ht="21" x14ac:dyDescent="0.25">
      <c r="A65" s="517" t="s">
        <v>502</v>
      </c>
      <c r="B65" s="518" t="s">
        <v>503</v>
      </c>
      <c r="C65" s="522"/>
    </row>
    <row r="66" spans="1:3" s="516" customFormat="1" x14ac:dyDescent="0.25">
      <c r="A66" s="517" t="s">
        <v>504</v>
      </c>
      <c r="B66" s="518" t="s">
        <v>505</v>
      </c>
      <c r="C66" s="523">
        <f>+C64+C65</f>
        <v>0</v>
      </c>
    </row>
    <row r="67" spans="1:3" s="516" customFormat="1" x14ac:dyDescent="0.25">
      <c r="A67" s="517" t="s">
        <v>506</v>
      </c>
      <c r="B67" s="518" t="s">
        <v>507</v>
      </c>
      <c r="C67" s="522"/>
    </row>
    <row r="68" spans="1:3" s="516" customFormat="1" ht="16.5" thickBot="1" x14ac:dyDescent="0.3">
      <c r="A68" s="524" t="s">
        <v>508</v>
      </c>
      <c r="B68" s="525" t="s">
        <v>509</v>
      </c>
      <c r="C68" s="526">
        <f>+C51+C54+C59+C63+C66+C67</f>
        <v>2441957460</v>
      </c>
    </row>
    <row r="69" spans="1:3" x14ac:dyDescent="0.25">
      <c r="A69" s="527"/>
      <c r="C69" s="528"/>
    </row>
    <row r="70" spans="1:3" x14ac:dyDescent="0.25">
      <c r="A70" s="527"/>
      <c r="C70" s="528"/>
    </row>
    <row r="71" spans="1:3" x14ac:dyDescent="0.25">
      <c r="A71" s="529"/>
      <c r="C71" s="528"/>
    </row>
    <row r="72" spans="1:3" x14ac:dyDescent="0.25">
      <c r="A72" s="784"/>
      <c r="B72" s="784"/>
      <c r="C72" s="784"/>
    </row>
    <row r="73" spans="1:3" x14ac:dyDescent="0.25">
      <c r="A73" s="784"/>
      <c r="B73" s="784"/>
      <c r="C73" s="784"/>
    </row>
  </sheetData>
  <mergeCells count="6">
    <mergeCell ref="A72:C72"/>
    <mergeCell ref="A73:C73"/>
    <mergeCell ref="A1:C1"/>
    <mergeCell ref="A3:A5"/>
    <mergeCell ref="B3:B5"/>
    <mergeCell ref="C3:C4"/>
  </mergeCells>
  <pageMargins left="0.7" right="0.7" top="0.75" bottom="0.75" header="0.3" footer="0.3"/>
  <pageSetup paperSize="9" scale="70" fitToHeight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E26"/>
  <sheetViews>
    <sheetView workbookViewId="0">
      <selection activeCell="F23" sqref="F23"/>
    </sheetView>
  </sheetViews>
  <sheetFormatPr defaultRowHeight="12.75" x14ac:dyDescent="0.25"/>
  <cols>
    <col min="1" max="1" width="61" style="531" customWidth="1"/>
    <col min="2" max="2" width="5.28515625" style="532" customWidth="1"/>
    <col min="3" max="3" width="15.42578125" style="530" customWidth="1"/>
    <col min="4" max="256" width="9.140625" style="530"/>
    <col min="257" max="257" width="61" style="530" customWidth="1"/>
    <col min="258" max="258" width="5.28515625" style="530" customWidth="1"/>
    <col min="259" max="259" width="15.42578125" style="530" customWidth="1"/>
    <col min="260" max="512" width="9.140625" style="530"/>
    <col min="513" max="513" width="61" style="530" customWidth="1"/>
    <col min="514" max="514" width="5.28515625" style="530" customWidth="1"/>
    <col min="515" max="515" width="15.42578125" style="530" customWidth="1"/>
    <col min="516" max="768" width="9.140625" style="530"/>
    <col min="769" max="769" width="61" style="530" customWidth="1"/>
    <col min="770" max="770" width="5.28515625" style="530" customWidth="1"/>
    <col min="771" max="771" width="15.42578125" style="530" customWidth="1"/>
    <col min="772" max="1024" width="9.140625" style="530"/>
    <col min="1025" max="1025" width="61" style="530" customWidth="1"/>
    <col min="1026" max="1026" width="5.28515625" style="530" customWidth="1"/>
    <col min="1027" max="1027" width="15.42578125" style="530" customWidth="1"/>
    <col min="1028" max="1280" width="9.140625" style="530"/>
    <col min="1281" max="1281" width="61" style="530" customWidth="1"/>
    <col min="1282" max="1282" width="5.28515625" style="530" customWidth="1"/>
    <col min="1283" max="1283" width="15.42578125" style="530" customWidth="1"/>
    <col min="1284" max="1536" width="9.140625" style="530"/>
    <col min="1537" max="1537" width="61" style="530" customWidth="1"/>
    <col min="1538" max="1538" width="5.28515625" style="530" customWidth="1"/>
    <col min="1539" max="1539" width="15.42578125" style="530" customWidth="1"/>
    <col min="1540" max="1792" width="9.140625" style="530"/>
    <col min="1793" max="1793" width="61" style="530" customWidth="1"/>
    <col min="1794" max="1794" width="5.28515625" style="530" customWidth="1"/>
    <col min="1795" max="1795" width="15.42578125" style="530" customWidth="1"/>
    <col min="1796" max="2048" width="9.140625" style="530"/>
    <col min="2049" max="2049" width="61" style="530" customWidth="1"/>
    <col min="2050" max="2050" width="5.28515625" style="530" customWidth="1"/>
    <col min="2051" max="2051" width="15.42578125" style="530" customWidth="1"/>
    <col min="2052" max="2304" width="9.140625" style="530"/>
    <col min="2305" max="2305" width="61" style="530" customWidth="1"/>
    <col min="2306" max="2306" width="5.28515625" style="530" customWidth="1"/>
    <col min="2307" max="2307" width="15.42578125" style="530" customWidth="1"/>
    <col min="2308" max="2560" width="9.140625" style="530"/>
    <col min="2561" max="2561" width="61" style="530" customWidth="1"/>
    <col min="2562" max="2562" width="5.28515625" style="530" customWidth="1"/>
    <col min="2563" max="2563" width="15.42578125" style="530" customWidth="1"/>
    <col min="2564" max="2816" width="9.140625" style="530"/>
    <col min="2817" max="2817" width="61" style="530" customWidth="1"/>
    <col min="2818" max="2818" width="5.28515625" style="530" customWidth="1"/>
    <col min="2819" max="2819" width="15.42578125" style="530" customWidth="1"/>
    <col min="2820" max="3072" width="9.140625" style="530"/>
    <col min="3073" max="3073" width="61" style="530" customWidth="1"/>
    <col min="3074" max="3074" width="5.28515625" style="530" customWidth="1"/>
    <col min="3075" max="3075" width="15.42578125" style="530" customWidth="1"/>
    <col min="3076" max="3328" width="9.140625" style="530"/>
    <col min="3329" max="3329" width="61" style="530" customWidth="1"/>
    <col min="3330" max="3330" width="5.28515625" style="530" customWidth="1"/>
    <col min="3331" max="3331" width="15.42578125" style="530" customWidth="1"/>
    <col min="3332" max="3584" width="9.140625" style="530"/>
    <col min="3585" max="3585" width="61" style="530" customWidth="1"/>
    <col min="3586" max="3586" width="5.28515625" style="530" customWidth="1"/>
    <col min="3587" max="3587" width="15.42578125" style="530" customWidth="1"/>
    <col min="3588" max="3840" width="9.140625" style="530"/>
    <col min="3841" max="3841" width="61" style="530" customWidth="1"/>
    <col min="3842" max="3842" width="5.28515625" style="530" customWidth="1"/>
    <col min="3843" max="3843" width="15.42578125" style="530" customWidth="1"/>
    <col min="3844" max="4096" width="9.140625" style="530"/>
    <col min="4097" max="4097" width="61" style="530" customWidth="1"/>
    <col min="4098" max="4098" width="5.28515625" style="530" customWidth="1"/>
    <col min="4099" max="4099" width="15.42578125" style="530" customWidth="1"/>
    <col min="4100" max="4352" width="9.140625" style="530"/>
    <col min="4353" max="4353" width="61" style="530" customWidth="1"/>
    <col min="4354" max="4354" width="5.28515625" style="530" customWidth="1"/>
    <col min="4355" max="4355" width="15.42578125" style="530" customWidth="1"/>
    <col min="4356" max="4608" width="9.140625" style="530"/>
    <col min="4609" max="4609" width="61" style="530" customWidth="1"/>
    <col min="4610" max="4610" width="5.28515625" style="530" customWidth="1"/>
    <col min="4611" max="4611" width="15.42578125" style="530" customWidth="1"/>
    <col min="4612" max="4864" width="9.140625" style="530"/>
    <col min="4865" max="4865" width="61" style="530" customWidth="1"/>
    <col min="4866" max="4866" width="5.28515625" style="530" customWidth="1"/>
    <col min="4867" max="4867" width="15.42578125" style="530" customWidth="1"/>
    <col min="4868" max="5120" width="9.140625" style="530"/>
    <col min="5121" max="5121" width="61" style="530" customWidth="1"/>
    <col min="5122" max="5122" width="5.28515625" style="530" customWidth="1"/>
    <col min="5123" max="5123" width="15.42578125" style="530" customWidth="1"/>
    <col min="5124" max="5376" width="9.140625" style="530"/>
    <col min="5377" max="5377" width="61" style="530" customWidth="1"/>
    <col min="5378" max="5378" width="5.28515625" style="530" customWidth="1"/>
    <col min="5379" max="5379" width="15.42578125" style="530" customWidth="1"/>
    <col min="5380" max="5632" width="9.140625" style="530"/>
    <col min="5633" max="5633" width="61" style="530" customWidth="1"/>
    <col min="5634" max="5634" width="5.28515625" style="530" customWidth="1"/>
    <col min="5635" max="5635" width="15.42578125" style="530" customWidth="1"/>
    <col min="5636" max="5888" width="9.140625" style="530"/>
    <col min="5889" max="5889" width="61" style="530" customWidth="1"/>
    <col min="5890" max="5890" width="5.28515625" style="530" customWidth="1"/>
    <col min="5891" max="5891" width="15.42578125" style="530" customWidth="1"/>
    <col min="5892" max="6144" width="9.140625" style="530"/>
    <col min="6145" max="6145" width="61" style="530" customWidth="1"/>
    <col min="6146" max="6146" width="5.28515625" style="530" customWidth="1"/>
    <col min="6147" max="6147" width="15.42578125" style="530" customWidth="1"/>
    <col min="6148" max="6400" width="9.140625" style="530"/>
    <col min="6401" max="6401" width="61" style="530" customWidth="1"/>
    <col min="6402" max="6402" width="5.28515625" style="530" customWidth="1"/>
    <col min="6403" max="6403" width="15.42578125" style="530" customWidth="1"/>
    <col min="6404" max="6656" width="9.140625" style="530"/>
    <col min="6657" max="6657" width="61" style="530" customWidth="1"/>
    <col min="6658" max="6658" width="5.28515625" style="530" customWidth="1"/>
    <col min="6659" max="6659" width="15.42578125" style="530" customWidth="1"/>
    <col min="6660" max="6912" width="9.140625" style="530"/>
    <col min="6913" max="6913" width="61" style="530" customWidth="1"/>
    <col min="6914" max="6914" width="5.28515625" style="530" customWidth="1"/>
    <col min="6915" max="6915" width="15.42578125" style="530" customWidth="1"/>
    <col min="6916" max="7168" width="9.140625" style="530"/>
    <col min="7169" max="7169" width="61" style="530" customWidth="1"/>
    <col min="7170" max="7170" width="5.28515625" style="530" customWidth="1"/>
    <col min="7171" max="7171" width="15.42578125" style="530" customWidth="1"/>
    <col min="7172" max="7424" width="9.140625" style="530"/>
    <col min="7425" max="7425" width="61" style="530" customWidth="1"/>
    <col min="7426" max="7426" width="5.28515625" style="530" customWidth="1"/>
    <col min="7427" max="7427" width="15.42578125" style="530" customWidth="1"/>
    <col min="7428" max="7680" width="9.140625" style="530"/>
    <col min="7681" max="7681" width="61" style="530" customWidth="1"/>
    <col min="7682" max="7682" width="5.28515625" style="530" customWidth="1"/>
    <col min="7683" max="7683" width="15.42578125" style="530" customWidth="1"/>
    <col min="7684" max="7936" width="9.140625" style="530"/>
    <col min="7937" max="7937" width="61" style="530" customWidth="1"/>
    <col min="7938" max="7938" width="5.28515625" style="530" customWidth="1"/>
    <col min="7939" max="7939" width="15.42578125" style="530" customWidth="1"/>
    <col min="7940" max="8192" width="9.140625" style="530"/>
    <col min="8193" max="8193" width="61" style="530" customWidth="1"/>
    <col min="8194" max="8194" width="5.28515625" style="530" customWidth="1"/>
    <col min="8195" max="8195" width="15.42578125" style="530" customWidth="1"/>
    <col min="8196" max="8448" width="9.140625" style="530"/>
    <col min="8449" max="8449" width="61" style="530" customWidth="1"/>
    <col min="8450" max="8450" width="5.28515625" style="530" customWidth="1"/>
    <col min="8451" max="8451" width="15.42578125" style="530" customWidth="1"/>
    <col min="8452" max="8704" width="9.140625" style="530"/>
    <col min="8705" max="8705" width="61" style="530" customWidth="1"/>
    <col min="8706" max="8706" width="5.28515625" style="530" customWidth="1"/>
    <col min="8707" max="8707" width="15.42578125" style="530" customWidth="1"/>
    <col min="8708" max="8960" width="9.140625" style="530"/>
    <col min="8961" max="8961" width="61" style="530" customWidth="1"/>
    <col min="8962" max="8962" width="5.28515625" style="530" customWidth="1"/>
    <col min="8963" max="8963" width="15.42578125" style="530" customWidth="1"/>
    <col min="8964" max="9216" width="9.140625" style="530"/>
    <col min="9217" max="9217" width="61" style="530" customWidth="1"/>
    <col min="9218" max="9218" width="5.28515625" style="530" customWidth="1"/>
    <col min="9219" max="9219" width="15.42578125" style="530" customWidth="1"/>
    <col min="9220" max="9472" width="9.140625" style="530"/>
    <col min="9473" max="9473" width="61" style="530" customWidth="1"/>
    <col min="9474" max="9474" width="5.28515625" style="530" customWidth="1"/>
    <col min="9475" max="9475" width="15.42578125" style="530" customWidth="1"/>
    <col min="9476" max="9728" width="9.140625" style="530"/>
    <col min="9729" max="9729" width="61" style="530" customWidth="1"/>
    <col min="9730" max="9730" width="5.28515625" style="530" customWidth="1"/>
    <col min="9731" max="9731" width="15.42578125" style="530" customWidth="1"/>
    <col min="9732" max="9984" width="9.140625" style="530"/>
    <col min="9985" max="9985" width="61" style="530" customWidth="1"/>
    <col min="9986" max="9986" width="5.28515625" style="530" customWidth="1"/>
    <col min="9987" max="9987" width="15.42578125" style="530" customWidth="1"/>
    <col min="9988" max="10240" width="9.140625" style="530"/>
    <col min="10241" max="10241" width="61" style="530" customWidth="1"/>
    <col min="10242" max="10242" width="5.28515625" style="530" customWidth="1"/>
    <col min="10243" max="10243" width="15.42578125" style="530" customWidth="1"/>
    <col min="10244" max="10496" width="9.140625" style="530"/>
    <col min="10497" max="10497" width="61" style="530" customWidth="1"/>
    <col min="10498" max="10498" width="5.28515625" style="530" customWidth="1"/>
    <col min="10499" max="10499" width="15.42578125" style="530" customWidth="1"/>
    <col min="10500" max="10752" width="9.140625" style="530"/>
    <col min="10753" max="10753" width="61" style="530" customWidth="1"/>
    <col min="10754" max="10754" width="5.28515625" style="530" customWidth="1"/>
    <col min="10755" max="10755" width="15.42578125" style="530" customWidth="1"/>
    <col min="10756" max="11008" width="9.140625" style="530"/>
    <col min="11009" max="11009" width="61" style="530" customWidth="1"/>
    <col min="11010" max="11010" width="5.28515625" style="530" customWidth="1"/>
    <col min="11011" max="11011" width="15.42578125" style="530" customWidth="1"/>
    <col min="11012" max="11264" width="9.140625" style="530"/>
    <col min="11265" max="11265" width="61" style="530" customWidth="1"/>
    <col min="11266" max="11266" width="5.28515625" style="530" customWidth="1"/>
    <col min="11267" max="11267" width="15.42578125" style="530" customWidth="1"/>
    <col min="11268" max="11520" width="9.140625" style="530"/>
    <col min="11521" max="11521" width="61" style="530" customWidth="1"/>
    <col min="11522" max="11522" width="5.28515625" style="530" customWidth="1"/>
    <col min="11523" max="11523" width="15.42578125" style="530" customWidth="1"/>
    <col min="11524" max="11776" width="9.140625" style="530"/>
    <col min="11777" max="11777" width="61" style="530" customWidth="1"/>
    <col min="11778" max="11778" width="5.28515625" style="530" customWidth="1"/>
    <col min="11779" max="11779" width="15.42578125" style="530" customWidth="1"/>
    <col min="11780" max="12032" width="9.140625" style="530"/>
    <col min="12033" max="12033" width="61" style="530" customWidth="1"/>
    <col min="12034" max="12034" width="5.28515625" style="530" customWidth="1"/>
    <col min="12035" max="12035" width="15.42578125" style="530" customWidth="1"/>
    <col min="12036" max="12288" width="9.140625" style="530"/>
    <col min="12289" max="12289" width="61" style="530" customWidth="1"/>
    <col min="12290" max="12290" width="5.28515625" style="530" customWidth="1"/>
    <col min="12291" max="12291" width="15.42578125" style="530" customWidth="1"/>
    <col min="12292" max="12544" width="9.140625" style="530"/>
    <col min="12545" max="12545" width="61" style="530" customWidth="1"/>
    <col min="12546" max="12546" width="5.28515625" style="530" customWidth="1"/>
    <col min="12547" max="12547" width="15.42578125" style="530" customWidth="1"/>
    <col min="12548" max="12800" width="9.140625" style="530"/>
    <col min="12801" max="12801" width="61" style="530" customWidth="1"/>
    <col min="12802" max="12802" width="5.28515625" style="530" customWidth="1"/>
    <col min="12803" max="12803" width="15.42578125" style="530" customWidth="1"/>
    <col min="12804" max="13056" width="9.140625" style="530"/>
    <col min="13057" max="13057" width="61" style="530" customWidth="1"/>
    <col min="13058" max="13058" width="5.28515625" style="530" customWidth="1"/>
    <col min="13059" max="13059" width="15.42578125" style="530" customWidth="1"/>
    <col min="13060" max="13312" width="9.140625" style="530"/>
    <col min="13313" max="13313" width="61" style="530" customWidth="1"/>
    <col min="13314" max="13314" width="5.28515625" style="530" customWidth="1"/>
    <col min="13315" max="13315" width="15.42578125" style="530" customWidth="1"/>
    <col min="13316" max="13568" width="9.140625" style="530"/>
    <col min="13569" max="13569" width="61" style="530" customWidth="1"/>
    <col min="13570" max="13570" width="5.28515625" style="530" customWidth="1"/>
    <col min="13571" max="13571" width="15.42578125" style="530" customWidth="1"/>
    <col min="13572" max="13824" width="9.140625" style="530"/>
    <col min="13825" max="13825" width="61" style="530" customWidth="1"/>
    <col min="13826" max="13826" width="5.28515625" style="530" customWidth="1"/>
    <col min="13827" max="13827" width="15.42578125" style="530" customWidth="1"/>
    <col min="13828" max="14080" width="9.140625" style="530"/>
    <col min="14081" max="14081" width="61" style="530" customWidth="1"/>
    <col min="14082" max="14082" width="5.28515625" style="530" customWidth="1"/>
    <col min="14083" max="14083" width="15.42578125" style="530" customWidth="1"/>
    <col min="14084" max="14336" width="9.140625" style="530"/>
    <col min="14337" max="14337" width="61" style="530" customWidth="1"/>
    <col min="14338" max="14338" width="5.28515625" style="530" customWidth="1"/>
    <col min="14339" max="14339" width="15.42578125" style="530" customWidth="1"/>
    <col min="14340" max="14592" width="9.140625" style="530"/>
    <col min="14593" max="14593" width="61" style="530" customWidth="1"/>
    <col min="14594" max="14594" width="5.28515625" style="530" customWidth="1"/>
    <col min="14595" max="14595" width="15.42578125" style="530" customWidth="1"/>
    <col min="14596" max="14848" width="9.140625" style="530"/>
    <col min="14849" max="14849" width="61" style="530" customWidth="1"/>
    <col min="14850" max="14850" width="5.28515625" style="530" customWidth="1"/>
    <col min="14851" max="14851" width="15.42578125" style="530" customWidth="1"/>
    <col min="14852" max="15104" width="9.140625" style="530"/>
    <col min="15105" max="15105" width="61" style="530" customWidth="1"/>
    <col min="15106" max="15106" width="5.28515625" style="530" customWidth="1"/>
    <col min="15107" max="15107" width="15.42578125" style="530" customWidth="1"/>
    <col min="15108" max="15360" width="9.140625" style="530"/>
    <col min="15361" max="15361" width="61" style="530" customWidth="1"/>
    <col min="15362" max="15362" width="5.28515625" style="530" customWidth="1"/>
    <col min="15363" max="15363" width="15.42578125" style="530" customWidth="1"/>
    <col min="15364" max="15616" width="9.140625" style="530"/>
    <col min="15617" max="15617" width="61" style="530" customWidth="1"/>
    <col min="15618" max="15618" width="5.28515625" style="530" customWidth="1"/>
    <col min="15619" max="15619" width="15.42578125" style="530" customWidth="1"/>
    <col min="15620" max="15872" width="9.140625" style="530"/>
    <col min="15873" max="15873" width="61" style="530" customWidth="1"/>
    <col min="15874" max="15874" width="5.28515625" style="530" customWidth="1"/>
    <col min="15875" max="15875" width="15.42578125" style="530" customWidth="1"/>
    <col min="15876" max="16128" width="9.140625" style="530"/>
    <col min="16129" max="16129" width="61" style="530" customWidth="1"/>
    <col min="16130" max="16130" width="5.28515625" style="530" customWidth="1"/>
    <col min="16131" max="16131" width="15.42578125" style="530" customWidth="1"/>
    <col min="16132" max="16384" width="9.140625" style="530"/>
  </cols>
  <sheetData>
    <row r="1" spans="1:5" x14ac:dyDescent="0.25">
      <c r="A1" s="796" t="s">
        <v>510</v>
      </c>
      <c r="B1" s="796"/>
      <c r="C1" s="796"/>
    </row>
    <row r="2" spans="1:5" ht="15.75" x14ac:dyDescent="0.25">
      <c r="A2" s="797" t="s">
        <v>582</v>
      </c>
      <c r="B2" s="797"/>
      <c r="C2" s="797"/>
      <c r="E2" s="641"/>
    </row>
    <row r="3" spans="1:5" x14ac:dyDescent="0.25">
      <c r="E3" s="595"/>
    </row>
    <row r="4" spans="1:5" ht="13.5" thickBot="1" x14ac:dyDescent="0.3">
      <c r="B4" s="798"/>
      <c r="C4" s="798"/>
    </row>
    <row r="5" spans="1:5" s="533" customFormat="1" x14ac:dyDescent="0.25">
      <c r="A5" s="799" t="s">
        <v>511</v>
      </c>
      <c r="B5" s="801" t="s">
        <v>407</v>
      </c>
      <c r="C5" s="803" t="s">
        <v>512</v>
      </c>
    </row>
    <row r="6" spans="1:5" s="533" customFormat="1" x14ac:dyDescent="0.25">
      <c r="A6" s="800"/>
      <c r="B6" s="802"/>
      <c r="C6" s="804"/>
    </row>
    <row r="7" spans="1:5" s="537" customFormat="1" ht="13.5" thickBot="1" x14ac:dyDescent="0.3">
      <c r="A7" s="534" t="s">
        <v>7</v>
      </c>
      <c r="B7" s="535" t="s">
        <v>8</v>
      </c>
      <c r="C7" s="536" t="s">
        <v>9</v>
      </c>
    </row>
    <row r="8" spans="1:5" x14ac:dyDescent="0.25">
      <c r="A8" s="517" t="s">
        <v>513</v>
      </c>
      <c r="B8" s="538" t="s">
        <v>410</v>
      </c>
      <c r="C8" s="539">
        <v>952055585</v>
      </c>
    </row>
    <row r="9" spans="1:5" x14ac:dyDescent="0.25">
      <c r="A9" s="517" t="s">
        <v>514</v>
      </c>
      <c r="B9" s="518" t="s">
        <v>412</v>
      </c>
      <c r="C9" s="539"/>
    </row>
    <row r="10" spans="1:5" x14ac:dyDescent="0.25">
      <c r="A10" s="517" t="s">
        <v>515</v>
      </c>
      <c r="B10" s="518" t="s">
        <v>414</v>
      </c>
      <c r="C10" s="539">
        <v>129293969</v>
      </c>
    </row>
    <row r="11" spans="1:5" x14ac:dyDescent="0.25">
      <c r="A11" s="517" t="s">
        <v>516</v>
      </c>
      <c r="B11" s="518" t="s">
        <v>416</v>
      </c>
      <c r="C11" s="540">
        <v>1217890951</v>
      </c>
    </row>
    <row r="12" spans="1:5" x14ac:dyDescent="0.25">
      <c r="A12" s="517" t="s">
        <v>517</v>
      </c>
      <c r="B12" s="518" t="s">
        <v>418</v>
      </c>
      <c r="C12" s="540"/>
    </row>
    <row r="13" spans="1:5" x14ac:dyDescent="0.25">
      <c r="A13" s="517" t="s">
        <v>518</v>
      </c>
      <c r="B13" s="518" t="s">
        <v>420</v>
      </c>
      <c r="C13" s="540">
        <v>102338669</v>
      </c>
    </row>
    <row r="14" spans="1:5" x14ac:dyDescent="0.25">
      <c r="A14" s="517" t="s">
        <v>519</v>
      </c>
      <c r="B14" s="518" t="s">
        <v>422</v>
      </c>
      <c r="C14" s="541">
        <f>+C8+C9+C10+C11+C12+C13</f>
        <v>2401579174</v>
      </c>
    </row>
    <row r="15" spans="1:5" x14ac:dyDescent="0.25">
      <c r="A15" s="517" t="s">
        <v>520</v>
      </c>
      <c r="B15" s="518" t="s">
        <v>424</v>
      </c>
      <c r="C15" s="542">
        <v>25510167</v>
      </c>
    </row>
    <row r="16" spans="1:5" x14ac:dyDescent="0.25">
      <c r="A16" s="517" t="s">
        <v>521</v>
      </c>
      <c r="B16" s="518" t="s">
        <v>425</v>
      </c>
      <c r="C16" s="540">
        <v>5103372</v>
      </c>
    </row>
    <row r="17" spans="1:5" x14ac:dyDescent="0.25">
      <c r="A17" s="517" t="s">
        <v>522</v>
      </c>
      <c r="B17" s="518" t="s">
        <v>265</v>
      </c>
      <c r="C17" s="540"/>
    </row>
    <row r="18" spans="1:5" x14ac:dyDescent="0.25">
      <c r="A18" s="517" t="s">
        <v>523</v>
      </c>
      <c r="B18" s="518" t="s">
        <v>267</v>
      </c>
      <c r="C18" s="541">
        <v>30713843</v>
      </c>
    </row>
    <row r="19" spans="1:5" s="543" customFormat="1" x14ac:dyDescent="0.25">
      <c r="A19" s="517" t="s">
        <v>524</v>
      </c>
      <c r="B19" s="518" t="s">
        <v>282</v>
      </c>
      <c r="C19" s="540"/>
    </row>
    <row r="20" spans="1:5" x14ac:dyDescent="0.25">
      <c r="A20" s="517" t="s">
        <v>525</v>
      </c>
      <c r="B20" s="518" t="s">
        <v>285</v>
      </c>
      <c r="C20" s="540">
        <v>9664443</v>
      </c>
    </row>
    <row r="21" spans="1:5" ht="13.5" thickBot="1" x14ac:dyDescent="0.3">
      <c r="A21" s="544" t="s">
        <v>526</v>
      </c>
      <c r="B21" s="525" t="s">
        <v>288</v>
      </c>
      <c r="C21" s="545">
        <f>+C14+C18+C19+C20</f>
        <v>2441957460</v>
      </c>
    </row>
    <row r="22" spans="1:5" ht="15.75" x14ac:dyDescent="0.25">
      <c r="A22" s="527"/>
      <c r="B22" s="529"/>
      <c r="C22" s="528"/>
      <c r="D22" s="528"/>
      <c r="E22" s="528"/>
    </row>
    <row r="23" spans="1:5" ht="15.75" x14ac:dyDescent="0.25">
      <c r="A23" s="527"/>
      <c r="B23" s="529"/>
      <c r="C23" s="528"/>
      <c r="D23" s="528"/>
      <c r="E23" s="528"/>
    </row>
    <row r="24" spans="1:5" ht="15.75" x14ac:dyDescent="0.25">
      <c r="A24" s="529"/>
      <c r="B24" s="529"/>
      <c r="C24" s="528"/>
      <c r="D24" s="528"/>
      <c r="E24" s="528"/>
    </row>
    <row r="25" spans="1:5" ht="15.75" x14ac:dyDescent="0.25">
      <c r="A25" s="795"/>
      <c r="B25" s="795"/>
      <c r="C25" s="795"/>
      <c r="D25" s="546"/>
      <c r="E25" s="546"/>
    </row>
    <row r="26" spans="1:5" ht="15.75" x14ac:dyDescent="0.25">
      <c r="A26" s="795"/>
      <c r="B26" s="795"/>
      <c r="C26" s="795"/>
      <c r="D26" s="546"/>
      <c r="E26" s="546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ageMargins left="0.7" right="0.7" top="0.75" bottom="0.75" header="0.3" footer="0.3"/>
  <pageSetup paperSize="9" fitToHeight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E14"/>
  <sheetViews>
    <sheetView workbookViewId="0">
      <selection activeCell="E22" sqref="E22"/>
    </sheetView>
  </sheetViews>
  <sheetFormatPr defaultRowHeight="15" x14ac:dyDescent="0.25"/>
  <cols>
    <col min="1" max="1" width="6.5703125" style="211" customWidth="1"/>
    <col min="2" max="2" width="52.140625" style="211" customWidth="1"/>
    <col min="3" max="3" width="22" style="211" customWidth="1"/>
    <col min="4" max="256" width="9.140625" style="211"/>
    <col min="257" max="257" width="6.5703125" style="211" customWidth="1"/>
    <col min="258" max="258" width="52.140625" style="211" customWidth="1"/>
    <col min="259" max="259" width="22" style="211" customWidth="1"/>
    <col min="260" max="512" width="9.140625" style="211"/>
    <col min="513" max="513" width="6.5703125" style="211" customWidth="1"/>
    <col min="514" max="514" width="52.140625" style="211" customWidth="1"/>
    <col min="515" max="515" width="22" style="211" customWidth="1"/>
    <col min="516" max="768" width="9.140625" style="211"/>
    <col min="769" max="769" width="6.5703125" style="211" customWidth="1"/>
    <col min="770" max="770" width="52.140625" style="211" customWidth="1"/>
    <col min="771" max="771" width="22" style="211" customWidth="1"/>
    <col min="772" max="1024" width="9.140625" style="211"/>
    <col min="1025" max="1025" width="6.5703125" style="211" customWidth="1"/>
    <col min="1026" max="1026" width="52.140625" style="211" customWidth="1"/>
    <col min="1027" max="1027" width="22" style="211" customWidth="1"/>
    <col min="1028" max="1280" width="9.140625" style="211"/>
    <col min="1281" max="1281" width="6.5703125" style="211" customWidth="1"/>
    <col min="1282" max="1282" width="52.140625" style="211" customWidth="1"/>
    <col min="1283" max="1283" width="22" style="211" customWidth="1"/>
    <col min="1284" max="1536" width="9.140625" style="211"/>
    <col min="1537" max="1537" width="6.5703125" style="211" customWidth="1"/>
    <col min="1538" max="1538" width="52.140625" style="211" customWidth="1"/>
    <col min="1539" max="1539" width="22" style="211" customWidth="1"/>
    <col min="1540" max="1792" width="9.140625" style="211"/>
    <col min="1793" max="1793" width="6.5703125" style="211" customWidth="1"/>
    <col min="1794" max="1794" width="52.140625" style="211" customWidth="1"/>
    <col min="1795" max="1795" width="22" style="211" customWidth="1"/>
    <col min="1796" max="2048" width="9.140625" style="211"/>
    <col min="2049" max="2049" width="6.5703125" style="211" customWidth="1"/>
    <col min="2050" max="2050" width="52.140625" style="211" customWidth="1"/>
    <col min="2051" max="2051" width="22" style="211" customWidth="1"/>
    <col min="2052" max="2304" width="9.140625" style="211"/>
    <col min="2305" max="2305" width="6.5703125" style="211" customWidth="1"/>
    <col min="2306" max="2306" width="52.140625" style="211" customWidth="1"/>
    <col min="2307" max="2307" width="22" style="211" customWidth="1"/>
    <col min="2308" max="2560" width="9.140625" style="211"/>
    <col min="2561" max="2561" width="6.5703125" style="211" customWidth="1"/>
    <col min="2562" max="2562" width="52.140625" style="211" customWidth="1"/>
    <col min="2563" max="2563" width="22" style="211" customWidth="1"/>
    <col min="2564" max="2816" width="9.140625" style="211"/>
    <col min="2817" max="2817" width="6.5703125" style="211" customWidth="1"/>
    <col min="2818" max="2818" width="52.140625" style="211" customWidth="1"/>
    <col min="2819" max="2819" width="22" style="211" customWidth="1"/>
    <col min="2820" max="3072" width="9.140625" style="211"/>
    <col min="3073" max="3073" width="6.5703125" style="211" customWidth="1"/>
    <col min="3074" max="3074" width="52.140625" style="211" customWidth="1"/>
    <col min="3075" max="3075" width="22" style="211" customWidth="1"/>
    <col min="3076" max="3328" width="9.140625" style="211"/>
    <col min="3329" max="3329" width="6.5703125" style="211" customWidth="1"/>
    <col min="3330" max="3330" width="52.140625" style="211" customWidth="1"/>
    <col min="3331" max="3331" width="22" style="211" customWidth="1"/>
    <col min="3332" max="3584" width="9.140625" style="211"/>
    <col min="3585" max="3585" width="6.5703125" style="211" customWidth="1"/>
    <col min="3586" max="3586" width="52.140625" style="211" customWidth="1"/>
    <col min="3587" max="3587" width="22" style="211" customWidth="1"/>
    <col min="3588" max="3840" width="9.140625" style="211"/>
    <col min="3841" max="3841" width="6.5703125" style="211" customWidth="1"/>
    <col min="3842" max="3842" width="52.140625" style="211" customWidth="1"/>
    <col min="3843" max="3843" width="22" style="211" customWidth="1"/>
    <col min="3844" max="4096" width="9.140625" style="211"/>
    <col min="4097" max="4097" width="6.5703125" style="211" customWidth="1"/>
    <col min="4098" max="4098" width="52.140625" style="211" customWidth="1"/>
    <col min="4099" max="4099" width="22" style="211" customWidth="1"/>
    <col min="4100" max="4352" width="9.140625" style="211"/>
    <col min="4353" max="4353" width="6.5703125" style="211" customWidth="1"/>
    <col min="4354" max="4354" width="52.140625" style="211" customWidth="1"/>
    <col min="4355" max="4355" width="22" style="211" customWidth="1"/>
    <col min="4356" max="4608" width="9.140625" style="211"/>
    <col min="4609" max="4609" width="6.5703125" style="211" customWidth="1"/>
    <col min="4610" max="4610" width="52.140625" style="211" customWidth="1"/>
    <col min="4611" max="4611" width="22" style="211" customWidth="1"/>
    <col min="4612" max="4864" width="9.140625" style="211"/>
    <col min="4865" max="4865" width="6.5703125" style="211" customWidth="1"/>
    <col min="4866" max="4866" width="52.140625" style="211" customWidth="1"/>
    <col min="4867" max="4867" width="22" style="211" customWidth="1"/>
    <col min="4868" max="5120" width="9.140625" style="211"/>
    <col min="5121" max="5121" width="6.5703125" style="211" customWidth="1"/>
    <col min="5122" max="5122" width="52.140625" style="211" customWidth="1"/>
    <col min="5123" max="5123" width="22" style="211" customWidth="1"/>
    <col min="5124" max="5376" width="9.140625" style="211"/>
    <col min="5377" max="5377" width="6.5703125" style="211" customWidth="1"/>
    <col min="5378" max="5378" width="52.140625" style="211" customWidth="1"/>
    <col min="5379" max="5379" width="22" style="211" customWidth="1"/>
    <col min="5380" max="5632" width="9.140625" style="211"/>
    <col min="5633" max="5633" width="6.5703125" style="211" customWidth="1"/>
    <col min="5634" max="5634" width="52.140625" style="211" customWidth="1"/>
    <col min="5635" max="5635" width="22" style="211" customWidth="1"/>
    <col min="5636" max="5888" width="9.140625" style="211"/>
    <col min="5889" max="5889" width="6.5703125" style="211" customWidth="1"/>
    <col min="5890" max="5890" width="52.140625" style="211" customWidth="1"/>
    <col min="5891" max="5891" width="22" style="211" customWidth="1"/>
    <col min="5892" max="6144" width="9.140625" style="211"/>
    <col min="6145" max="6145" width="6.5703125" style="211" customWidth="1"/>
    <col min="6146" max="6146" width="52.140625" style="211" customWidth="1"/>
    <col min="6147" max="6147" width="22" style="211" customWidth="1"/>
    <col min="6148" max="6400" width="9.140625" style="211"/>
    <col min="6401" max="6401" width="6.5703125" style="211" customWidth="1"/>
    <col min="6402" max="6402" width="52.140625" style="211" customWidth="1"/>
    <col min="6403" max="6403" width="22" style="211" customWidth="1"/>
    <col min="6404" max="6656" width="9.140625" style="211"/>
    <col min="6657" max="6657" width="6.5703125" style="211" customWidth="1"/>
    <col min="6658" max="6658" width="52.140625" style="211" customWidth="1"/>
    <col min="6659" max="6659" width="22" style="211" customWidth="1"/>
    <col min="6660" max="6912" width="9.140625" style="211"/>
    <col min="6913" max="6913" width="6.5703125" style="211" customWidth="1"/>
    <col min="6914" max="6914" width="52.140625" style="211" customWidth="1"/>
    <col min="6915" max="6915" width="22" style="211" customWidth="1"/>
    <col min="6916" max="7168" width="9.140625" style="211"/>
    <col min="7169" max="7169" width="6.5703125" style="211" customWidth="1"/>
    <col min="7170" max="7170" width="52.140625" style="211" customWidth="1"/>
    <col min="7171" max="7171" width="22" style="211" customWidth="1"/>
    <col min="7172" max="7424" width="9.140625" style="211"/>
    <col min="7425" max="7425" width="6.5703125" style="211" customWidth="1"/>
    <col min="7426" max="7426" width="52.140625" style="211" customWidth="1"/>
    <col min="7427" max="7427" width="22" style="211" customWidth="1"/>
    <col min="7428" max="7680" width="9.140625" style="211"/>
    <col min="7681" max="7681" width="6.5703125" style="211" customWidth="1"/>
    <col min="7682" max="7682" width="52.140625" style="211" customWidth="1"/>
    <col min="7683" max="7683" width="22" style="211" customWidth="1"/>
    <col min="7684" max="7936" width="9.140625" style="211"/>
    <col min="7937" max="7937" width="6.5703125" style="211" customWidth="1"/>
    <col min="7938" max="7938" width="52.140625" style="211" customWidth="1"/>
    <col min="7939" max="7939" width="22" style="211" customWidth="1"/>
    <col min="7940" max="8192" width="9.140625" style="211"/>
    <col min="8193" max="8193" width="6.5703125" style="211" customWidth="1"/>
    <col min="8194" max="8194" width="52.140625" style="211" customWidth="1"/>
    <col min="8195" max="8195" width="22" style="211" customWidth="1"/>
    <col min="8196" max="8448" width="9.140625" style="211"/>
    <col min="8449" max="8449" width="6.5703125" style="211" customWidth="1"/>
    <col min="8450" max="8450" width="52.140625" style="211" customWidth="1"/>
    <col min="8451" max="8451" width="22" style="211" customWidth="1"/>
    <col min="8452" max="8704" width="9.140625" style="211"/>
    <col min="8705" max="8705" width="6.5703125" style="211" customWidth="1"/>
    <col min="8706" max="8706" width="52.140625" style="211" customWidth="1"/>
    <col min="8707" max="8707" width="22" style="211" customWidth="1"/>
    <col min="8708" max="8960" width="9.140625" style="211"/>
    <col min="8961" max="8961" width="6.5703125" style="211" customWidth="1"/>
    <col min="8962" max="8962" width="52.140625" style="211" customWidth="1"/>
    <col min="8963" max="8963" width="22" style="211" customWidth="1"/>
    <col min="8964" max="9216" width="9.140625" style="211"/>
    <col min="9217" max="9217" width="6.5703125" style="211" customWidth="1"/>
    <col min="9218" max="9218" width="52.140625" style="211" customWidth="1"/>
    <col min="9219" max="9219" width="22" style="211" customWidth="1"/>
    <col min="9220" max="9472" width="9.140625" style="211"/>
    <col min="9473" max="9473" width="6.5703125" style="211" customWidth="1"/>
    <col min="9474" max="9474" width="52.140625" style="211" customWidth="1"/>
    <col min="9475" max="9475" width="22" style="211" customWidth="1"/>
    <col min="9476" max="9728" width="9.140625" style="211"/>
    <col min="9729" max="9729" width="6.5703125" style="211" customWidth="1"/>
    <col min="9730" max="9730" width="52.140625" style="211" customWidth="1"/>
    <col min="9731" max="9731" width="22" style="211" customWidth="1"/>
    <col min="9732" max="9984" width="9.140625" style="211"/>
    <col min="9985" max="9985" width="6.5703125" style="211" customWidth="1"/>
    <col min="9986" max="9986" width="52.140625" style="211" customWidth="1"/>
    <col min="9987" max="9987" width="22" style="211" customWidth="1"/>
    <col min="9988" max="10240" width="9.140625" style="211"/>
    <col min="10241" max="10241" width="6.5703125" style="211" customWidth="1"/>
    <col min="10242" max="10242" width="52.140625" style="211" customWidth="1"/>
    <col min="10243" max="10243" width="22" style="211" customWidth="1"/>
    <col min="10244" max="10496" width="9.140625" style="211"/>
    <col min="10497" max="10497" width="6.5703125" style="211" customWidth="1"/>
    <col min="10498" max="10498" width="52.140625" style="211" customWidth="1"/>
    <col min="10499" max="10499" width="22" style="211" customWidth="1"/>
    <col min="10500" max="10752" width="9.140625" style="211"/>
    <col min="10753" max="10753" width="6.5703125" style="211" customWidth="1"/>
    <col min="10754" max="10754" width="52.140625" style="211" customWidth="1"/>
    <col min="10755" max="10755" width="22" style="211" customWidth="1"/>
    <col min="10756" max="11008" width="9.140625" style="211"/>
    <col min="11009" max="11009" width="6.5703125" style="211" customWidth="1"/>
    <col min="11010" max="11010" width="52.140625" style="211" customWidth="1"/>
    <col min="11011" max="11011" width="22" style="211" customWidth="1"/>
    <col min="11012" max="11264" width="9.140625" style="211"/>
    <col min="11265" max="11265" width="6.5703125" style="211" customWidth="1"/>
    <col min="11266" max="11266" width="52.140625" style="211" customWidth="1"/>
    <col min="11267" max="11267" width="22" style="211" customWidth="1"/>
    <col min="11268" max="11520" width="9.140625" style="211"/>
    <col min="11521" max="11521" width="6.5703125" style="211" customWidth="1"/>
    <col min="11522" max="11522" width="52.140625" style="211" customWidth="1"/>
    <col min="11523" max="11523" width="22" style="211" customWidth="1"/>
    <col min="11524" max="11776" width="9.140625" style="211"/>
    <col min="11777" max="11777" width="6.5703125" style="211" customWidth="1"/>
    <col min="11778" max="11778" width="52.140625" style="211" customWidth="1"/>
    <col min="11779" max="11779" width="22" style="211" customWidth="1"/>
    <col min="11780" max="12032" width="9.140625" style="211"/>
    <col min="12033" max="12033" width="6.5703125" style="211" customWidth="1"/>
    <col min="12034" max="12034" width="52.140625" style="211" customWidth="1"/>
    <col min="12035" max="12035" width="22" style="211" customWidth="1"/>
    <col min="12036" max="12288" width="9.140625" style="211"/>
    <col min="12289" max="12289" width="6.5703125" style="211" customWidth="1"/>
    <col min="12290" max="12290" width="52.140625" style="211" customWidth="1"/>
    <col min="12291" max="12291" width="22" style="211" customWidth="1"/>
    <col min="12292" max="12544" width="9.140625" style="211"/>
    <col min="12545" max="12545" width="6.5703125" style="211" customWidth="1"/>
    <col min="12546" max="12546" width="52.140625" style="211" customWidth="1"/>
    <col min="12547" max="12547" width="22" style="211" customWidth="1"/>
    <col min="12548" max="12800" width="9.140625" style="211"/>
    <col min="12801" max="12801" width="6.5703125" style="211" customWidth="1"/>
    <col min="12802" max="12802" width="52.140625" style="211" customWidth="1"/>
    <col min="12803" max="12803" width="22" style="211" customWidth="1"/>
    <col min="12804" max="13056" width="9.140625" style="211"/>
    <col min="13057" max="13057" width="6.5703125" style="211" customWidth="1"/>
    <col min="13058" max="13058" width="52.140625" style="211" customWidth="1"/>
    <col min="13059" max="13059" width="22" style="211" customWidth="1"/>
    <col min="13060" max="13312" width="9.140625" style="211"/>
    <col min="13313" max="13313" width="6.5703125" style="211" customWidth="1"/>
    <col min="13314" max="13314" width="52.140625" style="211" customWidth="1"/>
    <col min="13315" max="13315" width="22" style="211" customWidth="1"/>
    <col min="13316" max="13568" width="9.140625" style="211"/>
    <col min="13569" max="13569" width="6.5703125" style="211" customWidth="1"/>
    <col min="13570" max="13570" width="52.140625" style="211" customWidth="1"/>
    <col min="13571" max="13571" width="22" style="211" customWidth="1"/>
    <col min="13572" max="13824" width="9.140625" style="211"/>
    <col min="13825" max="13825" width="6.5703125" style="211" customWidth="1"/>
    <col min="13826" max="13826" width="52.140625" style="211" customWidth="1"/>
    <col min="13827" max="13827" width="22" style="211" customWidth="1"/>
    <col min="13828" max="14080" width="9.140625" style="211"/>
    <col min="14081" max="14081" width="6.5703125" style="211" customWidth="1"/>
    <col min="14082" max="14082" width="52.140625" style="211" customWidth="1"/>
    <col min="14083" max="14083" width="22" style="211" customWidth="1"/>
    <col min="14084" max="14336" width="9.140625" style="211"/>
    <col min="14337" max="14337" width="6.5703125" style="211" customWidth="1"/>
    <col min="14338" max="14338" width="52.140625" style="211" customWidth="1"/>
    <col min="14339" max="14339" width="22" style="211" customWidth="1"/>
    <col min="14340" max="14592" width="9.140625" style="211"/>
    <col min="14593" max="14593" width="6.5703125" style="211" customWidth="1"/>
    <col min="14594" max="14594" width="52.140625" style="211" customWidth="1"/>
    <col min="14595" max="14595" width="22" style="211" customWidth="1"/>
    <col min="14596" max="14848" width="9.140625" style="211"/>
    <col min="14849" max="14849" width="6.5703125" style="211" customWidth="1"/>
    <col min="14850" max="14850" width="52.140625" style="211" customWidth="1"/>
    <col min="14851" max="14851" width="22" style="211" customWidth="1"/>
    <col min="14852" max="15104" width="9.140625" style="211"/>
    <col min="15105" max="15105" width="6.5703125" style="211" customWidth="1"/>
    <col min="15106" max="15106" width="52.140625" style="211" customWidth="1"/>
    <col min="15107" max="15107" width="22" style="211" customWidth="1"/>
    <col min="15108" max="15360" width="9.140625" style="211"/>
    <col min="15361" max="15361" width="6.5703125" style="211" customWidth="1"/>
    <col min="15362" max="15362" width="52.140625" style="211" customWidth="1"/>
    <col min="15363" max="15363" width="22" style="211" customWidth="1"/>
    <col min="15364" max="15616" width="9.140625" style="211"/>
    <col min="15617" max="15617" width="6.5703125" style="211" customWidth="1"/>
    <col min="15618" max="15618" width="52.140625" style="211" customWidth="1"/>
    <col min="15619" max="15619" width="22" style="211" customWidth="1"/>
    <col min="15620" max="15872" width="9.140625" style="211"/>
    <col min="15873" max="15873" width="6.5703125" style="211" customWidth="1"/>
    <col min="15874" max="15874" width="52.140625" style="211" customWidth="1"/>
    <col min="15875" max="15875" width="22" style="211" customWidth="1"/>
    <col min="15876" max="16128" width="9.140625" style="211"/>
    <col min="16129" max="16129" width="6.5703125" style="211" customWidth="1"/>
    <col min="16130" max="16130" width="52.140625" style="211" customWidth="1"/>
    <col min="16131" max="16131" width="22" style="211" customWidth="1"/>
    <col min="16132" max="16384" width="9.140625" style="211"/>
  </cols>
  <sheetData>
    <row r="1" spans="1:5" x14ac:dyDescent="0.25">
      <c r="C1" s="547"/>
    </row>
    <row r="2" spans="1:5" x14ac:dyDescent="0.25">
      <c r="A2" s="548"/>
      <c r="B2" s="548"/>
      <c r="C2" s="548"/>
      <c r="E2" s="594"/>
    </row>
    <row r="3" spans="1:5" x14ac:dyDescent="0.25">
      <c r="A3" s="805" t="s">
        <v>527</v>
      </c>
      <c r="B3" s="805"/>
      <c r="C3" s="805"/>
      <c r="E3" s="610"/>
    </row>
    <row r="4" spans="1:5" ht="15.75" thickBot="1" x14ac:dyDescent="0.3">
      <c r="C4" s="549"/>
    </row>
    <row r="5" spans="1:5" s="553" customFormat="1" ht="26.25" thickBot="1" x14ac:dyDescent="0.3">
      <c r="A5" s="550" t="s">
        <v>395</v>
      </c>
      <c r="B5" s="551" t="s">
        <v>0</v>
      </c>
      <c r="C5" s="552" t="s">
        <v>577</v>
      </c>
    </row>
    <row r="6" spans="1:5" x14ac:dyDescent="0.25">
      <c r="A6" s="554" t="s">
        <v>12</v>
      </c>
      <c r="B6" s="555" t="s">
        <v>579</v>
      </c>
      <c r="C6" s="556">
        <f>C7+C8</f>
        <v>89542435</v>
      </c>
    </row>
    <row r="7" spans="1:5" x14ac:dyDescent="0.25">
      <c r="A7" s="557" t="s">
        <v>26</v>
      </c>
      <c r="B7" s="558" t="s">
        <v>528</v>
      </c>
      <c r="C7" s="559">
        <v>89333210</v>
      </c>
    </row>
    <row r="8" spans="1:5" x14ac:dyDescent="0.25">
      <c r="A8" s="557" t="s">
        <v>40</v>
      </c>
      <c r="B8" s="558" t="s">
        <v>529</v>
      </c>
      <c r="C8" s="559">
        <v>209225</v>
      </c>
    </row>
    <row r="9" spans="1:5" x14ac:dyDescent="0.25">
      <c r="A9" s="557" t="s">
        <v>237</v>
      </c>
      <c r="B9" s="560" t="s">
        <v>530</v>
      </c>
      <c r="C9" s="559">
        <v>797921801</v>
      </c>
    </row>
    <row r="10" spans="1:5" x14ac:dyDescent="0.25">
      <c r="A10" s="561" t="s">
        <v>70</v>
      </c>
      <c r="B10" s="562" t="s">
        <v>531</v>
      </c>
      <c r="C10" s="563">
        <v>795223889</v>
      </c>
    </row>
    <row r="11" spans="1:5" ht="15.75" thickBot="1" x14ac:dyDescent="0.3">
      <c r="A11" s="564" t="s">
        <v>94</v>
      </c>
      <c r="B11" s="565" t="s">
        <v>532</v>
      </c>
      <c r="C11" s="566"/>
    </row>
    <row r="12" spans="1:5" x14ac:dyDescent="0.25">
      <c r="A12" s="567" t="s">
        <v>255</v>
      </c>
      <c r="B12" s="568" t="s">
        <v>578</v>
      </c>
      <c r="C12" s="569">
        <f>C6+C9-C10+C11</f>
        <v>92240347</v>
      </c>
    </row>
    <row r="13" spans="1:5" x14ac:dyDescent="0.25">
      <c r="A13" s="557" t="s">
        <v>116</v>
      </c>
      <c r="B13" s="558" t="s">
        <v>528</v>
      </c>
      <c r="C13" s="559">
        <v>91824122</v>
      </c>
    </row>
    <row r="14" spans="1:5" ht="15.75" thickBot="1" x14ac:dyDescent="0.3">
      <c r="A14" s="564" t="s">
        <v>126</v>
      </c>
      <c r="B14" s="570" t="s">
        <v>529</v>
      </c>
      <c r="C14" s="566">
        <v>416225</v>
      </c>
    </row>
  </sheetData>
  <mergeCells count="1">
    <mergeCell ref="A3:C3"/>
  </mergeCells>
  <conditionalFormatting sqref="C12">
    <cfRule type="cellIs" dxfId="0" priority="1" stopIfTrue="1" operator="notEqual">
      <formula>SUM(C13:C14)</formula>
    </cfRule>
  </conditionalFormatting>
  <pageMargins left="0.7" right="0.7" top="0.75" bottom="0.75" header="0.3" footer="0.3"/>
  <pageSetup paperSize="9" fitToHeight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H23"/>
  <sheetViews>
    <sheetView workbookViewId="0">
      <selection sqref="A1:E22"/>
    </sheetView>
  </sheetViews>
  <sheetFormatPr defaultRowHeight="15" x14ac:dyDescent="0.25"/>
  <cols>
    <col min="1" max="1" width="9.140625" style="572"/>
    <col min="2" max="2" width="43" style="572" customWidth="1"/>
    <col min="3" max="5" width="21.42578125" style="572" customWidth="1"/>
    <col min="6" max="6" width="4.7109375" style="572" customWidth="1"/>
    <col min="7" max="257" width="9.140625" style="572"/>
    <col min="258" max="258" width="50" style="572" customWidth="1"/>
    <col min="259" max="261" width="21.42578125" style="572" customWidth="1"/>
    <col min="262" max="262" width="4.7109375" style="572" customWidth="1"/>
    <col min="263" max="513" width="9.140625" style="572"/>
    <col min="514" max="514" width="50" style="572" customWidth="1"/>
    <col min="515" max="517" width="21.42578125" style="572" customWidth="1"/>
    <col min="518" max="518" width="4.7109375" style="572" customWidth="1"/>
    <col min="519" max="769" width="9.140625" style="572"/>
    <col min="770" max="770" width="50" style="572" customWidth="1"/>
    <col min="771" max="773" width="21.42578125" style="572" customWidth="1"/>
    <col min="774" max="774" width="4.7109375" style="572" customWidth="1"/>
    <col min="775" max="1025" width="9.140625" style="572"/>
    <col min="1026" max="1026" width="50" style="572" customWidth="1"/>
    <col min="1027" max="1029" width="21.42578125" style="572" customWidth="1"/>
    <col min="1030" max="1030" width="4.7109375" style="572" customWidth="1"/>
    <col min="1031" max="1281" width="9.140625" style="572"/>
    <col min="1282" max="1282" width="50" style="572" customWidth="1"/>
    <col min="1283" max="1285" width="21.42578125" style="572" customWidth="1"/>
    <col min="1286" max="1286" width="4.7109375" style="572" customWidth="1"/>
    <col min="1287" max="1537" width="9.140625" style="572"/>
    <col min="1538" max="1538" width="50" style="572" customWidth="1"/>
    <col min="1539" max="1541" width="21.42578125" style="572" customWidth="1"/>
    <col min="1542" max="1542" width="4.7109375" style="572" customWidth="1"/>
    <col min="1543" max="1793" width="9.140625" style="572"/>
    <col min="1794" max="1794" width="50" style="572" customWidth="1"/>
    <col min="1795" max="1797" width="21.42578125" style="572" customWidth="1"/>
    <col min="1798" max="1798" width="4.7109375" style="572" customWidth="1"/>
    <col min="1799" max="2049" width="9.140625" style="572"/>
    <col min="2050" max="2050" width="50" style="572" customWidth="1"/>
    <col min="2051" max="2053" width="21.42578125" style="572" customWidth="1"/>
    <col min="2054" max="2054" width="4.7109375" style="572" customWidth="1"/>
    <col min="2055" max="2305" width="9.140625" style="572"/>
    <col min="2306" max="2306" width="50" style="572" customWidth="1"/>
    <col min="2307" max="2309" width="21.42578125" style="572" customWidth="1"/>
    <col min="2310" max="2310" width="4.7109375" style="572" customWidth="1"/>
    <col min="2311" max="2561" width="9.140625" style="572"/>
    <col min="2562" max="2562" width="50" style="572" customWidth="1"/>
    <col min="2563" max="2565" width="21.42578125" style="572" customWidth="1"/>
    <col min="2566" max="2566" width="4.7109375" style="572" customWidth="1"/>
    <col min="2567" max="2817" width="9.140625" style="572"/>
    <col min="2818" max="2818" width="50" style="572" customWidth="1"/>
    <col min="2819" max="2821" width="21.42578125" style="572" customWidth="1"/>
    <col min="2822" max="2822" width="4.7109375" style="572" customWidth="1"/>
    <col min="2823" max="3073" width="9.140625" style="572"/>
    <col min="3074" max="3074" width="50" style="572" customWidth="1"/>
    <col min="3075" max="3077" width="21.42578125" style="572" customWidth="1"/>
    <col min="3078" max="3078" width="4.7109375" style="572" customWidth="1"/>
    <col min="3079" max="3329" width="9.140625" style="572"/>
    <col min="3330" max="3330" width="50" style="572" customWidth="1"/>
    <col min="3331" max="3333" width="21.42578125" style="572" customWidth="1"/>
    <col min="3334" max="3334" width="4.7109375" style="572" customWidth="1"/>
    <col min="3335" max="3585" width="9.140625" style="572"/>
    <col min="3586" max="3586" width="50" style="572" customWidth="1"/>
    <col min="3587" max="3589" width="21.42578125" style="572" customWidth="1"/>
    <col min="3590" max="3590" width="4.7109375" style="572" customWidth="1"/>
    <col min="3591" max="3841" width="9.140625" style="572"/>
    <col min="3842" max="3842" width="50" style="572" customWidth="1"/>
    <col min="3843" max="3845" width="21.42578125" style="572" customWidth="1"/>
    <col min="3846" max="3846" width="4.7109375" style="572" customWidth="1"/>
    <col min="3847" max="4097" width="9.140625" style="572"/>
    <col min="4098" max="4098" width="50" style="572" customWidth="1"/>
    <col min="4099" max="4101" width="21.42578125" style="572" customWidth="1"/>
    <col min="4102" max="4102" width="4.7109375" style="572" customWidth="1"/>
    <col min="4103" max="4353" width="9.140625" style="572"/>
    <col min="4354" max="4354" width="50" style="572" customWidth="1"/>
    <col min="4355" max="4357" width="21.42578125" style="572" customWidth="1"/>
    <col min="4358" max="4358" width="4.7109375" style="572" customWidth="1"/>
    <col min="4359" max="4609" width="9.140625" style="572"/>
    <col min="4610" max="4610" width="50" style="572" customWidth="1"/>
    <col min="4611" max="4613" width="21.42578125" style="572" customWidth="1"/>
    <col min="4614" max="4614" width="4.7109375" style="572" customWidth="1"/>
    <col min="4615" max="4865" width="9.140625" style="572"/>
    <col min="4866" max="4866" width="50" style="572" customWidth="1"/>
    <col min="4867" max="4869" width="21.42578125" style="572" customWidth="1"/>
    <col min="4870" max="4870" width="4.7109375" style="572" customWidth="1"/>
    <col min="4871" max="5121" width="9.140625" style="572"/>
    <col min="5122" max="5122" width="50" style="572" customWidth="1"/>
    <col min="5123" max="5125" width="21.42578125" style="572" customWidth="1"/>
    <col min="5126" max="5126" width="4.7109375" style="572" customWidth="1"/>
    <col min="5127" max="5377" width="9.140625" style="572"/>
    <col min="5378" max="5378" width="50" style="572" customWidth="1"/>
    <col min="5379" max="5381" width="21.42578125" style="572" customWidth="1"/>
    <col min="5382" max="5382" width="4.7109375" style="572" customWidth="1"/>
    <col min="5383" max="5633" width="9.140625" style="572"/>
    <col min="5634" max="5634" width="50" style="572" customWidth="1"/>
    <col min="5635" max="5637" width="21.42578125" style="572" customWidth="1"/>
    <col min="5638" max="5638" width="4.7109375" style="572" customWidth="1"/>
    <col min="5639" max="5889" width="9.140625" style="572"/>
    <col min="5890" max="5890" width="50" style="572" customWidth="1"/>
    <col min="5891" max="5893" width="21.42578125" style="572" customWidth="1"/>
    <col min="5894" max="5894" width="4.7109375" style="572" customWidth="1"/>
    <col min="5895" max="6145" width="9.140625" style="572"/>
    <col min="6146" max="6146" width="50" style="572" customWidth="1"/>
    <col min="6147" max="6149" width="21.42578125" style="572" customWidth="1"/>
    <col min="6150" max="6150" width="4.7109375" style="572" customWidth="1"/>
    <col min="6151" max="6401" width="9.140625" style="572"/>
    <col min="6402" max="6402" width="50" style="572" customWidth="1"/>
    <col min="6403" max="6405" width="21.42578125" style="572" customWidth="1"/>
    <col min="6406" max="6406" width="4.7109375" style="572" customWidth="1"/>
    <col min="6407" max="6657" width="9.140625" style="572"/>
    <col min="6658" max="6658" width="50" style="572" customWidth="1"/>
    <col min="6659" max="6661" width="21.42578125" style="572" customWidth="1"/>
    <col min="6662" max="6662" width="4.7109375" style="572" customWidth="1"/>
    <col min="6663" max="6913" width="9.140625" style="572"/>
    <col min="6914" max="6914" width="50" style="572" customWidth="1"/>
    <col min="6915" max="6917" width="21.42578125" style="572" customWidth="1"/>
    <col min="6918" max="6918" width="4.7109375" style="572" customWidth="1"/>
    <col min="6919" max="7169" width="9.140625" style="572"/>
    <col min="7170" max="7170" width="50" style="572" customWidth="1"/>
    <col min="7171" max="7173" width="21.42578125" style="572" customWidth="1"/>
    <col min="7174" max="7174" width="4.7109375" style="572" customWidth="1"/>
    <col min="7175" max="7425" width="9.140625" style="572"/>
    <col min="7426" max="7426" width="50" style="572" customWidth="1"/>
    <col min="7427" max="7429" width="21.42578125" style="572" customWidth="1"/>
    <col min="7430" max="7430" width="4.7109375" style="572" customWidth="1"/>
    <col min="7431" max="7681" width="9.140625" style="572"/>
    <col min="7682" max="7682" width="50" style="572" customWidth="1"/>
    <col min="7683" max="7685" width="21.42578125" style="572" customWidth="1"/>
    <col min="7686" max="7686" width="4.7109375" style="572" customWidth="1"/>
    <col min="7687" max="7937" width="9.140625" style="572"/>
    <col min="7938" max="7938" width="50" style="572" customWidth="1"/>
    <col min="7939" max="7941" width="21.42578125" style="572" customWidth="1"/>
    <col min="7942" max="7942" width="4.7109375" style="572" customWidth="1"/>
    <col min="7943" max="8193" width="9.140625" style="572"/>
    <col min="8194" max="8194" width="50" style="572" customWidth="1"/>
    <col min="8195" max="8197" width="21.42578125" style="572" customWidth="1"/>
    <col min="8198" max="8198" width="4.7109375" style="572" customWidth="1"/>
    <col min="8199" max="8449" width="9.140625" style="572"/>
    <col min="8450" max="8450" width="50" style="572" customWidth="1"/>
    <col min="8451" max="8453" width="21.42578125" style="572" customWidth="1"/>
    <col min="8454" max="8454" width="4.7109375" style="572" customWidth="1"/>
    <col min="8455" max="8705" width="9.140625" style="572"/>
    <col min="8706" max="8706" width="50" style="572" customWidth="1"/>
    <col min="8707" max="8709" width="21.42578125" style="572" customWidth="1"/>
    <col min="8710" max="8710" width="4.7109375" style="572" customWidth="1"/>
    <col min="8711" max="8961" width="9.140625" style="572"/>
    <col min="8962" max="8962" width="50" style="572" customWidth="1"/>
    <col min="8963" max="8965" width="21.42578125" style="572" customWidth="1"/>
    <col min="8966" max="8966" width="4.7109375" style="572" customWidth="1"/>
    <col min="8967" max="9217" width="9.140625" style="572"/>
    <col min="9218" max="9218" width="50" style="572" customWidth="1"/>
    <col min="9219" max="9221" width="21.42578125" style="572" customWidth="1"/>
    <col min="9222" max="9222" width="4.7109375" style="572" customWidth="1"/>
    <col min="9223" max="9473" width="9.140625" style="572"/>
    <col min="9474" max="9474" width="50" style="572" customWidth="1"/>
    <col min="9475" max="9477" width="21.42578125" style="572" customWidth="1"/>
    <col min="9478" max="9478" width="4.7109375" style="572" customWidth="1"/>
    <col min="9479" max="9729" width="9.140625" style="572"/>
    <col min="9730" max="9730" width="50" style="572" customWidth="1"/>
    <col min="9731" max="9733" width="21.42578125" style="572" customWidth="1"/>
    <col min="9734" max="9734" width="4.7109375" style="572" customWidth="1"/>
    <col min="9735" max="9985" width="9.140625" style="572"/>
    <col min="9986" max="9986" width="50" style="572" customWidth="1"/>
    <col min="9987" max="9989" width="21.42578125" style="572" customWidth="1"/>
    <col min="9990" max="9990" width="4.7109375" style="572" customWidth="1"/>
    <col min="9991" max="10241" width="9.140625" style="572"/>
    <col min="10242" max="10242" width="50" style="572" customWidth="1"/>
    <col min="10243" max="10245" width="21.42578125" style="572" customWidth="1"/>
    <col min="10246" max="10246" width="4.7109375" style="572" customWidth="1"/>
    <col min="10247" max="10497" width="9.140625" style="572"/>
    <col min="10498" max="10498" width="50" style="572" customWidth="1"/>
    <col min="10499" max="10501" width="21.42578125" style="572" customWidth="1"/>
    <col min="10502" max="10502" width="4.7109375" style="572" customWidth="1"/>
    <col min="10503" max="10753" width="9.140625" style="572"/>
    <col min="10754" max="10754" width="50" style="572" customWidth="1"/>
    <col min="10755" max="10757" width="21.42578125" style="572" customWidth="1"/>
    <col min="10758" max="10758" width="4.7109375" style="572" customWidth="1"/>
    <col min="10759" max="11009" width="9.140625" style="572"/>
    <col min="11010" max="11010" width="50" style="572" customWidth="1"/>
    <col min="11011" max="11013" width="21.42578125" style="572" customWidth="1"/>
    <col min="11014" max="11014" width="4.7109375" style="572" customWidth="1"/>
    <col min="11015" max="11265" width="9.140625" style="572"/>
    <col min="11266" max="11266" width="50" style="572" customWidth="1"/>
    <col min="11267" max="11269" width="21.42578125" style="572" customWidth="1"/>
    <col min="11270" max="11270" width="4.7109375" style="572" customWidth="1"/>
    <col min="11271" max="11521" width="9.140625" style="572"/>
    <col min="11522" max="11522" width="50" style="572" customWidth="1"/>
    <col min="11523" max="11525" width="21.42578125" style="572" customWidth="1"/>
    <col min="11526" max="11526" width="4.7109375" style="572" customWidth="1"/>
    <col min="11527" max="11777" width="9.140625" style="572"/>
    <col min="11778" max="11778" width="50" style="572" customWidth="1"/>
    <col min="11779" max="11781" width="21.42578125" style="572" customWidth="1"/>
    <col min="11782" max="11782" width="4.7109375" style="572" customWidth="1"/>
    <col min="11783" max="12033" width="9.140625" style="572"/>
    <col min="12034" max="12034" width="50" style="572" customWidth="1"/>
    <col min="12035" max="12037" width="21.42578125" style="572" customWidth="1"/>
    <col min="12038" max="12038" width="4.7109375" style="572" customWidth="1"/>
    <col min="12039" max="12289" width="9.140625" style="572"/>
    <col min="12290" max="12290" width="50" style="572" customWidth="1"/>
    <col min="12291" max="12293" width="21.42578125" style="572" customWidth="1"/>
    <col min="12294" max="12294" width="4.7109375" style="572" customWidth="1"/>
    <col min="12295" max="12545" width="9.140625" style="572"/>
    <col min="12546" max="12546" width="50" style="572" customWidth="1"/>
    <col min="12547" max="12549" width="21.42578125" style="572" customWidth="1"/>
    <col min="12550" max="12550" width="4.7109375" style="572" customWidth="1"/>
    <col min="12551" max="12801" width="9.140625" style="572"/>
    <col min="12802" max="12802" width="50" style="572" customWidth="1"/>
    <col min="12803" max="12805" width="21.42578125" style="572" customWidth="1"/>
    <col min="12806" max="12806" width="4.7109375" style="572" customWidth="1"/>
    <col min="12807" max="13057" width="9.140625" style="572"/>
    <col min="13058" max="13058" width="50" style="572" customWidth="1"/>
    <col min="13059" max="13061" width="21.42578125" style="572" customWidth="1"/>
    <col min="13062" max="13062" width="4.7109375" style="572" customWidth="1"/>
    <col min="13063" max="13313" width="9.140625" style="572"/>
    <col min="13314" max="13314" width="50" style="572" customWidth="1"/>
    <col min="13315" max="13317" width="21.42578125" style="572" customWidth="1"/>
    <col min="13318" max="13318" width="4.7109375" style="572" customWidth="1"/>
    <col min="13319" max="13569" width="9.140625" style="572"/>
    <col min="13570" max="13570" width="50" style="572" customWidth="1"/>
    <col min="13571" max="13573" width="21.42578125" style="572" customWidth="1"/>
    <col min="13574" max="13574" width="4.7109375" style="572" customWidth="1"/>
    <col min="13575" max="13825" width="9.140625" style="572"/>
    <col min="13826" max="13826" width="50" style="572" customWidth="1"/>
    <col min="13827" max="13829" width="21.42578125" style="572" customWidth="1"/>
    <col min="13830" max="13830" width="4.7109375" style="572" customWidth="1"/>
    <col min="13831" max="14081" width="9.140625" style="572"/>
    <col min="14082" max="14082" width="50" style="572" customWidth="1"/>
    <col min="14083" max="14085" width="21.42578125" style="572" customWidth="1"/>
    <col min="14086" max="14086" width="4.7109375" style="572" customWidth="1"/>
    <col min="14087" max="14337" width="9.140625" style="572"/>
    <col min="14338" max="14338" width="50" style="572" customWidth="1"/>
    <col min="14339" max="14341" width="21.42578125" style="572" customWidth="1"/>
    <col min="14342" max="14342" width="4.7109375" style="572" customWidth="1"/>
    <col min="14343" max="14593" width="9.140625" style="572"/>
    <col min="14594" max="14594" width="50" style="572" customWidth="1"/>
    <col min="14595" max="14597" width="21.42578125" style="572" customWidth="1"/>
    <col min="14598" max="14598" width="4.7109375" style="572" customWidth="1"/>
    <col min="14599" max="14849" width="9.140625" style="572"/>
    <col min="14850" max="14850" width="50" style="572" customWidth="1"/>
    <col min="14851" max="14853" width="21.42578125" style="572" customWidth="1"/>
    <col min="14854" max="14854" width="4.7109375" style="572" customWidth="1"/>
    <col min="14855" max="15105" width="9.140625" style="572"/>
    <col min="15106" max="15106" width="50" style="572" customWidth="1"/>
    <col min="15107" max="15109" width="21.42578125" style="572" customWidth="1"/>
    <col min="15110" max="15110" width="4.7109375" style="572" customWidth="1"/>
    <col min="15111" max="15361" width="9.140625" style="572"/>
    <col min="15362" max="15362" width="50" style="572" customWidth="1"/>
    <col min="15363" max="15365" width="21.42578125" style="572" customWidth="1"/>
    <col min="15366" max="15366" width="4.7109375" style="572" customWidth="1"/>
    <col min="15367" max="15617" width="9.140625" style="572"/>
    <col min="15618" max="15618" width="50" style="572" customWidth="1"/>
    <col min="15619" max="15621" width="21.42578125" style="572" customWidth="1"/>
    <col min="15622" max="15622" width="4.7109375" style="572" customWidth="1"/>
    <col min="15623" max="15873" width="9.140625" style="572"/>
    <col min="15874" max="15874" width="50" style="572" customWidth="1"/>
    <col min="15875" max="15877" width="21.42578125" style="572" customWidth="1"/>
    <col min="15878" max="15878" width="4.7109375" style="572" customWidth="1"/>
    <col min="15879" max="16129" width="9.140625" style="572"/>
    <col min="16130" max="16130" width="50" style="572" customWidth="1"/>
    <col min="16131" max="16133" width="21.42578125" style="572" customWidth="1"/>
    <col min="16134" max="16134" width="4.7109375" style="572" customWidth="1"/>
    <col min="16135" max="16384" width="9.140625" style="572"/>
  </cols>
  <sheetData>
    <row r="1" spans="1:8" x14ac:dyDescent="0.25">
      <c r="A1" s="571"/>
      <c r="F1" s="806"/>
    </row>
    <row r="2" spans="1:8" ht="16.5" x14ac:dyDescent="0.25">
      <c r="A2" s="807" t="str">
        <f>+CONCATENATE("A Karácsond Községi Önkormányzat tulajdonában álló gazdálkodó szervezetek működéséből származó",CHAR(10),"kötelezettségek és részesedések alakulása a ",LEFT([2]ÖSSZEFÜGGÉSEK!A4,4),". évben")</f>
        <v>A Karácsond Községi Önkormányzat tulajdonában álló gazdálkodó szervezetek működéséből származó
kötelezettségek és részesedések alakulása a 2015. évben</v>
      </c>
      <c r="B2" s="807"/>
      <c r="C2" s="807"/>
      <c r="D2" s="807"/>
      <c r="E2" s="807"/>
      <c r="F2" s="806"/>
    </row>
    <row r="3" spans="1:8" ht="16.5" thickBot="1" x14ac:dyDescent="0.3">
      <c r="A3" s="573"/>
      <c r="F3" s="806"/>
      <c r="H3" s="597"/>
    </row>
    <row r="4" spans="1:8" ht="79.5" thickBot="1" x14ac:dyDescent="0.3">
      <c r="A4" s="574" t="s">
        <v>407</v>
      </c>
      <c r="B4" s="575" t="s">
        <v>533</v>
      </c>
      <c r="C4" s="575" t="s">
        <v>534</v>
      </c>
      <c r="D4" s="575" t="s">
        <v>535</v>
      </c>
      <c r="E4" s="576" t="s">
        <v>536</v>
      </c>
      <c r="F4" s="806"/>
    </row>
    <row r="5" spans="1:8" ht="31.5" x14ac:dyDescent="0.25">
      <c r="A5" s="577" t="s">
        <v>12</v>
      </c>
      <c r="B5" s="578" t="s">
        <v>580</v>
      </c>
      <c r="C5" s="644">
        <v>2.5999999999999999E-2</v>
      </c>
      <c r="D5" s="579">
        <v>100000</v>
      </c>
      <c r="E5" s="580"/>
      <c r="F5" s="806"/>
    </row>
    <row r="6" spans="1:8" ht="15.75" x14ac:dyDescent="0.25">
      <c r="A6" s="581" t="s">
        <v>26</v>
      </c>
      <c r="B6" s="582" t="s">
        <v>611</v>
      </c>
      <c r="C6" s="583">
        <v>0.62</v>
      </c>
      <c r="D6" s="584">
        <v>150000</v>
      </c>
      <c r="E6" s="585"/>
      <c r="F6" s="806"/>
    </row>
    <row r="7" spans="1:8" ht="15.75" x14ac:dyDescent="0.25">
      <c r="A7" s="581" t="s">
        <v>40</v>
      </c>
      <c r="B7" s="582"/>
      <c r="C7" s="583"/>
      <c r="D7" s="584"/>
      <c r="E7" s="585"/>
      <c r="F7" s="806"/>
    </row>
    <row r="8" spans="1:8" ht="15.75" x14ac:dyDescent="0.25">
      <c r="A8" s="581" t="s">
        <v>237</v>
      </c>
      <c r="B8" s="582"/>
      <c r="C8" s="583"/>
      <c r="D8" s="584"/>
      <c r="E8" s="585"/>
      <c r="F8" s="806"/>
    </row>
    <row r="9" spans="1:8" ht="15.75" x14ac:dyDescent="0.25">
      <c r="A9" s="581" t="s">
        <v>70</v>
      </c>
      <c r="B9" s="582"/>
      <c r="C9" s="583"/>
      <c r="D9" s="584"/>
      <c r="E9" s="585"/>
      <c r="F9" s="806"/>
    </row>
    <row r="10" spans="1:8" ht="15.75" x14ac:dyDescent="0.25">
      <c r="A10" s="581" t="s">
        <v>94</v>
      </c>
      <c r="B10" s="582"/>
      <c r="C10" s="583"/>
      <c r="D10" s="584"/>
      <c r="E10" s="585"/>
      <c r="F10" s="806"/>
    </row>
    <row r="11" spans="1:8" ht="15.75" x14ac:dyDescent="0.25">
      <c r="A11" s="581" t="s">
        <v>255</v>
      </c>
      <c r="B11" s="582"/>
      <c r="C11" s="583"/>
      <c r="D11" s="584"/>
      <c r="E11" s="585"/>
      <c r="F11" s="806"/>
    </row>
    <row r="12" spans="1:8" ht="15.75" x14ac:dyDescent="0.25">
      <c r="A12" s="581" t="s">
        <v>116</v>
      </c>
      <c r="B12" s="582"/>
      <c r="C12" s="583"/>
      <c r="D12" s="584"/>
      <c r="E12" s="585"/>
      <c r="F12" s="806"/>
    </row>
    <row r="13" spans="1:8" ht="15.75" x14ac:dyDescent="0.25">
      <c r="A13" s="581" t="s">
        <v>126</v>
      </c>
      <c r="B13" s="582"/>
      <c r="C13" s="583"/>
      <c r="D13" s="584"/>
      <c r="E13" s="585"/>
      <c r="F13" s="806"/>
    </row>
    <row r="14" spans="1:8" ht="15.75" x14ac:dyDescent="0.25">
      <c r="A14" s="581" t="s">
        <v>265</v>
      </c>
      <c r="B14" s="582"/>
      <c r="C14" s="583"/>
      <c r="D14" s="584"/>
      <c r="E14" s="585"/>
      <c r="F14" s="806"/>
    </row>
    <row r="15" spans="1:8" ht="15.75" x14ac:dyDescent="0.25">
      <c r="A15" s="581" t="s">
        <v>267</v>
      </c>
      <c r="B15" s="582"/>
      <c r="C15" s="583"/>
      <c r="D15" s="584"/>
      <c r="E15" s="585"/>
      <c r="F15" s="806"/>
    </row>
    <row r="16" spans="1:8" ht="15.75" x14ac:dyDescent="0.25">
      <c r="A16" s="581" t="s">
        <v>282</v>
      </c>
      <c r="B16" s="582"/>
      <c r="C16" s="583"/>
      <c r="D16" s="584"/>
      <c r="E16" s="585"/>
      <c r="F16" s="806"/>
    </row>
    <row r="17" spans="1:6" ht="15.75" x14ac:dyDescent="0.25">
      <c r="A17" s="581" t="s">
        <v>285</v>
      </c>
      <c r="B17" s="582"/>
      <c r="C17" s="583"/>
      <c r="D17" s="584"/>
      <c r="E17" s="585"/>
      <c r="F17" s="806"/>
    </row>
    <row r="18" spans="1:6" ht="15.75" x14ac:dyDescent="0.25">
      <c r="A18" s="581" t="s">
        <v>288</v>
      </c>
      <c r="B18" s="582"/>
      <c r="C18" s="583"/>
      <c r="D18" s="584"/>
      <c r="E18" s="585"/>
      <c r="F18" s="806"/>
    </row>
    <row r="19" spans="1:6" ht="15.75" x14ac:dyDescent="0.25">
      <c r="A19" s="581" t="s">
        <v>291</v>
      </c>
      <c r="B19" s="582"/>
      <c r="C19" s="583"/>
      <c r="D19" s="584"/>
      <c r="E19" s="585"/>
      <c r="F19" s="806"/>
    </row>
    <row r="20" spans="1:6" ht="15.75" x14ac:dyDescent="0.25">
      <c r="A20" s="581" t="s">
        <v>294</v>
      </c>
      <c r="B20" s="582"/>
      <c r="C20" s="583"/>
      <c r="D20" s="584"/>
      <c r="E20" s="585"/>
      <c r="F20" s="806"/>
    </row>
    <row r="21" spans="1:6" ht="16.5" thickBot="1" x14ac:dyDescent="0.3">
      <c r="A21" s="586" t="s">
        <v>297</v>
      </c>
      <c r="B21" s="587"/>
      <c r="C21" s="588"/>
      <c r="D21" s="589"/>
      <c r="E21" s="590"/>
      <c r="F21" s="806"/>
    </row>
    <row r="22" spans="1:6" ht="16.5" thickBot="1" x14ac:dyDescent="0.3">
      <c r="A22" s="808" t="s">
        <v>537</v>
      </c>
      <c r="B22" s="809"/>
      <c r="C22" s="591"/>
      <c r="D22" s="592">
        <f>IF(SUM(D5:D21)=0,"",SUM(D5:D21))</f>
        <v>250000</v>
      </c>
      <c r="E22" s="593" t="str">
        <f>IF(SUM(E5:E21)=0,"",SUM(E5:E21))</f>
        <v/>
      </c>
      <c r="F22" s="806"/>
    </row>
    <row r="23" spans="1:6" ht="15.75" x14ac:dyDescent="0.25">
      <c r="A23" s="573"/>
    </row>
  </sheetData>
  <mergeCells count="3">
    <mergeCell ref="F1:F22"/>
    <mergeCell ref="A2:E2"/>
    <mergeCell ref="A22:B22"/>
  </mergeCells>
  <pageMargins left="0.7" right="0.7" top="0.75" bottom="0.75" header="0.3" footer="0.3"/>
  <pageSetup paperSize="9" scale="73" fitToHeight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P42"/>
  <sheetViews>
    <sheetView workbookViewId="0">
      <selection activeCell="Q14" sqref="Q14"/>
    </sheetView>
  </sheetViews>
  <sheetFormatPr defaultRowHeight="15" x14ac:dyDescent="0.25"/>
  <cols>
    <col min="1" max="1" width="24.42578125" style="211" customWidth="1"/>
    <col min="2" max="10" width="8.5703125" style="211" customWidth="1"/>
    <col min="11" max="11" width="10" style="211" customWidth="1"/>
    <col min="12" max="13" width="8.5703125" style="211" customWidth="1"/>
    <col min="14" max="14" width="3.42578125" style="211" customWidth="1"/>
    <col min="15" max="16384" width="9.140625" style="211"/>
  </cols>
  <sheetData>
    <row r="1" spans="1:16" ht="24" customHeight="1" x14ac:dyDescent="0.25">
      <c r="A1" s="810" t="s">
        <v>606</v>
      </c>
      <c r="B1" s="810"/>
      <c r="C1" s="810"/>
      <c r="D1" s="811" t="s">
        <v>612</v>
      </c>
      <c r="E1" s="811"/>
      <c r="F1" s="811"/>
      <c r="G1" s="811"/>
      <c r="H1" s="811"/>
      <c r="I1" s="811"/>
      <c r="J1" s="811"/>
      <c r="K1" s="811"/>
      <c r="L1" s="811"/>
      <c r="M1" s="811"/>
      <c r="N1" s="812"/>
    </row>
    <row r="2" spans="1:16" ht="15.75" thickBot="1" x14ac:dyDescent="0.3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813" t="s">
        <v>605</v>
      </c>
      <c r="M2" s="813"/>
      <c r="N2" s="812"/>
    </row>
    <row r="3" spans="1:16" ht="15.75" thickBot="1" x14ac:dyDescent="0.3">
      <c r="A3" s="814" t="s">
        <v>333</v>
      </c>
      <c r="B3" s="817" t="s">
        <v>334</v>
      </c>
      <c r="C3" s="818"/>
      <c r="D3" s="818"/>
      <c r="E3" s="818"/>
      <c r="F3" s="818"/>
      <c r="G3" s="818"/>
      <c r="H3" s="818"/>
      <c r="I3" s="819"/>
      <c r="J3" s="820" t="s">
        <v>335</v>
      </c>
      <c r="K3" s="821"/>
      <c r="L3" s="821"/>
      <c r="M3" s="822"/>
      <c r="N3" s="812"/>
      <c r="O3" s="610"/>
      <c r="P3" s="211" t="s">
        <v>539</v>
      </c>
    </row>
    <row r="4" spans="1:16" ht="15" customHeight="1" thickBot="1" x14ac:dyDescent="0.3">
      <c r="A4" s="815"/>
      <c r="B4" s="829" t="s">
        <v>336</v>
      </c>
      <c r="C4" s="831" t="s">
        <v>337</v>
      </c>
      <c r="D4" s="833" t="s">
        <v>338</v>
      </c>
      <c r="E4" s="834"/>
      <c r="F4" s="834"/>
      <c r="G4" s="834"/>
      <c r="H4" s="834"/>
      <c r="I4" s="835"/>
      <c r="J4" s="823"/>
      <c r="K4" s="824"/>
      <c r="L4" s="824"/>
      <c r="M4" s="825"/>
      <c r="N4" s="812"/>
    </row>
    <row r="5" spans="1:16" ht="21.75" thickBot="1" x14ac:dyDescent="0.3">
      <c r="A5" s="815"/>
      <c r="B5" s="830"/>
      <c r="C5" s="832"/>
      <c r="D5" s="600" t="s">
        <v>336</v>
      </c>
      <c r="E5" s="600" t="s">
        <v>337</v>
      </c>
      <c r="F5" s="600" t="s">
        <v>336</v>
      </c>
      <c r="G5" s="600" t="s">
        <v>337</v>
      </c>
      <c r="H5" s="600" t="s">
        <v>336</v>
      </c>
      <c r="I5" s="600" t="s">
        <v>337</v>
      </c>
      <c r="J5" s="826"/>
      <c r="K5" s="827"/>
      <c r="L5" s="827"/>
      <c r="M5" s="828"/>
      <c r="N5" s="812"/>
    </row>
    <row r="6" spans="1:16" ht="32.25" thickBot="1" x14ac:dyDescent="0.3">
      <c r="A6" s="816"/>
      <c r="B6" s="836" t="s">
        <v>339</v>
      </c>
      <c r="C6" s="837"/>
      <c r="D6" s="836" t="s">
        <v>607</v>
      </c>
      <c r="E6" s="837"/>
      <c r="F6" s="836" t="s">
        <v>608</v>
      </c>
      <c r="G6" s="837"/>
      <c r="H6" s="838" t="s">
        <v>609</v>
      </c>
      <c r="I6" s="839"/>
      <c r="J6" s="599" t="str">
        <f>+D6</f>
        <v>2016. előtti</v>
      </c>
      <c r="K6" s="600" t="str">
        <f>+F6</f>
        <v>2016. évi</v>
      </c>
      <c r="L6" s="599" t="s">
        <v>3</v>
      </c>
      <c r="M6" s="600" t="s">
        <v>610</v>
      </c>
      <c r="N6" s="812"/>
    </row>
    <row r="7" spans="1:16" ht="15.75" thickBot="1" x14ac:dyDescent="0.3">
      <c r="A7" s="213" t="s">
        <v>7</v>
      </c>
      <c r="B7" s="599" t="s">
        <v>8</v>
      </c>
      <c r="C7" s="599" t="s">
        <v>9</v>
      </c>
      <c r="D7" s="214" t="s">
        <v>10</v>
      </c>
      <c r="E7" s="600" t="s">
        <v>328</v>
      </c>
      <c r="F7" s="600" t="s">
        <v>329</v>
      </c>
      <c r="G7" s="600" t="s">
        <v>272</v>
      </c>
      <c r="H7" s="599" t="s">
        <v>273</v>
      </c>
      <c r="I7" s="214" t="s">
        <v>340</v>
      </c>
      <c r="J7" s="214" t="s">
        <v>341</v>
      </c>
      <c r="K7" s="214" t="s">
        <v>342</v>
      </c>
      <c r="L7" s="214" t="s">
        <v>343</v>
      </c>
      <c r="M7" s="215" t="s">
        <v>344</v>
      </c>
      <c r="N7" s="812"/>
    </row>
    <row r="8" spans="1:16" x14ac:dyDescent="0.25">
      <c r="A8" s="216" t="s">
        <v>345</v>
      </c>
      <c r="B8" s="217"/>
      <c r="C8" s="218"/>
      <c r="D8" s="218"/>
      <c r="E8" s="219"/>
      <c r="F8" s="218"/>
      <c r="G8" s="218"/>
      <c r="H8" s="218"/>
      <c r="I8" s="218"/>
      <c r="J8" s="218"/>
      <c r="K8" s="218"/>
      <c r="L8" s="220">
        <f t="shared" ref="L8:L14" si="0">+J8+K8</f>
        <v>0</v>
      </c>
      <c r="M8" s="221" t="str">
        <f>IF((C8&lt;&gt;0),ROUND((L8/C8)*100,1),"")</f>
        <v/>
      </c>
      <c r="N8" s="812"/>
    </row>
    <row r="9" spans="1:16" x14ac:dyDescent="0.25">
      <c r="A9" s="222" t="s">
        <v>346</v>
      </c>
      <c r="B9" s="223"/>
      <c r="C9" s="224"/>
      <c r="D9" s="224"/>
      <c r="E9" s="224"/>
      <c r="F9" s="224"/>
      <c r="G9" s="224"/>
      <c r="H9" s="224"/>
      <c r="I9" s="224"/>
      <c r="J9" s="224"/>
      <c r="K9" s="224"/>
      <c r="L9" s="225">
        <f t="shared" si="0"/>
        <v>0</v>
      </c>
      <c r="M9" s="226" t="str">
        <f t="shared" ref="M9:M14" si="1">IF((C9&lt;&gt;0),ROUND((L9/C9)*100,1),"")</f>
        <v/>
      </c>
      <c r="N9" s="812"/>
    </row>
    <row r="10" spans="1:16" x14ac:dyDescent="0.25">
      <c r="A10" s="227" t="s">
        <v>347</v>
      </c>
      <c r="B10" s="228">
        <v>6985508</v>
      </c>
      <c r="C10" s="229">
        <v>6985805</v>
      </c>
      <c r="D10" s="229"/>
      <c r="E10" s="229"/>
      <c r="F10" s="229"/>
      <c r="G10" s="229"/>
      <c r="H10" s="229"/>
      <c r="I10" s="229"/>
      <c r="J10" s="229"/>
      <c r="K10" s="229">
        <v>6985508</v>
      </c>
      <c r="L10" s="225">
        <f t="shared" si="0"/>
        <v>6985508</v>
      </c>
      <c r="M10" s="226">
        <f t="shared" si="1"/>
        <v>100</v>
      </c>
      <c r="N10" s="812"/>
    </row>
    <row r="11" spans="1:16" x14ac:dyDescent="0.25">
      <c r="A11" s="227" t="s">
        <v>348</v>
      </c>
      <c r="B11" s="228"/>
      <c r="C11" s="229"/>
      <c r="D11" s="229"/>
      <c r="E11" s="229"/>
      <c r="F11" s="229"/>
      <c r="G11" s="229"/>
      <c r="H11" s="229"/>
      <c r="I11" s="229"/>
      <c r="J11" s="229"/>
      <c r="K11" s="229"/>
      <c r="L11" s="225">
        <f t="shared" si="0"/>
        <v>0</v>
      </c>
      <c r="M11" s="226" t="str">
        <f t="shared" si="1"/>
        <v/>
      </c>
      <c r="N11" s="812"/>
    </row>
    <row r="12" spans="1:16" x14ac:dyDescent="0.25">
      <c r="A12" s="227" t="s">
        <v>349</v>
      </c>
      <c r="B12" s="228"/>
      <c r="C12" s="229"/>
      <c r="D12" s="229"/>
      <c r="E12" s="229"/>
      <c r="F12" s="229"/>
      <c r="G12" s="229"/>
      <c r="H12" s="229"/>
      <c r="I12" s="229"/>
      <c r="J12" s="229"/>
      <c r="K12" s="229"/>
      <c r="L12" s="225">
        <f t="shared" si="0"/>
        <v>0</v>
      </c>
      <c r="M12" s="226" t="str">
        <f t="shared" si="1"/>
        <v/>
      </c>
      <c r="N12" s="812"/>
    </row>
    <row r="13" spans="1:16" x14ac:dyDescent="0.25">
      <c r="A13" s="227" t="s">
        <v>350</v>
      </c>
      <c r="B13" s="228"/>
      <c r="C13" s="229"/>
      <c r="D13" s="229"/>
      <c r="E13" s="229"/>
      <c r="F13" s="229"/>
      <c r="G13" s="229"/>
      <c r="H13" s="229"/>
      <c r="I13" s="229"/>
      <c r="J13" s="229"/>
      <c r="K13" s="229"/>
      <c r="L13" s="225">
        <f t="shared" si="0"/>
        <v>0</v>
      </c>
      <c r="M13" s="226" t="str">
        <f t="shared" si="1"/>
        <v/>
      </c>
      <c r="N13" s="812"/>
    </row>
    <row r="14" spans="1:16" ht="15" customHeight="1" thickBot="1" x14ac:dyDescent="0.3">
      <c r="A14" s="230"/>
      <c r="B14" s="231"/>
      <c r="C14" s="232"/>
      <c r="D14" s="232"/>
      <c r="E14" s="232"/>
      <c r="F14" s="232"/>
      <c r="G14" s="232"/>
      <c r="H14" s="232"/>
      <c r="I14" s="232"/>
      <c r="J14" s="232"/>
      <c r="K14" s="232"/>
      <c r="L14" s="225">
        <f t="shared" si="0"/>
        <v>0</v>
      </c>
      <c r="M14" s="233" t="str">
        <f t="shared" si="1"/>
        <v/>
      </c>
      <c r="N14" s="812"/>
    </row>
    <row r="15" spans="1:16" ht="15.75" thickBot="1" x14ac:dyDescent="0.3">
      <c r="A15" s="234" t="s">
        <v>351</v>
      </c>
      <c r="B15" s="235">
        <f>B8+SUM(B10:B14)</f>
        <v>6985508</v>
      </c>
      <c r="C15" s="235">
        <f t="shared" ref="C15:L15" si="2">C8+SUM(C10:C14)</f>
        <v>6985805</v>
      </c>
      <c r="D15" s="235">
        <f t="shared" si="2"/>
        <v>0</v>
      </c>
      <c r="E15" s="235">
        <f t="shared" si="2"/>
        <v>0</v>
      </c>
      <c r="F15" s="235">
        <f t="shared" si="2"/>
        <v>0</v>
      </c>
      <c r="G15" s="235">
        <f t="shared" si="2"/>
        <v>0</v>
      </c>
      <c r="H15" s="235">
        <f t="shared" si="2"/>
        <v>0</v>
      </c>
      <c r="I15" s="235">
        <f t="shared" si="2"/>
        <v>0</v>
      </c>
      <c r="J15" s="235">
        <f t="shared" si="2"/>
        <v>0</v>
      </c>
      <c r="K15" s="235">
        <f t="shared" si="2"/>
        <v>6985508</v>
      </c>
      <c r="L15" s="235">
        <f t="shared" si="2"/>
        <v>6985508</v>
      </c>
      <c r="M15" s="236">
        <f>IF((C15&lt;&gt;0),ROUND((L15/C15)*100,1),"")</f>
        <v>100</v>
      </c>
      <c r="N15" s="812"/>
    </row>
    <row r="16" spans="1:16" x14ac:dyDescent="0.25">
      <c r="A16" s="237"/>
      <c r="B16" s="238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812"/>
    </row>
    <row r="17" spans="1:14" ht="15.75" thickBot="1" x14ac:dyDescent="0.3">
      <c r="A17" s="240" t="s">
        <v>352</v>
      </c>
      <c r="B17" s="241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812"/>
    </row>
    <row r="18" spans="1:14" x14ac:dyDescent="0.25">
      <c r="A18" s="243" t="s">
        <v>353</v>
      </c>
      <c r="B18" s="217">
        <v>209550</v>
      </c>
      <c r="C18" s="218"/>
      <c r="D18" s="218"/>
      <c r="E18" s="219"/>
      <c r="F18" s="218"/>
      <c r="G18" s="218"/>
      <c r="H18" s="218"/>
      <c r="I18" s="218"/>
      <c r="J18" s="218"/>
      <c r="K18" s="218"/>
      <c r="L18" s="244">
        <f t="shared" ref="L18:L23" si="3">+J18+K18</f>
        <v>0</v>
      </c>
      <c r="M18" s="221" t="str">
        <f t="shared" ref="M18:M23" si="4">IF((C18&lt;&gt;0),ROUND((L18/C18)*100,1),"")</f>
        <v/>
      </c>
      <c r="N18" s="812"/>
    </row>
    <row r="19" spans="1:14" x14ac:dyDescent="0.25">
      <c r="A19" s="245" t="s">
        <v>354</v>
      </c>
      <c r="B19" s="223">
        <v>3143250</v>
      </c>
      <c r="C19" s="229"/>
      <c r="D19" s="229"/>
      <c r="E19" s="229"/>
      <c r="F19" s="229"/>
      <c r="G19" s="229"/>
      <c r="H19" s="229"/>
      <c r="I19" s="229"/>
      <c r="J19" s="229"/>
      <c r="K19" s="229">
        <v>965200</v>
      </c>
      <c r="L19" s="246">
        <f t="shared" si="3"/>
        <v>965200</v>
      </c>
      <c r="M19" s="226">
        <v>31</v>
      </c>
      <c r="N19" s="812"/>
    </row>
    <row r="20" spans="1:14" x14ac:dyDescent="0.25">
      <c r="A20" s="245" t="s">
        <v>355</v>
      </c>
      <c r="B20" s="228">
        <v>3632708</v>
      </c>
      <c r="C20" s="229"/>
      <c r="D20" s="229"/>
      <c r="E20" s="229"/>
      <c r="F20" s="229" t="s">
        <v>539</v>
      </c>
      <c r="G20" s="229"/>
      <c r="H20" s="229"/>
      <c r="I20" s="229"/>
      <c r="J20" s="229"/>
      <c r="K20" s="229"/>
      <c r="L20" s="246">
        <f t="shared" si="3"/>
        <v>0</v>
      </c>
      <c r="M20" s="226" t="str">
        <f t="shared" si="4"/>
        <v/>
      </c>
      <c r="N20" s="812"/>
    </row>
    <row r="21" spans="1:14" x14ac:dyDescent="0.25">
      <c r="A21" s="245" t="s">
        <v>356</v>
      </c>
      <c r="B21" s="228"/>
      <c r="C21" s="229"/>
      <c r="D21" s="229"/>
      <c r="E21" s="229"/>
      <c r="F21" s="229"/>
      <c r="G21" s="229"/>
      <c r="H21" s="229"/>
      <c r="I21" s="229"/>
      <c r="J21" s="229"/>
      <c r="K21" s="229"/>
      <c r="L21" s="246">
        <f t="shared" si="3"/>
        <v>0</v>
      </c>
      <c r="M21" s="226" t="str">
        <f t="shared" si="4"/>
        <v/>
      </c>
      <c r="N21" s="812"/>
    </row>
    <row r="22" spans="1:14" x14ac:dyDescent="0.25">
      <c r="A22" s="247"/>
      <c r="B22" s="228"/>
      <c r="C22" s="229"/>
      <c r="D22" s="229"/>
      <c r="E22" s="229"/>
      <c r="F22" s="229"/>
      <c r="G22" s="229"/>
      <c r="H22" s="229"/>
      <c r="I22" s="229"/>
      <c r="J22" s="229"/>
      <c r="K22" s="229"/>
      <c r="L22" s="246">
        <f t="shared" si="3"/>
        <v>0</v>
      </c>
      <c r="M22" s="226" t="str">
        <f t="shared" si="4"/>
        <v/>
      </c>
      <c r="N22" s="812"/>
    </row>
    <row r="23" spans="1:14" ht="15.75" thickBot="1" x14ac:dyDescent="0.3">
      <c r="A23" s="248"/>
      <c r="B23" s="231"/>
      <c r="C23" s="232"/>
      <c r="D23" s="232"/>
      <c r="E23" s="232"/>
      <c r="F23" s="232"/>
      <c r="G23" s="232"/>
      <c r="H23" s="232"/>
      <c r="I23" s="232"/>
      <c r="J23" s="232"/>
      <c r="K23" s="232"/>
      <c r="L23" s="246">
        <f t="shared" si="3"/>
        <v>0</v>
      </c>
      <c r="M23" s="233" t="str">
        <f t="shared" si="4"/>
        <v/>
      </c>
      <c r="N23" s="812"/>
    </row>
    <row r="24" spans="1:14" ht="15.75" thickBot="1" x14ac:dyDescent="0.3">
      <c r="A24" s="249" t="s">
        <v>357</v>
      </c>
      <c r="B24" s="235">
        <f t="shared" ref="B24:L24" si="5">SUM(B18:B23)</f>
        <v>6985508</v>
      </c>
      <c r="C24" s="235">
        <f t="shared" si="5"/>
        <v>0</v>
      </c>
      <c r="D24" s="235">
        <f t="shared" si="5"/>
        <v>0</v>
      </c>
      <c r="E24" s="235">
        <f t="shared" si="5"/>
        <v>0</v>
      </c>
      <c r="F24" s="235">
        <f t="shared" si="5"/>
        <v>0</v>
      </c>
      <c r="G24" s="235">
        <f t="shared" si="5"/>
        <v>0</v>
      </c>
      <c r="H24" s="235">
        <f t="shared" si="5"/>
        <v>0</v>
      </c>
      <c r="I24" s="235">
        <f t="shared" si="5"/>
        <v>0</v>
      </c>
      <c r="J24" s="235">
        <f t="shared" si="5"/>
        <v>0</v>
      </c>
      <c r="K24" s="235">
        <f t="shared" si="5"/>
        <v>965200</v>
      </c>
      <c r="L24" s="235">
        <f t="shared" si="5"/>
        <v>965200</v>
      </c>
      <c r="M24" s="718">
        <v>31</v>
      </c>
      <c r="N24" s="812"/>
    </row>
    <row r="25" spans="1:14" x14ac:dyDescent="0.25">
      <c r="A25" s="840" t="s">
        <v>358</v>
      </c>
      <c r="B25" s="840"/>
      <c r="C25" s="840"/>
      <c r="D25" s="840"/>
      <c r="E25" s="840"/>
      <c r="F25" s="840"/>
      <c r="G25" s="840"/>
      <c r="H25" s="840"/>
      <c r="I25" s="840"/>
      <c r="J25" s="840"/>
      <c r="K25" s="840"/>
      <c r="L25" s="840"/>
      <c r="M25" s="840"/>
      <c r="N25" s="812"/>
    </row>
    <row r="26" spans="1:14" ht="5.25" customHeight="1" x14ac:dyDescent="0.25">
      <c r="A26" s="250"/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812"/>
    </row>
    <row r="27" spans="1:14" x14ac:dyDescent="0.25">
      <c r="N27" s="812"/>
    </row>
    <row r="42" spans="1:1" x14ac:dyDescent="0.25">
      <c r="A42" s="255"/>
    </row>
  </sheetData>
  <mergeCells count="15">
    <mergeCell ref="A1:C1"/>
    <mergeCell ref="D1:M1"/>
    <mergeCell ref="N1:N27"/>
    <mergeCell ref="L2:M2"/>
    <mergeCell ref="A3:A6"/>
    <mergeCell ref="B3:I3"/>
    <mergeCell ref="J3:M5"/>
    <mergeCell ref="B4:B5"/>
    <mergeCell ref="C4:C5"/>
    <mergeCell ref="D4:I4"/>
    <mergeCell ref="B6:C6"/>
    <mergeCell ref="D6:E6"/>
    <mergeCell ref="F6:G6"/>
    <mergeCell ref="H6:I6"/>
    <mergeCell ref="A25:M25"/>
  </mergeCells>
  <pageMargins left="0.70866141732283472" right="0.70866141732283472" top="0.55118110236220474" bottom="0.35433070866141736" header="0.31496062992125984" footer="0.31496062992125984"/>
  <pageSetup paperSize="9" scale="89" fitToHeight="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G34" sqref="G34"/>
    </sheetView>
  </sheetViews>
  <sheetFormatPr defaultRowHeight="15" x14ac:dyDescent="0.25"/>
  <cols>
    <col min="1" max="1" width="24.42578125" style="211" customWidth="1"/>
    <col min="2" max="13" width="8.5703125" style="211" customWidth="1"/>
    <col min="14" max="14" width="3.42578125" style="211" customWidth="1"/>
    <col min="15" max="16384" width="9.140625" style="211"/>
  </cols>
  <sheetData>
    <row r="1" spans="1:14" ht="15.75" customHeight="1" x14ac:dyDescent="0.25">
      <c r="A1" s="844" t="s">
        <v>540</v>
      </c>
      <c r="B1" s="844"/>
      <c r="C1" s="844"/>
      <c r="D1" s="845" t="s">
        <v>543</v>
      </c>
      <c r="E1" s="845"/>
      <c r="F1" s="845"/>
      <c r="G1" s="845"/>
      <c r="H1" s="845"/>
      <c r="I1" s="845"/>
      <c r="J1" s="845"/>
      <c r="K1" s="845"/>
      <c r="L1" s="845"/>
      <c r="M1" s="845"/>
      <c r="N1" s="812"/>
    </row>
    <row r="2" spans="1:14" ht="15.75" thickBot="1" x14ac:dyDescent="0.3">
      <c r="A2" s="212"/>
      <c r="B2" s="212"/>
      <c r="C2" s="212"/>
      <c r="D2" s="841" t="s">
        <v>549</v>
      </c>
      <c r="E2" s="842"/>
      <c r="F2" s="842"/>
      <c r="G2" s="842"/>
      <c r="H2" s="842"/>
      <c r="I2" s="842"/>
      <c r="J2" s="842"/>
      <c r="K2" s="842"/>
      <c r="L2" s="813" t="s">
        <v>270</v>
      </c>
      <c r="M2" s="813"/>
      <c r="N2" s="812"/>
    </row>
    <row r="3" spans="1:14" ht="15.75" thickBot="1" x14ac:dyDescent="0.3">
      <c r="A3" s="814" t="s">
        <v>333</v>
      </c>
      <c r="B3" s="817" t="s">
        <v>334</v>
      </c>
      <c r="C3" s="818"/>
      <c r="D3" s="818"/>
      <c r="E3" s="818"/>
      <c r="F3" s="818"/>
      <c r="G3" s="818"/>
      <c r="H3" s="818"/>
      <c r="I3" s="819"/>
      <c r="J3" s="820" t="s">
        <v>335</v>
      </c>
      <c r="K3" s="821"/>
      <c r="L3" s="821"/>
      <c r="M3" s="822"/>
      <c r="N3" s="812"/>
    </row>
    <row r="4" spans="1:14" ht="15" customHeight="1" thickBot="1" x14ac:dyDescent="0.3">
      <c r="A4" s="815"/>
      <c r="B4" s="829" t="s">
        <v>336</v>
      </c>
      <c r="C4" s="831" t="s">
        <v>337</v>
      </c>
      <c r="D4" s="833" t="s">
        <v>338</v>
      </c>
      <c r="E4" s="834"/>
      <c r="F4" s="834"/>
      <c r="G4" s="834"/>
      <c r="H4" s="834"/>
      <c r="I4" s="835"/>
      <c r="J4" s="823"/>
      <c r="K4" s="824"/>
      <c r="L4" s="824"/>
      <c r="M4" s="825"/>
      <c r="N4" s="812"/>
    </row>
    <row r="5" spans="1:14" ht="21.75" thickBot="1" x14ac:dyDescent="0.3">
      <c r="A5" s="815"/>
      <c r="B5" s="830"/>
      <c r="C5" s="832"/>
      <c r="D5" s="609" t="s">
        <v>336</v>
      </c>
      <c r="E5" s="609" t="s">
        <v>337</v>
      </c>
      <c r="F5" s="609" t="s">
        <v>336</v>
      </c>
      <c r="G5" s="609" t="s">
        <v>337</v>
      </c>
      <c r="H5" s="609" t="s">
        <v>336</v>
      </c>
      <c r="I5" s="609" t="s">
        <v>337</v>
      </c>
      <c r="J5" s="826"/>
      <c r="K5" s="827"/>
      <c r="L5" s="827"/>
      <c r="M5" s="828"/>
      <c r="N5" s="812"/>
    </row>
    <row r="6" spans="1:14" ht="32.25" thickBot="1" x14ac:dyDescent="0.3">
      <c r="A6" s="816"/>
      <c r="B6" s="836" t="s">
        <v>339</v>
      </c>
      <c r="C6" s="837"/>
      <c r="D6" s="836" t="str">
        <f>+CONCATENATE(LEFT([3]ÖSSZEFÜGGÉSEK!A4,4),". előtt")</f>
        <v>2015. előtt</v>
      </c>
      <c r="E6" s="837"/>
      <c r="F6" s="836" t="str">
        <f>+CONCATENATE(LEFT([3]ÖSSZEFÜGGÉSEK!A4,4),". évi")</f>
        <v>2015. évi</v>
      </c>
      <c r="G6" s="837"/>
      <c r="H6" s="838" t="str">
        <f>+CONCATENATE(LEFT([3]ÖSSZEFÜGGÉSEK!A4,4),". után")</f>
        <v>2015. után</v>
      </c>
      <c r="I6" s="839"/>
      <c r="J6" s="608" t="str">
        <f>+D6</f>
        <v>2015. előtt</v>
      </c>
      <c r="K6" s="609" t="str">
        <f>+F6</f>
        <v>2015. évi</v>
      </c>
      <c r="L6" s="608" t="s">
        <v>3</v>
      </c>
      <c r="M6" s="609" t="str">
        <f>+CONCATENATE("Teljesítés %-a ",LEFT([3]ÖSSZEFÜGGÉSEK!A4,4),". XII. 31-ig")</f>
        <v>Teljesítés %-a 2015. XII. 31-ig</v>
      </c>
      <c r="N6" s="812"/>
    </row>
    <row r="7" spans="1:14" ht="15.75" thickBot="1" x14ac:dyDescent="0.3">
      <c r="A7" s="213" t="s">
        <v>7</v>
      </c>
      <c r="B7" s="608" t="s">
        <v>8</v>
      </c>
      <c r="C7" s="608" t="s">
        <v>9</v>
      </c>
      <c r="D7" s="606" t="s">
        <v>10</v>
      </c>
      <c r="E7" s="609" t="s">
        <v>328</v>
      </c>
      <c r="F7" s="609" t="s">
        <v>329</v>
      </c>
      <c r="G7" s="609" t="s">
        <v>272</v>
      </c>
      <c r="H7" s="608" t="s">
        <v>273</v>
      </c>
      <c r="I7" s="606" t="s">
        <v>340</v>
      </c>
      <c r="J7" s="606" t="s">
        <v>341</v>
      </c>
      <c r="K7" s="606" t="s">
        <v>342</v>
      </c>
      <c r="L7" s="606" t="s">
        <v>343</v>
      </c>
      <c r="M7" s="607" t="s">
        <v>344</v>
      </c>
      <c r="N7" s="812"/>
    </row>
    <row r="8" spans="1:14" x14ac:dyDescent="0.25">
      <c r="A8" s="216" t="s">
        <v>345</v>
      </c>
      <c r="B8" s="217"/>
      <c r="C8" s="218"/>
      <c r="D8" s="218"/>
      <c r="E8" s="219"/>
      <c r="F8" s="218"/>
      <c r="G8" s="218"/>
      <c r="H8" s="218"/>
      <c r="I8" s="218"/>
      <c r="J8" s="218"/>
      <c r="K8" s="218"/>
      <c r="L8" s="220">
        <f t="shared" ref="L8:L14" si="0">+J8+K8</f>
        <v>0</v>
      </c>
      <c r="M8" s="221" t="str">
        <f>IF((C8&lt;&gt;0),ROUND((L8/C8)*100,1),"")</f>
        <v/>
      </c>
      <c r="N8" s="812"/>
    </row>
    <row r="9" spans="1:14" x14ac:dyDescent="0.25">
      <c r="A9" s="222" t="s">
        <v>346</v>
      </c>
      <c r="B9" s="223"/>
      <c r="C9" s="224"/>
      <c r="D9" s="224"/>
      <c r="E9" s="224"/>
      <c r="F9" s="224"/>
      <c r="G9" s="224"/>
      <c r="H9" s="224"/>
      <c r="I9" s="224"/>
      <c r="J9" s="224"/>
      <c r="K9" s="224"/>
      <c r="L9" s="225">
        <f t="shared" si="0"/>
        <v>0</v>
      </c>
      <c r="M9" s="226" t="str">
        <f t="shared" ref="M9:M14" si="1">IF((C9&lt;&gt;0),ROUND((L9/C9)*100,1),"")</f>
        <v/>
      </c>
      <c r="N9" s="812"/>
    </row>
    <row r="10" spans="1:14" x14ac:dyDescent="0.25">
      <c r="A10" s="227" t="s">
        <v>347</v>
      </c>
      <c r="B10" s="228">
        <v>23660</v>
      </c>
      <c r="C10" s="229">
        <v>23660</v>
      </c>
      <c r="D10" s="229"/>
      <c r="E10" s="229"/>
      <c r="F10" s="229"/>
      <c r="G10" s="229"/>
      <c r="H10" s="229"/>
      <c r="I10" s="229"/>
      <c r="J10" s="229"/>
      <c r="K10" s="229">
        <v>1416</v>
      </c>
      <c r="L10" s="225">
        <f t="shared" si="0"/>
        <v>1416</v>
      </c>
      <c r="M10" s="226">
        <f t="shared" si="1"/>
        <v>6</v>
      </c>
      <c r="N10" s="812"/>
    </row>
    <row r="11" spans="1:14" x14ac:dyDescent="0.25">
      <c r="A11" s="227" t="s">
        <v>348</v>
      </c>
      <c r="B11" s="228"/>
      <c r="C11" s="229"/>
      <c r="D11" s="229"/>
      <c r="E11" s="229"/>
      <c r="F11" s="229"/>
      <c r="G11" s="229"/>
      <c r="H11" s="229"/>
      <c r="I11" s="229"/>
      <c r="J11" s="229"/>
      <c r="K11" s="229"/>
      <c r="L11" s="225">
        <f t="shared" si="0"/>
        <v>0</v>
      </c>
      <c r="M11" s="226" t="str">
        <f t="shared" si="1"/>
        <v/>
      </c>
      <c r="N11" s="812"/>
    </row>
    <row r="12" spans="1:14" x14ac:dyDescent="0.25">
      <c r="A12" s="227" t="s">
        <v>349</v>
      </c>
      <c r="B12" s="228"/>
      <c r="C12" s="229"/>
      <c r="D12" s="229"/>
      <c r="E12" s="229"/>
      <c r="F12" s="229"/>
      <c r="G12" s="229"/>
      <c r="H12" s="229"/>
      <c r="I12" s="229"/>
      <c r="J12" s="229"/>
      <c r="K12" s="229"/>
      <c r="L12" s="225">
        <f t="shared" si="0"/>
        <v>0</v>
      </c>
      <c r="M12" s="226" t="str">
        <f t="shared" si="1"/>
        <v/>
      </c>
      <c r="N12" s="812"/>
    </row>
    <row r="13" spans="1:14" x14ac:dyDescent="0.25">
      <c r="A13" s="227" t="s">
        <v>546</v>
      </c>
      <c r="B13" s="228"/>
      <c r="C13" s="229"/>
      <c r="D13" s="229"/>
      <c r="E13" s="229"/>
      <c r="F13" s="229"/>
      <c r="G13" s="229"/>
      <c r="H13" s="229"/>
      <c r="I13" s="229"/>
      <c r="J13" s="229"/>
      <c r="K13" s="229">
        <v>22239</v>
      </c>
      <c r="L13" s="225">
        <f t="shared" si="0"/>
        <v>22239</v>
      </c>
      <c r="M13" s="226" t="str">
        <f t="shared" si="1"/>
        <v/>
      </c>
      <c r="N13" s="812"/>
    </row>
    <row r="14" spans="1:14" ht="15" customHeight="1" thickBot="1" x14ac:dyDescent="0.3">
      <c r="A14" s="230"/>
      <c r="B14" s="231"/>
      <c r="C14" s="232"/>
      <c r="D14" s="232"/>
      <c r="E14" s="232"/>
      <c r="F14" s="232"/>
      <c r="G14" s="232"/>
      <c r="H14" s="232"/>
      <c r="I14" s="232"/>
      <c r="J14" s="232"/>
      <c r="K14" s="232"/>
      <c r="L14" s="225">
        <f t="shared" si="0"/>
        <v>0</v>
      </c>
      <c r="M14" s="233" t="str">
        <f t="shared" si="1"/>
        <v/>
      </c>
      <c r="N14" s="812"/>
    </row>
    <row r="15" spans="1:14" ht="15.75" thickBot="1" x14ac:dyDescent="0.3">
      <c r="A15" s="234" t="s">
        <v>351</v>
      </c>
      <c r="B15" s="235">
        <f>B8+SUM(B10:B14)</f>
        <v>23660</v>
      </c>
      <c r="C15" s="235">
        <f t="shared" ref="C15:L15" si="2">C8+SUM(C10:C14)</f>
        <v>23660</v>
      </c>
      <c r="D15" s="235">
        <f t="shared" si="2"/>
        <v>0</v>
      </c>
      <c r="E15" s="235">
        <f t="shared" si="2"/>
        <v>0</v>
      </c>
      <c r="F15" s="235">
        <f t="shared" si="2"/>
        <v>0</v>
      </c>
      <c r="G15" s="235">
        <f t="shared" si="2"/>
        <v>0</v>
      </c>
      <c r="H15" s="235">
        <f t="shared" si="2"/>
        <v>0</v>
      </c>
      <c r="I15" s="235">
        <f t="shared" si="2"/>
        <v>0</v>
      </c>
      <c r="J15" s="235">
        <f t="shared" si="2"/>
        <v>0</v>
      </c>
      <c r="K15" s="235">
        <f t="shared" si="2"/>
        <v>23655</v>
      </c>
      <c r="L15" s="235">
        <f t="shared" si="2"/>
        <v>23655</v>
      </c>
      <c r="M15" s="236">
        <f>IF((C15&lt;&gt;0),ROUND((L15/C15)*100,1),"")</f>
        <v>100</v>
      </c>
      <c r="N15" s="812"/>
    </row>
    <row r="16" spans="1:14" x14ac:dyDescent="0.25">
      <c r="A16" s="237"/>
      <c r="B16" s="238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812"/>
    </row>
    <row r="17" spans="1:14" ht="15.75" thickBot="1" x14ac:dyDescent="0.3">
      <c r="A17" s="240" t="s">
        <v>352</v>
      </c>
      <c r="B17" s="241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812"/>
    </row>
    <row r="18" spans="1:14" x14ac:dyDescent="0.25">
      <c r="A18" s="243" t="s">
        <v>353</v>
      </c>
      <c r="B18" s="217"/>
      <c r="C18" s="218"/>
      <c r="D18" s="218"/>
      <c r="E18" s="219"/>
      <c r="F18" s="218"/>
      <c r="G18" s="218"/>
      <c r="H18" s="218"/>
      <c r="I18" s="218"/>
      <c r="J18" s="218"/>
      <c r="K18" s="218"/>
      <c r="L18" s="244">
        <f t="shared" ref="L18:L23" si="3">+J18+K18</f>
        <v>0</v>
      </c>
      <c r="M18" s="221" t="str">
        <f t="shared" ref="M18:M23" si="4">IF((C18&lt;&gt;0),ROUND((L18/C18)*100,1),"")</f>
        <v/>
      </c>
      <c r="N18" s="812"/>
    </row>
    <row r="19" spans="1:14" x14ac:dyDescent="0.25">
      <c r="A19" s="245" t="s">
        <v>354</v>
      </c>
      <c r="B19" s="223"/>
      <c r="C19" s="229"/>
      <c r="D19" s="229"/>
      <c r="E19" s="229"/>
      <c r="F19" s="229"/>
      <c r="G19" s="229"/>
      <c r="H19" s="229"/>
      <c r="I19" s="229"/>
      <c r="J19" s="229"/>
      <c r="K19" s="229">
        <v>3048</v>
      </c>
      <c r="L19" s="246">
        <f t="shared" si="3"/>
        <v>3048</v>
      </c>
      <c r="M19" s="226" t="str">
        <f t="shared" si="4"/>
        <v/>
      </c>
      <c r="N19" s="812"/>
    </row>
    <row r="20" spans="1:14" x14ac:dyDescent="0.25">
      <c r="A20" s="245" t="s">
        <v>355</v>
      </c>
      <c r="B20" s="228"/>
      <c r="C20" s="229"/>
      <c r="D20" s="229"/>
      <c r="E20" s="229"/>
      <c r="F20" s="229"/>
      <c r="G20" s="229"/>
      <c r="H20" s="229"/>
      <c r="I20" s="229"/>
      <c r="J20" s="229"/>
      <c r="K20" s="229"/>
      <c r="L20" s="246">
        <f t="shared" si="3"/>
        <v>0</v>
      </c>
      <c r="M20" s="226" t="str">
        <f t="shared" si="4"/>
        <v/>
      </c>
      <c r="N20" s="812"/>
    </row>
    <row r="21" spans="1:14" x14ac:dyDescent="0.25">
      <c r="A21" s="245" t="s">
        <v>356</v>
      </c>
      <c r="B21" s="228"/>
      <c r="C21" s="229"/>
      <c r="D21" s="229"/>
      <c r="E21" s="229"/>
      <c r="F21" s="229"/>
      <c r="G21" s="229"/>
      <c r="H21" s="229"/>
      <c r="I21" s="229"/>
      <c r="J21" s="229"/>
      <c r="K21" s="229"/>
      <c r="L21" s="246">
        <f t="shared" si="3"/>
        <v>0</v>
      </c>
      <c r="M21" s="226" t="str">
        <f t="shared" si="4"/>
        <v/>
      </c>
      <c r="N21" s="812"/>
    </row>
    <row r="22" spans="1:14" x14ac:dyDescent="0.25">
      <c r="A22" s="247" t="s">
        <v>545</v>
      </c>
      <c r="B22" s="228"/>
      <c r="C22" s="229"/>
      <c r="D22" s="229"/>
      <c r="E22" s="229"/>
      <c r="F22" s="229"/>
      <c r="G22" s="229"/>
      <c r="H22" s="229"/>
      <c r="I22" s="229"/>
      <c r="J22" s="229"/>
      <c r="K22" s="229">
        <v>22239</v>
      </c>
      <c r="L22" s="246">
        <f t="shared" si="3"/>
        <v>22239</v>
      </c>
      <c r="M22" s="226" t="str">
        <f t="shared" si="4"/>
        <v/>
      </c>
      <c r="N22" s="812"/>
    </row>
    <row r="23" spans="1:14" ht="15.75" thickBot="1" x14ac:dyDescent="0.3">
      <c r="A23" s="248"/>
      <c r="B23" s="231"/>
      <c r="C23" s="232"/>
      <c r="D23" s="232"/>
      <c r="E23" s="232"/>
      <c r="F23" s="232"/>
      <c r="G23" s="232"/>
      <c r="H23" s="232"/>
      <c r="I23" s="232"/>
      <c r="J23" s="232"/>
      <c r="K23" s="232"/>
      <c r="L23" s="246">
        <f t="shared" si="3"/>
        <v>0</v>
      </c>
      <c r="M23" s="233" t="str">
        <f t="shared" si="4"/>
        <v/>
      </c>
      <c r="N23" s="812"/>
    </row>
    <row r="24" spans="1:14" ht="15.75" thickBot="1" x14ac:dyDescent="0.3">
      <c r="A24" s="249" t="s">
        <v>357</v>
      </c>
      <c r="B24" s="235">
        <f t="shared" ref="B24:L24" si="5">SUM(B18:B23)</f>
        <v>0</v>
      </c>
      <c r="C24" s="235">
        <f t="shared" si="5"/>
        <v>0</v>
      </c>
      <c r="D24" s="235">
        <f t="shared" si="5"/>
        <v>0</v>
      </c>
      <c r="E24" s="235">
        <f t="shared" si="5"/>
        <v>0</v>
      </c>
      <c r="F24" s="235">
        <f t="shared" si="5"/>
        <v>0</v>
      </c>
      <c r="G24" s="235">
        <f t="shared" si="5"/>
        <v>0</v>
      </c>
      <c r="H24" s="235">
        <f t="shared" si="5"/>
        <v>0</v>
      </c>
      <c r="I24" s="235">
        <f t="shared" si="5"/>
        <v>0</v>
      </c>
      <c r="J24" s="235">
        <f t="shared" si="5"/>
        <v>0</v>
      </c>
      <c r="K24" s="235">
        <f t="shared" si="5"/>
        <v>25287</v>
      </c>
      <c r="L24" s="235">
        <f t="shared" si="5"/>
        <v>25287</v>
      </c>
      <c r="M24" s="236">
        <v>0</v>
      </c>
      <c r="N24" s="812"/>
    </row>
    <row r="25" spans="1:14" x14ac:dyDescent="0.25">
      <c r="A25" s="840" t="s">
        <v>358</v>
      </c>
      <c r="B25" s="840"/>
      <c r="C25" s="840"/>
      <c r="D25" s="840"/>
      <c r="E25" s="840"/>
      <c r="F25" s="840"/>
      <c r="G25" s="840"/>
      <c r="H25" s="840"/>
      <c r="I25" s="840"/>
      <c r="J25" s="840"/>
      <c r="K25" s="840"/>
      <c r="L25" s="840"/>
      <c r="M25" s="840"/>
      <c r="N25" s="812"/>
    </row>
    <row r="26" spans="1:14" ht="5.25" customHeight="1" x14ac:dyDescent="0.25">
      <c r="A26" s="250"/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812"/>
    </row>
    <row r="27" spans="1:14" ht="15.75" x14ac:dyDescent="0.25">
      <c r="A27" s="843" t="str">
        <f>+CONCATENATE("Önkormányzaton kívüli EU-s projekthez történő hozzájárulás ",LEFT([3]ÖSSZEFÜGGÉSEK!A4,4),". évi előirányzata és teljesítése")</f>
        <v>Önkormányzaton kívüli EU-s projekthez történő hozzájárulás 2015. évi előirányzata és teljesítése</v>
      </c>
      <c r="B27" s="843"/>
      <c r="C27" s="843"/>
      <c r="D27" s="843"/>
      <c r="E27" s="843"/>
      <c r="F27" s="843"/>
      <c r="G27" s="843"/>
      <c r="H27" s="843"/>
      <c r="I27" s="843"/>
      <c r="J27" s="843"/>
      <c r="K27" s="843"/>
      <c r="L27" s="843"/>
      <c r="M27" s="843"/>
      <c r="N27" s="812"/>
    </row>
    <row r="28" spans="1:14" ht="12" customHeight="1" thickBot="1" x14ac:dyDescent="0.3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813" t="s">
        <v>270</v>
      </c>
      <c r="M28" s="813"/>
      <c r="N28" s="812"/>
    </row>
    <row r="29" spans="1:14" ht="21.75" thickBot="1" x14ac:dyDescent="0.3">
      <c r="A29" s="849" t="s">
        <v>359</v>
      </c>
      <c r="B29" s="850"/>
      <c r="C29" s="850"/>
      <c r="D29" s="850"/>
      <c r="E29" s="850"/>
      <c r="F29" s="850"/>
      <c r="G29" s="850"/>
      <c r="H29" s="850"/>
      <c r="I29" s="850"/>
      <c r="J29" s="851"/>
      <c r="K29" s="251" t="s">
        <v>360</v>
      </c>
      <c r="L29" s="251" t="s">
        <v>361</v>
      </c>
      <c r="M29" s="251" t="s">
        <v>335</v>
      </c>
      <c r="N29" s="812"/>
    </row>
    <row r="30" spans="1:14" x14ac:dyDescent="0.25">
      <c r="A30" s="852"/>
      <c r="B30" s="853"/>
      <c r="C30" s="853"/>
      <c r="D30" s="853"/>
      <c r="E30" s="853"/>
      <c r="F30" s="853"/>
      <c r="G30" s="853"/>
      <c r="H30" s="853"/>
      <c r="I30" s="853"/>
      <c r="J30" s="854"/>
      <c r="K30" s="219"/>
      <c r="L30" s="252"/>
      <c r="M30" s="252"/>
      <c r="N30" s="812"/>
    </row>
    <row r="31" spans="1:14" ht="15.75" thickBot="1" x14ac:dyDescent="0.3">
      <c r="A31" s="855"/>
      <c r="B31" s="856"/>
      <c r="C31" s="856"/>
      <c r="D31" s="856"/>
      <c r="E31" s="856"/>
      <c r="F31" s="856"/>
      <c r="G31" s="856"/>
      <c r="H31" s="856"/>
      <c r="I31" s="856"/>
      <c r="J31" s="857"/>
      <c r="K31" s="253"/>
      <c r="L31" s="232"/>
      <c r="M31" s="232"/>
      <c r="N31" s="812"/>
    </row>
    <row r="32" spans="1:14" ht="15.75" thickBot="1" x14ac:dyDescent="0.3">
      <c r="A32" s="846" t="s">
        <v>362</v>
      </c>
      <c r="B32" s="847"/>
      <c r="C32" s="847"/>
      <c r="D32" s="847"/>
      <c r="E32" s="847"/>
      <c r="F32" s="847"/>
      <c r="G32" s="847"/>
      <c r="H32" s="847"/>
      <c r="I32" s="847"/>
      <c r="J32" s="848"/>
      <c r="K32" s="254">
        <f>SUM(K30:K31)</f>
        <v>0</v>
      </c>
      <c r="L32" s="254">
        <f>SUM(L30:L31)</f>
        <v>0</v>
      </c>
      <c r="M32" s="254">
        <f>SUM(M30:M31)</f>
        <v>0</v>
      </c>
      <c r="N32" s="812"/>
    </row>
    <row r="33" spans="1:14" x14ac:dyDescent="0.25">
      <c r="N33" s="812"/>
    </row>
    <row r="48" spans="1:14" x14ac:dyDescent="0.25">
      <c r="A48" s="255"/>
    </row>
  </sheetData>
  <mergeCells count="22">
    <mergeCell ref="A32:J32"/>
    <mergeCell ref="A25:M25"/>
    <mergeCell ref="L28:M28"/>
    <mergeCell ref="A29:J29"/>
    <mergeCell ref="A30:J30"/>
    <mergeCell ref="A31:J31"/>
    <mergeCell ref="D2:K2"/>
    <mergeCell ref="A27:M27"/>
    <mergeCell ref="A1:C1"/>
    <mergeCell ref="D1:M1"/>
    <mergeCell ref="N1:N33"/>
    <mergeCell ref="L2:M2"/>
    <mergeCell ref="A3:A6"/>
    <mergeCell ref="B3:I3"/>
    <mergeCell ref="J3:M5"/>
    <mergeCell ref="B4:B5"/>
    <mergeCell ref="C4:C5"/>
    <mergeCell ref="D4:I4"/>
    <mergeCell ref="B6:C6"/>
    <mergeCell ref="D6:E6"/>
    <mergeCell ref="F6:G6"/>
    <mergeCell ref="H6:I6"/>
  </mergeCells>
  <pageMargins left="0.7" right="0.7" top="0.75" bottom="0.75" header="0.3" footer="0.3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selection activeCell="I8" sqref="I8"/>
    </sheetView>
  </sheetViews>
  <sheetFormatPr defaultRowHeight="15" x14ac:dyDescent="0.25"/>
  <cols>
    <col min="1" max="1" width="24.42578125" style="211" customWidth="1"/>
    <col min="2" max="13" width="8.5703125" style="211" customWidth="1"/>
    <col min="14" max="14" width="3.42578125" style="211" customWidth="1"/>
    <col min="15" max="16384" width="9.140625" style="211"/>
  </cols>
  <sheetData>
    <row r="1" spans="1:15" ht="15.75" customHeight="1" x14ac:dyDescent="0.25">
      <c r="A1" s="844" t="s">
        <v>541</v>
      </c>
      <c r="B1" s="844"/>
      <c r="C1" s="844"/>
      <c r="D1" s="811" t="s">
        <v>542</v>
      </c>
      <c r="E1" s="811"/>
      <c r="F1" s="811"/>
      <c r="G1" s="811"/>
      <c r="H1" s="811"/>
      <c r="I1" s="811"/>
      <c r="J1" s="811"/>
      <c r="K1" s="811"/>
      <c r="L1" s="811"/>
      <c r="M1" s="811"/>
      <c r="N1" s="812"/>
    </row>
    <row r="2" spans="1:15" ht="15.75" thickBot="1" x14ac:dyDescent="0.3">
      <c r="A2" s="212"/>
      <c r="B2" s="212"/>
      <c r="C2" s="212"/>
      <c r="D2" s="841" t="s">
        <v>550</v>
      </c>
      <c r="E2" s="841"/>
      <c r="F2" s="841"/>
      <c r="G2" s="841"/>
      <c r="H2" s="841"/>
      <c r="I2" s="841"/>
      <c r="J2" s="841"/>
      <c r="K2" s="841"/>
      <c r="L2" s="813" t="s">
        <v>270</v>
      </c>
      <c r="M2" s="813"/>
      <c r="N2" s="812"/>
    </row>
    <row r="3" spans="1:15" ht="15.75" thickBot="1" x14ac:dyDescent="0.3">
      <c r="A3" s="858" t="s">
        <v>333</v>
      </c>
      <c r="B3" s="861" t="s">
        <v>334</v>
      </c>
      <c r="C3" s="861"/>
      <c r="D3" s="861"/>
      <c r="E3" s="861"/>
      <c r="F3" s="861"/>
      <c r="G3" s="861"/>
      <c r="H3" s="861"/>
      <c r="I3" s="861"/>
      <c r="J3" s="862" t="s">
        <v>335</v>
      </c>
      <c r="K3" s="862"/>
      <c r="L3" s="862"/>
      <c r="M3" s="862"/>
      <c r="N3" s="812"/>
      <c r="O3" s="610"/>
    </row>
    <row r="4" spans="1:15" ht="15" customHeight="1" thickBot="1" x14ac:dyDescent="0.3">
      <c r="A4" s="859"/>
      <c r="B4" s="864" t="s">
        <v>336</v>
      </c>
      <c r="C4" s="865" t="s">
        <v>337</v>
      </c>
      <c r="D4" s="866" t="s">
        <v>338</v>
      </c>
      <c r="E4" s="866"/>
      <c r="F4" s="866"/>
      <c r="G4" s="866"/>
      <c r="H4" s="866"/>
      <c r="I4" s="866"/>
      <c r="J4" s="863"/>
      <c r="K4" s="863"/>
      <c r="L4" s="863"/>
      <c r="M4" s="863"/>
      <c r="N4" s="812"/>
    </row>
    <row r="5" spans="1:15" ht="21.75" thickBot="1" x14ac:dyDescent="0.3">
      <c r="A5" s="859"/>
      <c r="B5" s="864"/>
      <c r="C5" s="865"/>
      <c r="D5" s="600" t="s">
        <v>336</v>
      </c>
      <c r="E5" s="600" t="s">
        <v>337</v>
      </c>
      <c r="F5" s="600" t="s">
        <v>336</v>
      </c>
      <c r="G5" s="600" t="s">
        <v>337</v>
      </c>
      <c r="H5" s="600" t="s">
        <v>336</v>
      </c>
      <c r="I5" s="600" t="s">
        <v>337</v>
      </c>
      <c r="J5" s="863"/>
      <c r="K5" s="863"/>
      <c r="L5" s="863"/>
      <c r="M5" s="863"/>
      <c r="N5" s="812"/>
    </row>
    <row r="6" spans="1:15" ht="32.25" thickBot="1" x14ac:dyDescent="0.3">
      <c r="A6" s="860"/>
      <c r="B6" s="865" t="s">
        <v>339</v>
      </c>
      <c r="C6" s="865"/>
      <c r="D6" s="865" t="str">
        <f>+CONCATENATE(LEFT([3]ÖSSZEFÜGGÉSEK!A4,4),". előtt")</f>
        <v>2015. előtt</v>
      </c>
      <c r="E6" s="865"/>
      <c r="F6" s="865" t="str">
        <f>+CONCATENATE(LEFT([3]ÖSSZEFÜGGÉSEK!A4,4),". évi")</f>
        <v>2015. évi</v>
      </c>
      <c r="G6" s="865"/>
      <c r="H6" s="864" t="str">
        <f>+CONCATENATE(LEFT([3]ÖSSZEFÜGGÉSEK!A4,4),". után")</f>
        <v>2015. után</v>
      </c>
      <c r="I6" s="864"/>
      <c r="J6" s="599" t="str">
        <f>+D6</f>
        <v>2015. előtt</v>
      </c>
      <c r="K6" s="600" t="str">
        <f>+F6</f>
        <v>2015. évi</v>
      </c>
      <c r="L6" s="599" t="s">
        <v>3</v>
      </c>
      <c r="M6" s="600" t="str">
        <f>+CONCATENATE("Teljesítés %-a ",LEFT([3]ÖSSZEFÜGGÉSEK!A4,4),". XII. 31-ig")</f>
        <v>Teljesítés %-a 2015. XII. 31-ig</v>
      </c>
      <c r="N6" s="812"/>
    </row>
    <row r="7" spans="1:15" ht="15.75" thickBot="1" x14ac:dyDescent="0.3">
      <c r="A7" s="213" t="s">
        <v>7</v>
      </c>
      <c r="B7" s="599" t="s">
        <v>8</v>
      </c>
      <c r="C7" s="599" t="s">
        <v>9</v>
      </c>
      <c r="D7" s="214" t="s">
        <v>10</v>
      </c>
      <c r="E7" s="600" t="s">
        <v>328</v>
      </c>
      <c r="F7" s="600" t="s">
        <v>329</v>
      </c>
      <c r="G7" s="600" t="s">
        <v>272</v>
      </c>
      <c r="H7" s="599" t="s">
        <v>273</v>
      </c>
      <c r="I7" s="214" t="s">
        <v>340</v>
      </c>
      <c r="J7" s="214" t="s">
        <v>341</v>
      </c>
      <c r="K7" s="214" t="s">
        <v>342</v>
      </c>
      <c r="L7" s="214" t="s">
        <v>343</v>
      </c>
      <c r="M7" s="215" t="s">
        <v>344</v>
      </c>
      <c r="N7" s="812"/>
    </row>
    <row r="8" spans="1:15" x14ac:dyDescent="0.25">
      <c r="A8" s="216" t="s">
        <v>345</v>
      </c>
      <c r="B8" s="217"/>
      <c r="C8" s="218"/>
      <c r="D8" s="218"/>
      <c r="E8" s="219"/>
      <c r="F8" s="218"/>
      <c r="G8" s="218"/>
      <c r="H8" s="218"/>
      <c r="I8" s="218"/>
      <c r="J8" s="218"/>
      <c r="K8" s="218"/>
      <c r="L8" s="220">
        <f t="shared" ref="L8:L14" si="0">+J8+K8</f>
        <v>0</v>
      </c>
      <c r="M8" s="221" t="str">
        <f>IF((C8&lt;&gt;0),ROUND((L8/C8)*100,1),"")</f>
        <v/>
      </c>
      <c r="N8" s="812"/>
    </row>
    <row r="9" spans="1:15" x14ac:dyDescent="0.25">
      <c r="A9" s="222" t="s">
        <v>346</v>
      </c>
      <c r="B9" s="223"/>
      <c r="C9" s="224"/>
      <c r="D9" s="224"/>
      <c r="E9" s="224"/>
      <c r="F9" s="224"/>
      <c r="G9" s="224"/>
      <c r="H9" s="224"/>
      <c r="I9" s="224"/>
      <c r="J9" s="224"/>
      <c r="K9" s="224"/>
      <c r="L9" s="225">
        <f t="shared" si="0"/>
        <v>0</v>
      </c>
      <c r="M9" s="226" t="str">
        <f t="shared" ref="M9:M14" si="1">IF((C9&lt;&gt;0),ROUND((L9/C9)*100,1),"")</f>
        <v/>
      </c>
      <c r="N9" s="812"/>
    </row>
    <row r="10" spans="1:15" x14ac:dyDescent="0.25">
      <c r="A10" s="227" t="s">
        <v>347</v>
      </c>
      <c r="B10" s="228">
        <v>18201</v>
      </c>
      <c r="C10" s="229">
        <v>18201</v>
      </c>
      <c r="D10" s="229"/>
      <c r="E10" s="229"/>
      <c r="F10" s="229"/>
      <c r="G10" s="229"/>
      <c r="H10" s="229"/>
      <c r="I10" s="229"/>
      <c r="J10" s="229"/>
      <c r="K10" s="229">
        <v>15994</v>
      </c>
      <c r="L10" s="225">
        <f t="shared" si="0"/>
        <v>15994</v>
      </c>
      <c r="M10" s="226">
        <f t="shared" si="1"/>
        <v>87.9</v>
      </c>
      <c r="N10" s="812"/>
    </row>
    <row r="11" spans="1:15" x14ac:dyDescent="0.25">
      <c r="A11" s="227" t="s">
        <v>348</v>
      </c>
      <c r="B11" s="228"/>
      <c r="C11" s="229"/>
      <c r="D11" s="229"/>
      <c r="E11" s="229"/>
      <c r="F11" s="229"/>
      <c r="G11" s="229"/>
      <c r="H11" s="229"/>
      <c r="I11" s="229"/>
      <c r="J11" s="229"/>
      <c r="K11" s="229"/>
      <c r="L11" s="225">
        <f t="shared" si="0"/>
        <v>0</v>
      </c>
      <c r="M11" s="226" t="str">
        <f t="shared" si="1"/>
        <v/>
      </c>
      <c r="N11" s="812"/>
    </row>
    <row r="12" spans="1:15" x14ac:dyDescent="0.25">
      <c r="A12" s="227" t="s">
        <v>349</v>
      </c>
      <c r="B12" s="228"/>
      <c r="C12" s="229"/>
      <c r="D12" s="229"/>
      <c r="E12" s="229"/>
      <c r="F12" s="229"/>
      <c r="G12" s="229"/>
      <c r="H12" s="229"/>
      <c r="I12" s="229"/>
      <c r="J12" s="229"/>
      <c r="K12" s="229"/>
      <c r="L12" s="225">
        <f t="shared" si="0"/>
        <v>0</v>
      </c>
      <c r="M12" s="226" t="str">
        <f t="shared" si="1"/>
        <v/>
      </c>
      <c r="N12" s="812"/>
    </row>
    <row r="13" spans="1:15" x14ac:dyDescent="0.25">
      <c r="A13" s="227" t="s">
        <v>350</v>
      </c>
      <c r="B13" s="228"/>
      <c r="C13" s="229"/>
      <c r="D13" s="229"/>
      <c r="E13" s="229"/>
      <c r="F13" s="229"/>
      <c r="G13" s="229"/>
      <c r="H13" s="229"/>
      <c r="I13" s="229"/>
      <c r="J13" s="229"/>
      <c r="K13" s="229"/>
      <c r="L13" s="225">
        <f t="shared" si="0"/>
        <v>0</v>
      </c>
      <c r="M13" s="226" t="str">
        <f t="shared" si="1"/>
        <v/>
      </c>
      <c r="N13" s="812"/>
    </row>
    <row r="14" spans="1:15" ht="15" customHeight="1" thickBot="1" x14ac:dyDescent="0.3">
      <c r="A14" s="230"/>
      <c r="B14" s="231"/>
      <c r="C14" s="232"/>
      <c r="D14" s="232"/>
      <c r="E14" s="232"/>
      <c r="F14" s="232"/>
      <c r="G14" s="232"/>
      <c r="H14" s="232"/>
      <c r="I14" s="232"/>
      <c r="J14" s="232"/>
      <c r="K14" s="232"/>
      <c r="L14" s="225">
        <f t="shared" si="0"/>
        <v>0</v>
      </c>
      <c r="M14" s="233" t="str">
        <f t="shared" si="1"/>
        <v/>
      </c>
      <c r="N14" s="812"/>
    </row>
    <row r="15" spans="1:15" ht="15.75" thickBot="1" x14ac:dyDescent="0.3">
      <c r="A15" s="234" t="s">
        <v>351</v>
      </c>
      <c r="B15" s="235">
        <f>B8+SUM(B10:B14)</f>
        <v>18201</v>
      </c>
      <c r="C15" s="235">
        <f t="shared" ref="C15:L15" si="2">C8+SUM(C10:C14)</f>
        <v>18201</v>
      </c>
      <c r="D15" s="235">
        <f t="shared" si="2"/>
        <v>0</v>
      </c>
      <c r="E15" s="235">
        <f t="shared" si="2"/>
        <v>0</v>
      </c>
      <c r="F15" s="235">
        <f t="shared" si="2"/>
        <v>0</v>
      </c>
      <c r="G15" s="235">
        <f t="shared" si="2"/>
        <v>0</v>
      </c>
      <c r="H15" s="235">
        <f t="shared" si="2"/>
        <v>0</v>
      </c>
      <c r="I15" s="235">
        <f t="shared" si="2"/>
        <v>0</v>
      </c>
      <c r="J15" s="235">
        <f t="shared" si="2"/>
        <v>0</v>
      </c>
      <c r="K15" s="235">
        <f t="shared" si="2"/>
        <v>15994</v>
      </c>
      <c r="L15" s="235">
        <f t="shared" si="2"/>
        <v>15994</v>
      </c>
      <c r="M15" s="236">
        <f>IF((C15&lt;&gt;0),ROUND((L15/C15)*100,1),"")</f>
        <v>87.9</v>
      </c>
      <c r="N15" s="812"/>
    </row>
    <row r="16" spans="1:15" x14ac:dyDescent="0.25">
      <c r="A16" s="237"/>
      <c r="B16" s="238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812"/>
    </row>
    <row r="17" spans="1:14" ht="15.75" thickBot="1" x14ac:dyDescent="0.3">
      <c r="A17" s="240" t="s">
        <v>352</v>
      </c>
      <c r="B17" s="241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812"/>
    </row>
    <row r="18" spans="1:14" x14ac:dyDescent="0.25">
      <c r="A18" s="243" t="s">
        <v>353</v>
      </c>
      <c r="B18" s="217"/>
      <c r="C18" s="218"/>
      <c r="D18" s="218"/>
      <c r="E18" s="219"/>
      <c r="F18" s="218"/>
      <c r="G18" s="218"/>
      <c r="H18" s="218"/>
      <c r="I18" s="218"/>
      <c r="J18" s="218"/>
      <c r="K18" s="218"/>
      <c r="L18" s="244">
        <f t="shared" ref="L18:L23" si="3">+J18+K18</f>
        <v>0</v>
      </c>
      <c r="M18" s="221" t="str">
        <f t="shared" ref="M18:M23" si="4">IF((C18&lt;&gt;0),ROUND((L18/C18)*100,1),"")</f>
        <v/>
      </c>
      <c r="N18" s="812"/>
    </row>
    <row r="19" spans="1:14" x14ac:dyDescent="0.25">
      <c r="A19" s="245" t="s">
        <v>354</v>
      </c>
      <c r="B19" s="223"/>
      <c r="C19" s="229"/>
      <c r="D19" s="229"/>
      <c r="E19" s="229"/>
      <c r="F19" s="229"/>
      <c r="G19" s="229"/>
      <c r="H19" s="229"/>
      <c r="I19" s="229"/>
      <c r="J19" s="229"/>
      <c r="K19" s="229">
        <v>19913</v>
      </c>
      <c r="L19" s="246">
        <f t="shared" si="3"/>
        <v>19913</v>
      </c>
      <c r="M19" s="226" t="str">
        <f t="shared" si="4"/>
        <v/>
      </c>
      <c r="N19" s="812"/>
    </row>
    <row r="20" spans="1:14" x14ac:dyDescent="0.25">
      <c r="A20" s="245" t="s">
        <v>355</v>
      </c>
      <c r="B20" s="228"/>
      <c r="C20" s="229"/>
      <c r="D20" s="229"/>
      <c r="E20" s="229"/>
      <c r="F20" s="229"/>
      <c r="G20" s="229"/>
      <c r="H20" s="229"/>
      <c r="I20" s="229"/>
      <c r="J20" s="229"/>
      <c r="K20" s="229"/>
      <c r="L20" s="246">
        <f t="shared" si="3"/>
        <v>0</v>
      </c>
      <c r="M20" s="226" t="str">
        <f t="shared" si="4"/>
        <v/>
      </c>
      <c r="N20" s="812"/>
    </row>
    <row r="21" spans="1:14" x14ac:dyDescent="0.25">
      <c r="A21" s="245" t="s">
        <v>356</v>
      </c>
      <c r="B21" s="228"/>
      <c r="C21" s="229"/>
      <c r="D21" s="229"/>
      <c r="E21" s="229"/>
      <c r="F21" s="229"/>
      <c r="G21" s="229"/>
      <c r="H21" s="229"/>
      <c r="I21" s="229"/>
      <c r="J21" s="229"/>
      <c r="K21" s="229"/>
      <c r="L21" s="246">
        <f t="shared" si="3"/>
        <v>0</v>
      </c>
      <c r="M21" s="226" t="str">
        <f t="shared" si="4"/>
        <v/>
      </c>
      <c r="N21" s="812"/>
    </row>
    <row r="22" spans="1:14" x14ac:dyDescent="0.25">
      <c r="A22" s="247"/>
      <c r="B22" s="228"/>
      <c r="C22" s="229"/>
      <c r="D22" s="229"/>
      <c r="E22" s="229"/>
      <c r="F22" s="229"/>
      <c r="G22" s="229"/>
      <c r="H22" s="229"/>
      <c r="I22" s="229"/>
      <c r="J22" s="229"/>
      <c r="K22" s="229"/>
      <c r="L22" s="246">
        <f t="shared" si="3"/>
        <v>0</v>
      </c>
      <c r="M22" s="226" t="str">
        <f t="shared" si="4"/>
        <v/>
      </c>
      <c r="N22" s="812"/>
    </row>
    <row r="23" spans="1:14" ht="15.75" thickBot="1" x14ac:dyDescent="0.3">
      <c r="A23" s="248"/>
      <c r="B23" s="231"/>
      <c r="C23" s="232"/>
      <c r="D23" s="232"/>
      <c r="E23" s="232"/>
      <c r="F23" s="232"/>
      <c r="G23" s="232"/>
      <c r="H23" s="232"/>
      <c r="I23" s="232"/>
      <c r="J23" s="232"/>
      <c r="K23" s="232"/>
      <c r="L23" s="246">
        <f t="shared" si="3"/>
        <v>0</v>
      </c>
      <c r="M23" s="233" t="str">
        <f t="shared" si="4"/>
        <v/>
      </c>
      <c r="N23" s="812"/>
    </row>
    <row r="24" spans="1:14" ht="15.75" thickBot="1" x14ac:dyDescent="0.3">
      <c r="A24" s="249" t="s">
        <v>357</v>
      </c>
      <c r="B24" s="235">
        <f t="shared" ref="B24:L24" si="5">SUM(B18:B23)</f>
        <v>0</v>
      </c>
      <c r="C24" s="235">
        <f t="shared" si="5"/>
        <v>0</v>
      </c>
      <c r="D24" s="235">
        <f t="shared" si="5"/>
        <v>0</v>
      </c>
      <c r="E24" s="235">
        <f t="shared" si="5"/>
        <v>0</v>
      </c>
      <c r="F24" s="235">
        <f t="shared" si="5"/>
        <v>0</v>
      </c>
      <c r="G24" s="235">
        <f t="shared" si="5"/>
        <v>0</v>
      </c>
      <c r="H24" s="235">
        <f t="shared" si="5"/>
        <v>0</v>
      </c>
      <c r="I24" s="235">
        <f t="shared" si="5"/>
        <v>0</v>
      </c>
      <c r="J24" s="235">
        <f t="shared" si="5"/>
        <v>0</v>
      </c>
      <c r="K24" s="235">
        <f t="shared" si="5"/>
        <v>19913</v>
      </c>
      <c r="L24" s="235">
        <f t="shared" si="5"/>
        <v>19913</v>
      </c>
      <c r="M24" s="236">
        <v>0</v>
      </c>
      <c r="N24" s="812"/>
    </row>
    <row r="25" spans="1:14" x14ac:dyDescent="0.25">
      <c r="A25" s="840" t="s">
        <v>358</v>
      </c>
      <c r="B25" s="840"/>
      <c r="C25" s="840"/>
      <c r="D25" s="840"/>
      <c r="E25" s="840"/>
      <c r="F25" s="840"/>
      <c r="G25" s="840"/>
      <c r="H25" s="840"/>
      <c r="I25" s="840"/>
      <c r="J25" s="840"/>
      <c r="K25" s="840"/>
      <c r="L25" s="840"/>
      <c r="M25" s="840"/>
      <c r="N25" s="812"/>
    </row>
    <row r="26" spans="1:14" ht="5.25" customHeight="1" x14ac:dyDescent="0.25">
      <c r="A26" s="250"/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812"/>
    </row>
    <row r="27" spans="1:14" ht="15.75" x14ac:dyDescent="0.25">
      <c r="A27" s="843" t="str">
        <f>+CONCATENATE("Önkormányzaton kívüli EU-s projekthez történő hozzájárulás ",LEFT([3]ÖSSZEFÜGGÉSEK!A4,4),". évi előirányzata és teljesítése")</f>
        <v>Önkormányzaton kívüli EU-s projekthez történő hozzájárulás 2015. évi előirányzata és teljesítése</v>
      </c>
      <c r="B27" s="843"/>
      <c r="C27" s="843"/>
      <c r="D27" s="843"/>
      <c r="E27" s="843"/>
      <c r="F27" s="843"/>
      <c r="G27" s="843"/>
      <c r="H27" s="843"/>
      <c r="I27" s="843"/>
      <c r="J27" s="843"/>
      <c r="K27" s="843"/>
      <c r="L27" s="843"/>
      <c r="M27" s="843"/>
      <c r="N27" s="812"/>
    </row>
    <row r="28" spans="1:14" ht="12" customHeight="1" thickBot="1" x14ac:dyDescent="0.3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813" t="s">
        <v>270</v>
      </c>
      <c r="M28" s="813"/>
      <c r="N28" s="812"/>
    </row>
    <row r="29" spans="1:14" ht="21.75" thickBot="1" x14ac:dyDescent="0.3">
      <c r="A29" s="849" t="s">
        <v>359</v>
      </c>
      <c r="B29" s="850"/>
      <c r="C29" s="850"/>
      <c r="D29" s="850"/>
      <c r="E29" s="850"/>
      <c r="F29" s="850"/>
      <c r="G29" s="850"/>
      <c r="H29" s="850"/>
      <c r="I29" s="850"/>
      <c r="J29" s="850"/>
      <c r="K29" s="251" t="s">
        <v>360</v>
      </c>
      <c r="L29" s="251" t="s">
        <v>361</v>
      </c>
      <c r="M29" s="251" t="s">
        <v>335</v>
      </c>
      <c r="N29" s="812"/>
    </row>
    <row r="30" spans="1:14" x14ac:dyDescent="0.25">
      <c r="A30" s="852"/>
      <c r="B30" s="853"/>
      <c r="C30" s="853"/>
      <c r="D30" s="853"/>
      <c r="E30" s="853"/>
      <c r="F30" s="853"/>
      <c r="G30" s="853"/>
      <c r="H30" s="853"/>
      <c r="I30" s="853"/>
      <c r="J30" s="853"/>
      <c r="K30" s="219"/>
      <c r="L30" s="252"/>
      <c r="M30" s="252"/>
      <c r="N30" s="812"/>
    </row>
    <row r="31" spans="1:14" ht="15.75" thickBot="1" x14ac:dyDescent="0.3">
      <c r="A31" s="855"/>
      <c r="B31" s="856"/>
      <c r="C31" s="856"/>
      <c r="D31" s="856"/>
      <c r="E31" s="856"/>
      <c r="F31" s="856"/>
      <c r="G31" s="856"/>
      <c r="H31" s="856"/>
      <c r="I31" s="856"/>
      <c r="J31" s="856"/>
      <c r="K31" s="253"/>
      <c r="L31" s="232"/>
      <c r="M31" s="232"/>
      <c r="N31" s="812"/>
    </row>
    <row r="32" spans="1:14" ht="15.75" thickBot="1" x14ac:dyDescent="0.3">
      <c r="A32" s="846" t="s">
        <v>362</v>
      </c>
      <c r="B32" s="847"/>
      <c r="C32" s="847"/>
      <c r="D32" s="847"/>
      <c r="E32" s="847"/>
      <c r="F32" s="847"/>
      <c r="G32" s="847"/>
      <c r="H32" s="847"/>
      <c r="I32" s="847"/>
      <c r="J32" s="847"/>
      <c r="K32" s="254">
        <f>SUM(K30:K31)</f>
        <v>0</v>
      </c>
      <c r="L32" s="254">
        <f>SUM(L30:L31)</f>
        <v>0</v>
      </c>
      <c r="M32" s="254">
        <f>SUM(M30:M31)</f>
        <v>0</v>
      </c>
      <c r="N32" s="812"/>
    </row>
    <row r="33" spans="1:14" x14ac:dyDescent="0.25">
      <c r="N33" s="812"/>
    </row>
    <row r="48" spans="1:14" x14ac:dyDescent="0.25">
      <c r="A48" s="255"/>
    </row>
  </sheetData>
  <mergeCells count="22">
    <mergeCell ref="A32:J32"/>
    <mergeCell ref="A25:M25"/>
    <mergeCell ref="L28:M28"/>
    <mergeCell ref="A29:J29"/>
    <mergeCell ref="A30:J30"/>
    <mergeCell ref="A31:J31"/>
    <mergeCell ref="D2:K2"/>
    <mergeCell ref="A27:M27"/>
    <mergeCell ref="A1:C1"/>
    <mergeCell ref="D1:M1"/>
    <mergeCell ref="N1:N33"/>
    <mergeCell ref="L2:M2"/>
    <mergeCell ref="A3:A6"/>
    <mergeCell ref="B3:I3"/>
    <mergeCell ref="J3:M5"/>
    <mergeCell ref="B4:B5"/>
    <mergeCell ref="C4:C5"/>
    <mergeCell ref="D4:I4"/>
    <mergeCell ref="B6:C6"/>
    <mergeCell ref="D6:E6"/>
    <mergeCell ref="F6:G6"/>
    <mergeCell ref="H6:I6"/>
  </mergeCells>
  <pageMargins left="0.7" right="0.7" top="0.75" bottom="0.75" header="0.3" footer="0.3"/>
  <pageSetup paperSize="9" fitToHeight="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B10" sqref="B10"/>
    </sheetView>
  </sheetViews>
  <sheetFormatPr defaultRowHeight="15" x14ac:dyDescent="0.25"/>
  <cols>
    <col min="1" max="1" width="24.42578125" style="211" customWidth="1"/>
    <col min="2" max="13" width="8.5703125" style="211" customWidth="1"/>
    <col min="14" max="14" width="3.42578125" style="211" customWidth="1"/>
    <col min="15" max="16384" width="9.140625" style="211"/>
  </cols>
  <sheetData>
    <row r="1" spans="1:16" ht="24" customHeight="1" x14ac:dyDescent="0.25">
      <c r="A1" s="810" t="s">
        <v>544</v>
      </c>
      <c r="B1" s="810"/>
      <c r="C1" s="810"/>
      <c r="D1" s="811" t="s">
        <v>551</v>
      </c>
      <c r="E1" s="811"/>
      <c r="F1" s="811"/>
      <c r="G1" s="811"/>
      <c r="H1" s="811"/>
      <c r="I1" s="811"/>
      <c r="J1" s="811"/>
      <c r="K1" s="811"/>
      <c r="L1" s="811"/>
      <c r="M1" s="811"/>
      <c r="N1" s="812"/>
    </row>
    <row r="2" spans="1:16" ht="15.75" thickBot="1" x14ac:dyDescent="0.3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813" t="s">
        <v>270</v>
      </c>
      <c r="M2" s="813"/>
      <c r="N2" s="812"/>
    </row>
    <row r="3" spans="1:16" ht="15.75" thickBot="1" x14ac:dyDescent="0.3">
      <c r="A3" s="814" t="s">
        <v>333</v>
      </c>
      <c r="B3" s="817" t="s">
        <v>334</v>
      </c>
      <c r="C3" s="818"/>
      <c r="D3" s="818"/>
      <c r="E3" s="818"/>
      <c r="F3" s="818"/>
      <c r="G3" s="818"/>
      <c r="H3" s="818"/>
      <c r="I3" s="819"/>
      <c r="J3" s="820" t="s">
        <v>335</v>
      </c>
      <c r="K3" s="821"/>
      <c r="L3" s="821"/>
      <c r="M3" s="822"/>
      <c r="N3" s="812"/>
      <c r="O3" s="610"/>
      <c r="P3" s="211" t="s">
        <v>539</v>
      </c>
    </row>
    <row r="4" spans="1:16" ht="15" customHeight="1" thickBot="1" x14ac:dyDescent="0.3">
      <c r="A4" s="815"/>
      <c r="B4" s="829" t="s">
        <v>336</v>
      </c>
      <c r="C4" s="831" t="s">
        <v>337</v>
      </c>
      <c r="D4" s="833" t="s">
        <v>338</v>
      </c>
      <c r="E4" s="834"/>
      <c r="F4" s="834"/>
      <c r="G4" s="834"/>
      <c r="H4" s="834"/>
      <c r="I4" s="835"/>
      <c r="J4" s="823"/>
      <c r="K4" s="824"/>
      <c r="L4" s="824"/>
      <c r="M4" s="825"/>
      <c r="N4" s="812"/>
    </row>
    <row r="5" spans="1:16" ht="21.75" thickBot="1" x14ac:dyDescent="0.3">
      <c r="A5" s="815"/>
      <c r="B5" s="830"/>
      <c r="C5" s="832"/>
      <c r="D5" s="605" t="s">
        <v>336</v>
      </c>
      <c r="E5" s="605" t="s">
        <v>337</v>
      </c>
      <c r="F5" s="605" t="s">
        <v>336</v>
      </c>
      <c r="G5" s="605" t="s">
        <v>337</v>
      </c>
      <c r="H5" s="605" t="s">
        <v>336</v>
      </c>
      <c r="I5" s="605" t="s">
        <v>337</v>
      </c>
      <c r="J5" s="826"/>
      <c r="K5" s="827"/>
      <c r="L5" s="827"/>
      <c r="M5" s="828"/>
      <c r="N5" s="812"/>
    </row>
    <row r="6" spans="1:16" ht="32.25" thickBot="1" x14ac:dyDescent="0.3">
      <c r="A6" s="816"/>
      <c r="B6" s="836" t="s">
        <v>339</v>
      </c>
      <c r="C6" s="837"/>
      <c r="D6" s="836" t="str">
        <f>+CONCATENATE(LEFT([3]ÖSSZEFÜGGÉSEK!A4,4),". előtt")</f>
        <v>2015. előtt</v>
      </c>
      <c r="E6" s="837"/>
      <c r="F6" s="836" t="str">
        <f>+CONCATENATE(LEFT([3]ÖSSZEFÜGGÉSEK!A4,4),". évi")</f>
        <v>2015. évi</v>
      </c>
      <c r="G6" s="837"/>
      <c r="H6" s="838" t="str">
        <f>+CONCATENATE(LEFT([3]ÖSSZEFÜGGÉSEK!A4,4),". után")</f>
        <v>2015. után</v>
      </c>
      <c r="I6" s="839"/>
      <c r="J6" s="604" t="str">
        <f>+D6</f>
        <v>2015. előtt</v>
      </c>
      <c r="K6" s="605" t="str">
        <f>+F6</f>
        <v>2015. évi</v>
      </c>
      <c r="L6" s="604" t="s">
        <v>3</v>
      </c>
      <c r="M6" s="605" t="str">
        <f>+CONCATENATE("Teljesítés %-a ",LEFT([3]ÖSSZEFÜGGÉSEK!A4,4),". XII. 31-ig")</f>
        <v>Teljesítés %-a 2015. XII. 31-ig</v>
      </c>
      <c r="N6" s="812"/>
    </row>
    <row r="7" spans="1:16" ht="15.75" thickBot="1" x14ac:dyDescent="0.3">
      <c r="A7" s="213" t="s">
        <v>7</v>
      </c>
      <c r="B7" s="604" t="s">
        <v>8</v>
      </c>
      <c r="C7" s="604" t="s">
        <v>9</v>
      </c>
      <c r="D7" s="602" t="s">
        <v>10</v>
      </c>
      <c r="E7" s="605" t="s">
        <v>328</v>
      </c>
      <c r="F7" s="605" t="s">
        <v>329</v>
      </c>
      <c r="G7" s="605" t="s">
        <v>272</v>
      </c>
      <c r="H7" s="604" t="s">
        <v>273</v>
      </c>
      <c r="I7" s="602" t="s">
        <v>340</v>
      </c>
      <c r="J7" s="602" t="s">
        <v>341</v>
      </c>
      <c r="K7" s="602" t="s">
        <v>342</v>
      </c>
      <c r="L7" s="602" t="s">
        <v>343</v>
      </c>
      <c r="M7" s="603" t="s">
        <v>344</v>
      </c>
      <c r="N7" s="812"/>
    </row>
    <row r="8" spans="1:16" x14ac:dyDescent="0.25">
      <c r="A8" s="216" t="s">
        <v>345</v>
      </c>
      <c r="B8" s="217"/>
      <c r="C8" s="218"/>
      <c r="D8" s="218"/>
      <c r="E8" s="219"/>
      <c r="F8" s="218"/>
      <c r="G8" s="218"/>
      <c r="H8" s="218"/>
      <c r="I8" s="218"/>
      <c r="J8" s="218"/>
      <c r="K8" s="218"/>
      <c r="L8" s="220">
        <f t="shared" ref="L8:L14" si="0">+J8+K8</f>
        <v>0</v>
      </c>
      <c r="M8" s="221" t="str">
        <f>IF((C8&lt;&gt;0),ROUND((L8/C8)*100,1),"")</f>
        <v/>
      </c>
      <c r="N8" s="812"/>
    </row>
    <row r="9" spans="1:16" x14ac:dyDescent="0.25">
      <c r="A9" s="222" t="s">
        <v>346</v>
      </c>
      <c r="B9" s="223"/>
      <c r="C9" s="224"/>
      <c r="D9" s="224"/>
      <c r="E9" s="224"/>
      <c r="F9" s="224"/>
      <c r="G9" s="224"/>
      <c r="H9" s="224"/>
      <c r="I9" s="224"/>
      <c r="J9" s="224"/>
      <c r="K9" s="224"/>
      <c r="L9" s="225">
        <f t="shared" si="0"/>
        <v>0</v>
      </c>
      <c r="M9" s="226" t="str">
        <f t="shared" ref="M9:M14" si="1">IF((C9&lt;&gt;0),ROUND((L9/C9)*100,1),"")</f>
        <v/>
      </c>
      <c r="N9" s="812"/>
    </row>
    <row r="10" spans="1:16" x14ac:dyDescent="0.25">
      <c r="A10" s="227" t="s">
        <v>347</v>
      </c>
      <c r="B10" s="228">
        <v>14958</v>
      </c>
      <c r="C10" s="229">
        <v>14958</v>
      </c>
      <c r="D10" s="229"/>
      <c r="E10" s="229"/>
      <c r="F10" s="229"/>
      <c r="G10" s="229"/>
      <c r="H10" s="229"/>
      <c r="I10" s="229"/>
      <c r="J10" s="229">
        <v>2166</v>
      </c>
      <c r="K10" s="229">
        <v>12284</v>
      </c>
      <c r="L10" s="225">
        <f t="shared" si="0"/>
        <v>14450</v>
      </c>
      <c r="M10" s="226">
        <f t="shared" si="1"/>
        <v>96.6</v>
      </c>
      <c r="N10" s="812"/>
    </row>
    <row r="11" spans="1:16" x14ac:dyDescent="0.25">
      <c r="A11" s="227" t="s">
        <v>348</v>
      </c>
      <c r="B11" s="228"/>
      <c r="C11" s="229"/>
      <c r="D11" s="229"/>
      <c r="E11" s="229"/>
      <c r="F11" s="229"/>
      <c r="G11" s="229"/>
      <c r="H11" s="229"/>
      <c r="I11" s="229"/>
      <c r="J11" s="229"/>
      <c r="K11" s="229"/>
      <c r="L11" s="225">
        <f t="shared" si="0"/>
        <v>0</v>
      </c>
      <c r="M11" s="226" t="str">
        <f t="shared" si="1"/>
        <v/>
      </c>
      <c r="N11" s="812"/>
    </row>
    <row r="12" spans="1:16" x14ac:dyDescent="0.25">
      <c r="A12" s="227" t="s">
        <v>349</v>
      </c>
      <c r="B12" s="228"/>
      <c r="C12" s="229"/>
      <c r="D12" s="229"/>
      <c r="E12" s="229"/>
      <c r="F12" s="229"/>
      <c r="G12" s="229"/>
      <c r="H12" s="229"/>
      <c r="I12" s="229"/>
      <c r="J12" s="229"/>
      <c r="K12" s="229"/>
      <c r="L12" s="225">
        <f t="shared" si="0"/>
        <v>0</v>
      </c>
      <c r="M12" s="226" t="str">
        <f t="shared" si="1"/>
        <v/>
      </c>
      <c r="N12" s="812"/>
    </row>
    <row r="13" spans="1:16" x14ac:dyDescent="0.25">
      <c r="A13" s="227" t="s">
        <v>350</v>
      </c>
      <c r="B13" s="228"/>
      <c r="C13" s="229"/>
      <c r="D13" s="229"/>
      <c r="E13" s="229"/>
      <c r="F13" s="229"/>
      <c r="G13" s="229"/>
      <c r="H13" s="229"/>
      <c r="I13" s="229"/>
      <c r="J13" s="229"/>
      <c r="K13" s="229"/>
      <c r="L13" s="225">
        <f t="shared" si="0"/>
        <v>0</v>
      </c>
      <c r="M13" s="226" t="str">
        <f t="shared" si="1"/>
        <v/>
      </c>
      <c r="N13" s="812"/>
    </row>
    <row r="14" spans="1:16" ht="15" customHeight="1" thickBot="1" x14ac:dyDescent="0.3">
      <c r="A14" s="230"/>
      <c r="B14" s="231"/>
      <c r="C14" s="232"/>
      <c r="D14" s="232"/>
      <c r="E14" s="232"/>
      <c r="F14" s="232"/>
      <c r="G14" s="232"/>
      <c r="H14" s="232"/>
      <c r="I14" s="232"/>
      <c r="J14" s="232"/>
      <c r="K14" s="232"/>
      <c r="L14" s="225">
        <f t="shared" si="0"/>
        <v>0</v>
      </c>
      <c r="M14" s="233" t="str">
        <f t="shared" si="1"/>
        <v/>
      </c>
      <c r="N14" s="812"/>
    </row>
    <row r="15" spans="1:16" ht="15.75" thickBot="1" x14ac:dyDescent="0.3">
      <c r="A15" s="234" t="s">
        <v>351</v>
      </c>
      <c r="B15" s="235">
        <f>B8+SUM(B10:B14)</f>
        <v>14958</v>
      </c>
      <c r="C15" s="235">
        <f t="shared" ref="C15:L15" si="2">C8+SUM(C10:C14)</f>
        <v>14958</v>
      </c>
      <c r="D15" s="235">
        <f t="shared" si="2"/>
        <v>0</v>
      </c>
      <c r="E15" s="235">
        <f t="shared" si="2"/>
        <v>0</v>
      </c>
      <c r="F15" s="235">
        <f t="shared" si="2"/>
        <v>0</v>
      </c>
      <c r="G15" s="235">
        <f t="shared" si="2"/>
        <v>0</v>
      </c>
      <c r="H15" s="235">
        <f t="shared" si="2"/>
        <v>0</v>
      </c>
      <c r="I15" s="235">
        <f t="shared" si="2"/>
        <v>0</v>
      </c>
      <c r="J15" s="235">
        <f t="shared" si="2"/>
        <v>2166</v>
      </c>
      <c r="K15" s="235">
        <f t="shared" si="2"/>
        <v>12284</v>
      </c>
      <c r="L15" s="235">
        <f t="shared" si="2"/>
        <v>14450</v>
      </c>
      <c r="M15" s="236">
        <f>IF((C15&lt;&gt;0),ROUND((L15/C15)*100,1),"")</f>
        <v>96.6</v>
      </c>
      <c r="N15" s="812"/>
    </row>
    <row r="16" spans="1:16" x14ac:dyDescent="0.25">
      <c r="A16" s="237"/>
      <c r="B16" s="238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812"/>
    </row>
    <row r="17" spans="1:14" ht="15.75" thickBot="1" x14ac:dyDescent="0.3">
      <c r="A17" s="240" t="s">
        <v>352</v>
      </c>
      <c r="B17" s="241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812"/>
    </row>
    <row r="18" spans="1:14" x14ac:dyDescent="0.25">
      <c r="A18" s="243" t="s">
        <v>353</v>
      </c>
      <c r="B18" s="217"/>
      <c r="C18" s="218"/>
      <c r="D18" s="218"/>
      <c r="E18" s="219"/>
      <c r="F18" s="218"/>
      <c r="G18" s="218"/>
      <c r="H18" s="218"/>
      <c r="I18" s="218"/>
      <c r="J18" s="218"/>
      <c r="K18" s="218"/>
      <c r="L18" s="244">
        <f t="shared" ref="L18:L23" si="3">+J18+K18</f>
        <v>0</v>
      </c>
      <c r="M18" s="221" t="str">
        <f t="shared" ref="M18:M23" si="4">IF((C18&lt;&gt;0),ROUND((L18/C18)*100,1),"")</f>
        <v/>
      </c>
      <c r="N18" s="812"/>
    </row>
    <row r="19" spans="1:14" x14ac:dyDescent="0.25">
      <c r="A19" s="245" t="s">
        <v>354</v>
      </c>
      <c r="B19" s="223"/>
      <c r="C19" s="229"/>
      <c r="D19" s="229"/>
      <c r="E19" s="229"/>
      <c r="F19" s="229"/>
      <c r="G19" s="229"/>
      <c r="H19" s="229"/>
      <c r="I19" s="229"/>
      <c r="J19" s="229"/>
      <c r="K19" s="229">
        <v>14739</v>
      </c>
      <c r="L19" s="246">
        <f t="shared" si="3"/>
        <v>14739</v>
      </c>
      <c r="M19" s="226" t="str">
        <f t="shared" si="4"/>
        <v/>
      </c>
      <c r="N19" s="812"/>
    </row>
    <row r="20" spans="1:14" x14ac:dyDescent="0.25">
      <c r="A20" s="245" t="s">
        <v>355</v>
      </c>
      <c r="B20" s="228"/>
      <c r="C20" s="229"/>
      <c r="D20" s="229"/>
      <c r="E20" s="229"/>
      <c r="F20" s="229"/>
      <c r="G20" s="229"/>
      <c r="H20" s="229"/>
      <c r="I20" s="229"/>
      <c r="J20" s="229"/>
      <c r="K20" s="229"/>
      <c r="L20" s="246">
        <f t="shared" si="3"/>
        <v>0</v>
      </c>
      <c r="M20" s="226" t="str">
        <f t="shared" si="4"/>
        <v/>
      </c>
      <c r="N20" s="812"/>
    </row>
    <row r="21" spans="1:14" x14ac:dyDescent="0.25">
      <c r="A21" s="245" t="s">
        <v>356</v>
      </c>
      <c r="B21" s="228"/>
      <c r="C21" s="229"/>
      <c r="D21" s="229"/>
      <c r="E21" s="229"/>
      <c r="F21" s="229"/>
      <c r="G21" s="229"/>
      <c r="H21" s="229"/>
      <c r="I21" s="229"/>
      <c r="J21" s="229"/>
      <c r="K21" s="229"/>
      <c r="L21" s="246">
        <f t="shared" si="3"/>
        <v>0</v>
      </c>
      <c r="M21" s="226" t="str">
        <f t="shared" si="4"/>
        <v/>
      </c>
      <c r="N21" s="812"/>
    </row>
    <row r="22" spans="1:14" x14ac:dyDescent="0.25">
      <c r="A22" s="247"/>
      <c r="B22" s="228"/>
      <c r="C22" s="229"/>
      <c r="D22" s="229"/>
      <c r="E22" s="229"/>
      <c r="F22" s="229"/>
      <c r="G22" s="229"/>
      <c r="H22" s="229"/>
      <c r="I22" s="229"/>
      <c r="J22" s="229"/>
      <c r="K22" s="229"/>
      <c r="L22" s="246">
        <f t="shared" si="3"/>
        <v>0</v>
      </c>
      <c r="M22" s="226" t="str">
        <f t="shared" si="4"/>
        <v/>
      </c>
      <c r="N22" s="812"/>
    </row>
    <row r="23" spans="1:14" ht="15.75" thickBot="1" x14ac:dyDescent="0.3">
      <c r="A23" s="248"/>
      <c r="B23" s="231"/>
      <c r="C23" s="232"/>
      <c r="D23" s="232"/>
      <c r="E23" s="232"/>
      <c r="F23" s="232"/>
      <c r="G23" s="232"/>
      <c r="H23" s="232"/>
      <c r="I23" s="232"/>
      <c r="J23" s="232"/>
      <c r="K23" s="232"/>
      <c r="L23" s="246">
        <f t="shared" si="3"/>
        <v>0</v>
      </c>
      <c r="M23" s="233" t="str">
        <f t="shared" si="4"/>
        <v/>
      </c>
      <c r="N23" s="812"/>
    </row>
    <row r="24" spans="1:14" ht="15.75" thickBot="1" x14ac:dyDescent="0.3">
      <c r="A24" s="249" t="s">
        <v>357</v>
      </c>
      <c r="B24" s="235">
        <f t="shared" ref="B24:L24" si="5">SUM(B18:B23)</f>
        <v>0</v>
      </c>
      <c r="C24" s="235">
        <f t="shared" si="5"/>
        <v>0</v>
      </c>
      <c r="D24" s="235">
        <f t="shared" si="5"/>
        <v>0</v>
      </c>
      <c r="E24" s="235">
        <f t="shared" si="5"/>
        <v>0</v>
      </c>
      <c r="F24" s="235">
        <f t="shared" si="5"/>
        <v>0</v>
      </c>
      <c r="G24" s="235">
        <f t="shared" si="5"/>
        <v>0</v>
      </c>
      <c r="H24" s="235">
        <f t="shared" si="5"/>
        <v>0</v>
      </c>
      <c r="I24" s="235">
        <f t="shared" si="5"/>
        <v>0</v>
      </c>
      <c r="J24" s="235">
        <f t="shared" si="5"/>
        <v>0</v>
      </c>
      <c r="K24" s="235">
        <f t="shared" si="5"/>
        <v>14739</v>
      </c>
      <c r="L24" s="235">
        <f t="shared" si="5"/>
        <v>14739</v>
      </c>
      <c r="M24" s="236">
        <v>0</v>
      </c>
      <c r="N24" s="812"/>
    </row>
    <row r="25" spans="1:14" x14ac:dyDescent="0.25">
      <c r="A25" s="840" t="s">
        <v>358</v>
      </c>
      <c r="B25" s="840"/>
      <c r="C25" s="840"/>
      <c r="D25" s="840"/>
      <c r="E25" s="840"/>
      <c r="F25" s="840"/>
      <c r="G25" s="840"/>
      <c r="H25" s="840"/>
      <c r="I25" s="840"/>
      <c r="J25" s="840"/>
      <c r="K25" s="840"/>
      <c r="L25" s="840"/>
      <c r="M25" s="840"/>
      <c r="N25" s="812"/>
    </row>
    <row r="26" spans="1:14" ht="5.25" customHeight="1" x14ac:dyDescent="0.25">
      <c r="A26" s="250"/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812"/>
    </row>
    <row r="27" spans="1:14" ht="15.75" x14ac:dyDescent="0.25">
      <c r="A27" s="843" t="str">
        <f>+CONCATENATE("Önkormányzaton kívüli EU-s projekthez történő hozzájárulás ",LEFT([3]ÖSSZEFÜGGÉSEK!A4,4),". évi előirányzata és teljesítése")</f>
        <v>Önkormányzaton kívüli EU-s projekthez történő hozzájárulás 2015. évi előirányzata és teljesítése</v>
      </c>
      <c r="B27" s="843"/>
      <c r="C27" s="843"/>
      <c r="D27" s="843"/>
      <c r="E27" s="843"/>
      <c r="F27" s="843"/>
      <c r="G27" s="843"/>
      <c r="H27" s="843"/>
      <c r="I27" s="843"/>
      <c r="J27" s="843"/>
      <c r="K27" s="843"/>
      <c r="L27" s="843"/>
      <c r="M27" s="843"/>
      <c r="N27" s="812"/>
    </row>
    <row r="28" spans="1:14" ht="12" customHeight="1" thickBot="1" x14ac:dyDescent="0.3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813" t="s">
        <v>270</v>
      </c>
      <c r="M28" s="813"/>
      <c r="N28" s="812"/>
    </row>
    <row r="29" spans="1:14" ht="21.75" thickBot="1" x14ac:dyDescent="0.3">
      <c r="A29" s="849" t="s">
        <v>359</v>
      </c>
      <c r="B29" s="850"/>
      <c r="C29" s="850"/>
      <c r="D29" s="850"/>
      <c r="E29" s="850"/>
      <c r="F29" s="850"/>
      <c r="G29" s="850"/>
      <c r="H29" s="850"/>
      <c r="I29" s="850"/>
      <c r="J29" s="851"/>
      <c r="K29" s="251" t="s">
        <v>360</v>
      </c>
      <c r="L29" s="251" t="s">
        <v>361</v>
      </c>
      <c r="M29" s="251" t="s">
        <v>335</v>
      </c>
      <c r="N29" s="812"/>
    </row>
    <row r="30" spans="1:14" x14ac:dyDescent="0.25">
      <c r="A30" s="852"/>
      <c r="B30" s="853"/>
      <c r="C30" s="853"/>
      <c r="D30" s="853"/>
      <c r="E30" s="853"/>
      <c r="F30" s="853"/>
      <c r="G30" s="853"/>
      <c r="H30" s="853"/>
      <c r="I30" s="853"/>
      <c r="J30" s="854"/>
      <c r="K30" s="219"/>
      <c r="L30" s="252"/>
      <c r="M30" s="252"/>
      <c r="N30" s="812"/>
    </row>
    <row r="31" spans="1:14" ht="15.75" thickBot="1" x14ac:dyDescent="0.3">
      <c r="A31" s="855"/>
      <c r="B31" s="856"/>
      <c r="C31" s="856"/>
      <c r="D31" s="856"/>
      <c r="E31" s="856"/>
      <c r="F31" s="856"/>
      <c r="G31" s="856"/>
      <c r="H31" s="856"/>
      <c r="I31" s="856"/>
      <c r="J31" s="857"/>
      <c r="K31" s="253"/>
      <c r="L31" s="232"/>
      <c r="M31" s="232"/>
      <c r="N31" s="812"/>
    </row>
    <row r="32" spans="1:14" ht="15.75" thickBot="1" x14ac:dyDescent="0.3">
      <c r="A32" s="846" t="s">
        <v>362</v>
      </c>
      <c r="B32" s="847"/>
      <c r="C32" s="847"/>
      <c r="D32" s="847"/>
      <c r="E32" s="847"/>
      <c r="F32" s="847"/>
      <c r="G32" s="847"/>
      <c r="H32" s="847"/>
      <c r="I32" s="847"/>
      <c r="J32" s="848"/>
      <c r="K32" s="254">
        <f>SUM(K30:K31)</f>
        <v>0</v>
      </c>
      <c r="L32" s="254">
        <f>SUM(L30:L31)</f>
        <v>0</v>
      </c>
      <c r="M32" s="254">
        <f>SUM(M30:M31)</f>
        <v>0</v>
      </c>
      <c r="N32" s="812"/>
    </row>
    <row r="33" spans="1:14" x14ac:dyDescent="0.25">
      <c r="N33" s="812"/>
    </row>
    <row r="48" spans="1:14" x14ac:dyDescent="0.25">
      <c r="A48" s="255"/>
    </row>
  </sheetData>
  <mergeCells count="21">
    <mergeCell ref="L28:M28"/>
    <mergeCell ref="A29:J29"/>
    <mergeCell ref="A30:J30"/>
    <mergeCell ref="A31:J31"/>
    <mergeCell ref="A32:J32"/>
    <mergeCell ref="A27:M27"/>
    <mergeCell ref="A1:C1"/>
    <mergeCell ref="D1:M1"/>
    <mergeCell ref="N1:N33"/>
    <mergeCell ref="L2:M2"/>
    <mergeCell ref="A3:A6"/>
    <mergeCell ref="B3:I3"/>
    <mergeCell ref="J3:M5"/>
    <mergeCell ref="B4:B5"/>
    <mergeCell ref="C4:C5"/>
    <mergeCell ref="D4:I4"/>
    <mergeCell ref="B6:C6"/>
    <mergeCell ref="D6:E6"/>
    <mergeCell ref="F6:G6"/>
    <mergeCell ref="H6:I6"/>
    <mergeCell ref="A25:M25"/>
  </mergeCells>
  <pageMargins left="0.70866141732283472" right="0.70866141732283472" top="0.55118110236220474" bottom="0.35433070866141736" header="0.31496062992125984" footer="0.31496062992125984"/>
  <pageSetup paperSize="9" scale="89" fitToHeight="0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Q10" sqref="Q10"/>
    </sheetView>
  </sheetViews>
  <sheetFormatPr defaultRowHeight="15" x14ac:dyDescent="0.25"/>
  <cols>
    <col min="1" max="1" width="24.42578125" style="211" customWidth="1"/>
    <col min="2" max="13" width="8.5703125" style="211" customWidth="1"/>
    <col min="14" max="14" width="3.42578125" style="211" customWidth="1"/>
    <col min="15" max="16384" width="9.140625" style="211"/>
  </cols>
  <sheetData>
    <row r="1" spans="1:16" ht="24" customHeight="1" x14ac:dyDescent="0.25">
      <c r="A1" s="810" t="s">
        <v>547</v>
      </c>
      <c r="B1" s="810"/>
      <c r="C1" s="810"/>
      <c r="D1" s="811" t="s">
        <v>552</v>
      </c>
      <c r="E1" s="811"/>
      <c r="F1" s="811"/>
      <c r="G1" s="811"/>
      <c r="H1" s="811"/>
      <c r="I1" s="811"/>
      <c r="J1" s="811"/>
      <c r="K1" s="811"/>
      <c r="L1" s="811"/>
      <c r="M1" s="811"/>
      <c r="N1" s="812"/>
    </row>
    <row r="2" spans="1:16" ht="15.75" thickBot="1" x14ac:dyDescent="0.3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813" t="s">
        <v>270</v>
      </c>
      <c r="M2" s="813"/>
      <c r="N2" s="812"/>
    </row>
    <row r="3" spans="1:16" ht="15.75" thickBot="1" x14ac:dyDescent="0.3">
      <c r="A3" s="814" t="s">
        <v>333</v>
      </c>
      <c r="B3" s="817" t="s">
        <v>334</v>
      </c>
      <c r="C3" s="818"/>
      <c r="D3" s="818"/>
      <c r="E3" s="818"/>
      <c r="F3" s="818"/>
      <c r="G3" s="818"/>
      <c r="H3" s="818"/>
      <c r="I3" s="819"/>
      <c r="J3" s="820" t="s">
        <v>335</v>
      </c>
      <c r="K3" s="821"/>
      <c r="L3" s="821"/>
      <c r="M3" s="822"/>
      <c r="N3" s="812"/>
      <c r="O3" s="610"/>
      <c r="P3" s="211" t="s">
        <v>539</v>
      </c>
    </row>
    <row r="4" spans="1:16" ht="15" customHeight="1" thickBot="1" x14ac:dyDescent="0.3">
      <c r="A4" s="815"/>
      <c r="B4" s="829" t="s">
        <v>336</v>
      </c>
      <c r="C4" s="831" t="s">
        <v>337</v>
      </c>
      <c r="D4" s="833" t="s">
        <v>338</v>
      </c>
      <c r="E4" s="834"/>
      <c r="F4" s="834"/>
      <c r="G4" s="834"/>
      <c r="H4" s="834"/>
      <c r="I4" s="835"/>
      <c r="J4" s="823"/>
      <c r="K4" s="824"/>
      <c r="L4" s="824"/>
      <c r="M4" s="825"/>
      <c r="N4" s="812"/>
    </row>
    <row r="5" spans="1:16" ht="21.75" thickBot="1" x14ac:dyDescent="0.3">
      <c r="A5" s="815"/>
      <c r="B5" s="830"/>
      <c r="C5" s="832"/>
      <c r="D5" s="605" t="s">
        <v>336</v>
      </c>
      <c r="E5" s="605" t="s">
        <v>337</v>
      </c>
      <c r="F5" s="605" t="s">
        <v>336</v>
      </c>
      <c r="G5" s="605" t="s">
        <v>337</v>
      </c>
      <c r="H5" s="605" t="s">
        <v>336</v>
      </c>
      <c r="I5" s="605" t="s">
        <v>337</v>
      </c>
      <c r="J5" s="826"/>
      <c r="K5" s="827"/>
      <c r="L5" s="827"/>
      <c r="M5" s="828"/>
      <c r="N5" s="812"/>
    </row>
    <row r="6" spans="1:16" ht="32.25" thickBot="1" x14ac:dyDescent="0.3">
      <c r="A6" s="816"/>
      <c r="B6" s="836" t="s">
        <v>339</v>
      </c>
      <c r="C6" s="837"/>
      <c r="D6" s="836" t="str">
        <f>+CONCATENATE(LEFT([3]ÖSSZEFÜGGÉSEK!A4,4),". előtt")</f>
        <v>2015. előtt</v>
      </c>
      <c r="E6" s="837"/>
      <c r="F6" s="836" t="str">
        <f>+CONCATENATE(LEFT([3]ÖSSZEFÜGGÉSEK!A4,4),". évi")</f>
        <v>2015. évi</v>
      </c>
      <c r="G6" s="837"/>
      <c r="H6" s="838" t="str">
        <f>+CONCATENATE(LEFT([3]ÖSSZEFÜGGÉSEK!A4,4),". után")</f>
        <v>2015. után</v>
      </c>
      <c r="I6" s="839"/>
      <c r="J6" s="604" t="str">
        <f>+D6</f>
        <v>2015. előtt</v>
      </c>
      <c r="K6" s="605" t="str">
        <f>+F6</f>
        <v>2015. évi</v>
      </c>
      <c r="L6" s="604" t="s">
        <v>3</v>
      </c>
      <c r="M6" s="605" t="str">
        <f>+CONCATENATE("Teljesítés %-a ",LEFT([3]ÖSSZEFÜGGÉSEK!A4,4),". XII. 31-ig")</f>
        <v>Teljesítés %-a 2015. XII. 31-ig</v>
      </c>
      <c r="N6" s="812"/>
    </row>
    <row r="7" spans="1:16" ht="15.75" thickBot="1" x14ac:dyDescent="0.3">
      <c r="A7" s="213" t="s">
        <v>7</v>
      </c>
      <c r="B7" s="604" t="s">
        <v>8</v>
      </c>
      <c r="C7" s="604" t="s">
        <v>9</v>
      </c>
      <c r="D7" s="602" t="s">
        <v>10</v>
      </c>
      <c r="E7" s="605" t="s">
        <v>328</v>
      </c>
      <c r="F7" s="605" t="s">
        <v>329</v>
      </c>
      <c r="G7" s="605" t="s">
        <v>272</v>
      </c>
      <c r="H7" s="604" t="s">
        <v>273</v>
      </c>
      <c r="I7" s="602" t="s">
        <v>340</v>
      </c>
      <c r="J7" s="602" t="s">
        <v>341</v>
      </c>
      <c r="K7" s="602" t="s">
        <v>342</v>
      </c>
      <c r="L7" s="602" t="s">
        <v>343</v>
      </c>
      <c r="M7" s="603" t="s">
        <v>344</v>
      </c>
      <c r="N7" s="812"/>
    </row>
    <row r="8" spans="1:16" x14ac:dyDescent="0.25">
      <c r="A8" s="216" t="s">
        <v>345</v>
      </c>
      <c r="B8" s="217"/>
      <c r="C8" s="218"/>
      <c r="D8" s="218"/>
      <c r="E8" s="219"/>
      <c r="F8" s="218"/>
      <c r="G8" s="218"/>
      <c r="H8" s="218"/>
      <c r="I8" s="218"/>
      <c r="J8" s="218"/>
      <c r="K8" s="218"/>
      <c r="L8" s="220">
        <f t="shared" ref="L8:L14" si="0">+J8+K8</f>
        <v>0</v>
      </c>
      <c r="M8" s="221" t="str">
        <f>IF((C8&lt;&gt;0),ROUND((L8/C8)*100,1),"")</f>
        <v/>
      </c>
      <c r="N8" s="812"/>
    </row>
    <row r="9" spans="1:16" x14ac:dyDescent="0.25">
      <c r="A9" s="222" t="s">
        <v>346</v>
      </c>
      <c r="B9" s="223"/>
      <c r="C9" s="224"/>
      <c r="D9" s="224"/>
      <c r="E9" s="224"/>
      <c r="F9" s="224"/>
      <c r="G9" s="224"/>
      <c r="H9" s="224"/>
      <c r="I9" s="224"/>
      <c r="J9" s="224"/>
      <c r="K9" s="224"/>
      <c r="L9" s="225">
        <f t="shared" si="0"/>
        <v>0</v>
      </c>
      <c r="M9" s="226" t="str">
        <f t="shared" ref="M9:M14" si="1">IF((C9&lt;&gt;0),ROUND((L9/C9)*100,1),"")</f>
        <v/>
      </c>
      <c r="N9" s="812"/>
    </row>
    <row r="10" spans="1:16" x14ac:dyDescent="0.25">
      <c r="A10" s="227" t="s">
        <v>347</v>
      </c>
      <c r="B10" s="228">
        <v>9209</v>
      </c>
      <c r="C10" s="229">
        <v>9209</v>
      </c>
      <c r="D10" s="229"/>
      <c r="E10" s="229"/>
      <c r="F10" s="229"/>
      <c r="G10" s="229"/>
      <c r="H10" s="229"/>
      <c r="I10" s="229"/>
      <c r="J10" s="229">
        <v>907</v>
      </c>
      <c r="K10" s="229">
        <v>8246</v>
      </c>
      <c r="L10" s="225">
        <f t="shared" si="0"/>
        <v>9153</v>
      </c>
      <c r="M10" s="226">
        <f t="shared" si="1"/>
        <v>99.4</v>
      </c>
      <c r="N10" s="812"/>
    </row>
    <row r="11" spans="1:16" x14ac:dyDescent="0.25">
      <c r="A11" s="227" t="s">
        <v>348</v>
      </c>
      <c r="B11" s="228"/>
      <c r="C11" s="229"/>
      <c r="D11" s="229"/>
      <c r="E11" s="229"/>
      <c r="F11" s="229"/>
      <c r="G11" s="229"/>
      <c r="H11" s="229"/>
      <c r="I11" s="229"/>
      <c r="J11" s="229"/>
      <c r="K11" s="229"/>
      <c r="L11" s="225">
        <f t="shared" si="0"/>
        <v>0</v>
      </c>
      <c r="M11" s="226" t="str">
        <f t="shared" si="1"/>
        <v/>
      </c>
      <c r="N11" s="812"/>
    </row>
    <row r="12" spans="1:16" x14ac:dyDescent="0.25">
      <c r="A12" s="227" t="s">
        <v>349</v>
      </c>
      <c r="B12" s="228"/>
      <c r="C12" s="229"/>
      <c r="D12" s="229"/>
      <c r="E12" s="229"/>
      <c r="F12" s="229"/>
      <c r="G12" s="229"/>
      <c r="H12" s="229"/>
      <c r="I12" s="229"/>
      <c r="J12" s="229"/>
      <c r="K12" s="229"/>
      <c r="L12" s="225">
        <f t="shared" si="0"/>
        <v>0</v>
      </c>
      <c r="M12" s="226" t="str">
        <f t="shared" si="1"/>
        <v/>
      </c>
      <c r="N12" s="812"/>
    </row>
    <row r="13" spans="1:16" x14ac:dyDescent="0.25">
      <c r="A13" s="227" t="s">
        <v>350</v>
      </c>
      <c r="B13" s="228"/>
      <c r="C13" s="229"/>
      <c r="D13" s="229"/>
      <c r="E13" s="229"/>
      <c r="F13" s="229"/>
      <c r="G13" s="229"/>
      <c r="H13" s="229"/>
      <c r="I13" s="229"/>
      <c r="J13" s="229"/>
      <c r="K13" s="229"/>
      <c r="L13" s="225">
        <f t="shared" si="0"/>
        <v>0</v>
      </c>
      <c r="M13" s="226" t="str">
        <f t="shared" si="1"/>
        <v/>
      </c>
      <c r="N13" s="812"/>
    </row>
    <row r="14" spans="1:16" ht="15" customHeight="1" thickBot="1" x14ac:dyDescent="0.3">
      <c r="A14" s="230"/>
      <c r="B14" s="231"/>
      <c r="C14" s="232"/>
      <c r="D14" s="232"/>
      <c r="E14" s="232"/>
      <c r="F14" s="232"/>
      <c r="G14" s="232"/>
      <c r="H14" s="232"/>
      <c r="I14" s="232"/>
      <c r="J14" s="232"/>
      <c r="K14" s="232"/>
      <c r="L14" s="225">
        <f t="shared" si="0"/>
        <v>0</v>
      </c>
      <c r="M14" s="233" t="str">
        <f t="shared" si="1"/>
        <v/>
      </c>
      <c r="N14" s="812"/>
    </row>
    <row r="15" spans="1:16" ht="15.75" thickBot="1" x14ac:dyDescent="0.3">
      <c r="A15" s="234" t="s">
        <v>351</v>
      </c>
      <c r="B15" s="235">
        <f>B8+SUM(B10:B14)</f>
        <v>9209</v>
      </c>
      <c r="C15" s="235">
        <f t="shared" ref="C15:L15" si="2">C8+SUM(C10:C14)</f>
        <v>9209</v>
      </c>
      <c r="D15" s="235">
        <f t="shared" si="2"/>
        <v>0</v>
      </c>
      <c r="E15" s="235">
        <f t="shared" si="2"/>
        <v>0</v>
      </c>
      <c r="F15" s="235">
        <f t="shared" si="2"/>
        <v>0</v>
      </c>
      <c r="G15" s="235">
        <f t="shared" si="2"/>
        <v>0</v>
      </c>
      <c r="H15" s="235">
        <f t="shared" si="2"/>
        <v>0</v>
      </c>
      <c r="I15" s="235">
        <f t="shared" si="2"/>
        <v>0</v>
      </c>
      <c r="J15" s="235">
        <f t="shared" si="2"/>
        <v>907</v>
      </c>
      <c r="K15" s="235">
        <f t="shared" si="2"/>
        <v>8246</v>
      </c>
      <c r="L15" s="235">
        <f t="shared" si="2"/>
        <v>9153</v>
      </c>
      <c r="M15" s="236">
        <f>IF((C15&lt;&gt;0),ROUND((L15/C15)*100,1),"")</f>
        <v>99.4</v>
      </c>
      <c r="N15" s="812"/>
    </row>
    <row r="16" spans="1:16" x14ac:dyDescent="0.25">
      <c r="A16" s="237"/>
      <c r="B16" s="238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812"/>
    </row>
    <row r="17" spans="1:14" ht="15.75" thickBot="1" x14ac:dyDescent="0.3">
      <c r="A17" s="240" t="s">
        <v>352</v>
      </c>
      <c r="B17" s="241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812"/>
    </row>
    <row r="18" spans="1:14" x14ac:dyDescent="0.25">
      <c r="A18" s="243" t="s">
        <v>353</v>
      </c>
      <c r="B18" s="217"/>
      <c r="C18" s="218"/>
      <c r="D18" s="218"/>
      <c r="E18" s="219"/>
      <c r="F18" s="218"/>
      <c r="G18" s="218"/>
      <c r="H18" s="218"/>
      <c r="I18" s="218"/>
      <c r="J18" s="218"/>
      <c r="K18" s="218"/>
      <c r="L18" s="244">
        <f t="shared" ref="L18:L23" si="3">+J18+K18</f>
        <v>0</v>
      </c>
      <c r="M18" s="221" t="str">
        <f t="shared" ref="M18:M23" si="4">IF((C18&lt;&gt;0),ROUND((L18/C18)*100,1),"")</f>
        <v/>
      </c>
      <c r="N18" s="812"/>
    </row>
    <row r="19" spans="1:14" x14ac:dyDescent="0.25">
      <c r="A19" s="245" t="s">
        <v>354</v>
      </c>
      <c r="B19" s="223"/>
      <c r="C19" s="229"/>
      <c r="D19" s="229"/>
      <c r="E19" s="229"/>
      <c r="F19" s="229"/>
      <c r="G19" s="229"/>
      <c r="H19" s="229"/>
      <c r="I19" s="229"/>
      <c r="J19" s="229">
        <v>8856</v>
      </c>
      <c r="K19" s="229"/>
      <c r="L19" s="246">
        <f t="shared" si="3"/>
        <v>8856</v>
      </c>
      <c r="M19" s="226" t="str">
        <f t="shared" si="4"/>
        <v/>
      </c>
      <c r="N19" s="812"/>
    </row>
    <row r="20" spans="1:14" x14ac:dyDescent="0.25">
      <c r="A20" s="245" t="s">
        <v>355</v>
      </c>
      <c r="B20" s="228"/>
      <c r="C20" s="229"/>
      <c r="D20" s="229"/>
      <c r="E20" s="229"/>
      <c r="F20" s="229"/>
      <c r="G20" s="229"/>
      <c r="H20" s="229"/>
      <c r="I20" s="229"/>
      <c r="J20" s="229"/>
      <c r="K20" s="229"/>
      <c r="L20" s="246">
        <f t="shared" si="3"/>
        <v>0</v>
      </c>
      <c r="M20" s="226" t="str">
        <f t="shared" si="4"/>
        <v/>
      </c>
      <c r="N20" s="812"/>
    </row>
    <row r="21" spans="1:14" x14ac:dyDescent="0.25">
      <c r="A21" s="245" t="s">
        <v>356</v>
      </c>
      <c r="B21" s="228"/>
      <c r="C21" s="229"/>
      <c r="D21" s="229"/>
      <c r="E21" s="229"/>
      <c r="F21" s="229"/>
      <c r="G21" s="229"/>
      <c r="H21" s="229"/>
      <c r="I21" s="229"/>
      <c r="J21" s="229"/>
      <c r="K21" s="229"/>
      <c r="L21" s="246">
        <f t="shared" si="3"/>
        <v>0</v>
      </c>
      <c r="M21" s="226" t="str">
        <f t="shared" si="4"/>
        <v/>
      </c>
      <c r="N21" s="812"/>
    </row>
    <row r="22" spans="1:14" x14ac:dyDescent="0.25">
      <c r="A22" s="247"/>
      <c r="B22" s="228"/>
      <c r="C22" s="229"/>
      <c r="D22" s="229"/>
      <c r="E22" s="229"/>
      <c r="F22" s="229"/>
      <c r="G22" s="229"/>
      <c r="H22" s="229"/>
      <c r="I22" s="229"/>
      <c r="J22" s="229"/>
      <c r="K22" s="229"/>
      <c r="L22" s="246">
        <f t="shared" si="3"/>
        <v>0</v>
      </c>
      <c r="M22" s="226" t="str">
        <f t="shared" si="4"/>
        <v/>
      </c>
      <c r="N22" s="812"/>
    </row>
    <row r="23" spans="1:14" ht="15.75" thickBot="1" x14ac:dyDescent="0.3">
      <c r="A23" s="248"/>
      <c r="B23" s="231"/>
      <c r="C23" s="232"/>
      <c r="D23" s="232"/>
      <c r="E23" s="232"/>
      <c r="F23" s="232"/>
      <c r="G23" s="232"/>
      <c r="H23" s="232"/>
      <c r="I23" s="232"/>
      <c r="J23" s="232"/>
      <c r="K23" s="232"/>
      <c r="L23" s="246">
        <f t="shared" si="3"/>
        <v>0</v>
      </c>
      <c r="M23" s="233" t="str">
        <f t="shared" si="4"/>
        <v/>
      </c>
      <c r="N23" s="812"/>
    </row>
    <row r="24" spans="1:14" ht="15.75" thickBot="1" x14ac:dyDescent="0.3">
      <c r="A24" s="249" t="s">
        <v>357</v>
      </c>
      <c r="B24" s="235">
        <f t="shared" ref="B24:L24" si="5">SUM(B18:B23)</f>
        <v>0</v>
      </c>
      <c r="C24" s="235">
        <f t="shared" si="5"/>
        <v>0</v>
      </c>
      <c r="D24" s="235">
        <f t="shared" si="5"/>
        <v>0</v>
      </c>
      <c r="E24" s="235">
        <f t="shared" si="5"/>
        <v>0</v>
      </c>
      <c r="F24" s="235">
        <f t="shared" si="5"/>
        <v>0</v>
      </c>
      <c r="G24" s="235">
        <f t="shared" si="5"/>
        <v>0</v>
      </c>
      <c r="H24" s="235">
        <f t="shared" si="5"/>
        <v>0</v>
      </c>
      <c r="I24" s="235">
        <f t="shared" si="5"/>
        <v>0</v>
      </c>
      <c r="J24" s="235">
        <f t="shared" si="5"/>
        <v>8856</v>
      </c>
      <c r="K24" s="235">
        <f t="shared" si="5"/>
        <v>0</v>
      </c>
      <c r="L24" s="235">
        <f t="shared" si="5"/>
        <v>8856</v>
      </c>
      <c r="M24" s="236">
        <v>0</v>
      </c>
      <c r="N24" s="812"/>
    </row>
    <row r="25" spans="1:14" x14ac:dyDescent="0.25">
      <c r="A25" s="840" t="s">
        <v>358</v>
      </c>
      <c r="B25" s="840"/>
      <c r="C25" s="840"/>
      <c r="D25" s="840"/>
      <c r="E25" s="840"/>
      <c r="F25" s="840"/>
      <c r="G25" s="840"/>
      <c r="H25" s="840"/>
      <c r="I25" s="840"/>
      <c r="J25" s="840"/>
      <c r="K25" s="840"/>
      <c r="L25" s="840"/>
      <c r="M25" s="840"/>
      <c r="N25" s="812"/>
    </row>
    <row r="26" spans="1:14" ht="5.25" customHeight="1" x14ac:dyDescent="0.25">
      <c r="A26" s="250"/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812"/>
    </row>
    <row r="27" spans="1:14" ht="15.75" x14ac:dyDescent="0.25">
      <c r="A27" s="843" t="str">
        <f>+CONCATENATE("Önkormányzaton kívüli EU-s projekthez történő hozzájárulás ",LEFT([3]ÖSSZEFÜGGÉSEK!A4,4),". évi előirányzata és teljesítése")</f>
        <v>Önkormányzaton kívüli EU-s projekthez történő hozzájárulás 2015. évi előirányzata és teljesítése</v>
      </c>
      <c r="B27" s="843"/>
      <c r="C27" s="843"/>
      <c r="D27" s="843"/>
      <c r="E27" s="843"/>
      <c r="F27" s="843"/>
      <c r="G27" s="843"/>
      <c r="H27" s="843"/>
      <c r="I27" s="843"/>
      <c r="J27" s="843"/>
      <c r="K27" s="843"/>
      <c r="L27" s="843"/>
      <c r="M27" s="843"/>
      <c r="N27" s="812"/>
    </row>
    <row r="28" spans="1:14" ht="12" customHeight="1" thickBot="1" x14ac:dyDescent="0.3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813" t="s">
        <v>270</v>
      </c>
      <c r="M28" s="813"/>
      <c r="N28" s="812"/>
    </row>
    <row r="29" spans="1:14" ht="21.75" thickBot="1" x14ac:dyDescent="0.3">
      <c r="A29" s="849" t="s">
        <v>359</v>
      </c>
      <c r="B29" s="850"/>
      <c r="C29" s="850"/>
      <c r="D29" s="850"/>
      <c r="E29" s="850"/>
      <c r="F29" s="850"/>
      <c r="G29" s="850"/>
      <c r="H29" s="850"/>
      <c r="I29" s="850"/>
      <c r="J29" s="851"/>
      <c r="K29" s="251" t="s">
        <v>360</v>
      </c>
      <c r="L29" s="251" t="s">
        <v>361</v>
      </c>
      <c r="M29" s="251" t="s">
        <v>335</v>
      </c>
      <c r="N29" s="812"/>
    </row>
    <row r="30" spans="1:14" x14ac:dyDescent="0.25">
      <c r="A30" s="852"/>
      <c r="B30" s="853"/>
      <c r="C30" s="853"/>
      <c r="D30" s="853"/>
      <c r="E30" s="853"/>
      <c r="F30" s="853"/>
      <c r="G30" s="853"/>
      <c r="H30" s="853"/>
      <c r="I30" s="853"/>
      <c r="J30" s="854"/>
      <c r="K30" s="219"/>
      <c r="L30" s="252"/>
      <c r="M30" s="252"/>
      <c r="N30" s="812"/>
    </row>
    <row r="31" spans="1:14" ht="15.75" thickBot="1" x14ac:dyDescent="0.3">
      <c r="A31" s="855"/>
      <c r="B31" s="856"/>
      <c r="C31" s="856"/>
      <c r="D31" s="856"/>
      <c r="E31" s="856"/>
      <c r="F31" s="856"/>
      <c r="G31" s="856"/>
      <c r="H31" s="856"/>
      <c r="I31" s="856"/>
      <c r="J31" s="857"/>
      <c r="K31" s="253"/>
      <c r="L31" s="232"/>
      <c r="M31" s="232"/>
      <c r="N31" s="812"/>
    </row>
    <row r="32" spans="1:14" ht="15.75" thickBot="1" x14ac:dyDescent="0.3">
      <c r="A32" s="846" t="s">
        <v>362</v>
      </c>
      <c r="B32" s="847"/>
      <c r="C32" s="847"/>
      <c r="D32" s="847"/>
      <c r="E32" s="847"/>
      <c r="F32" s="847"/>
      <c r="G32" s="847"/>
      <c r="H32" s="847"/>
      <c r="I32" s="847"/>
      <c r="J32" s="848"/>
      <c r="K32" s="254">
        <f>SUM(K30:K31)</f>
        <v>0</v>
      </c>
      <c r="L32" s="254">
        <f>SUM(L30:L31)</f>
        <v>0</v>
      </c>
      <c r="M32" s="254">
        <f>SUM(M30:M31)</f>
        <v>0</v>
      </c>
      <c r="N32" s="812"/>
    </row>
    <row r="33" spans="1:14" x14ac:dyDescent="0.25">
      <c r="N33" s="812"/>
    </row>
    <row r="48" spans="1:14" x14ac:dyDescent="0.25">
      <c r="A48" s="255"/>
    </row>
  </sheetData>
  <mergeCells count="21">
    <mergeCell ref="L28:M28"/>
    <mergeCell ref="A29:J29"/>
    <mergeCell ref="A30:J30"/>
    <mergeCell ref="A31:J31"/>
    <mergeCell ref="A32:J32"/>
    <mergeCell ref="A27:M27"/>
    <mergeCell ref="A1:C1"/>
    <mergeCell ref="D1:M1"/>
    <mergeCell ref="N1:N33"/>
    <mergeCell ref="L2:M2"/>
    <mergeCell ref="A3:A6"/>
    <mergeCell ref="B3:I3"/>
    <mergeCell ref="J3:M5"/>
    <mergeCell ref="B4:B5"/>
    <mergeCell ref="C4:C5"/>
    <mergeCell ref="D4:I4"/>
    <mergeCell ref="B6:C6"/>
    <mergeCell ref="D6:E6"/>
    <mergeCell ref="F6:G6"/>
    <mergeCell ref="H6:I6"/>
    <mergeCell ref="A25:M25"/>
  </mergeCells>
  <pageMargins left="0.70866141732283472" right="0.70866141732283472" top="0.55118110236220474" bottom="0.55118110236220474" header="0.31496062992125984" footer="0.31496062992125984"/>
  <pageSetup paperSize="9" scale="8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J33"/>
  <sheetViews>
    <sheetView topLeftCell="A7" workbookViewId="0">
      <selection sqref="A1:J33"/>
    </sheetView>
  </sheetViews>
  <sheetFormatPr defaultRowHeight="15" x14ac:dyDescent="0.25"/>
  <cols>
    <col min="1" max="1" width="5.85546875" style="118" customWidth="1"/>
    <col min="2" max="2" width="42.7109375" style="121" customWidth="1"/>
    <col min="3" max="5" width="13.28515625" style="118" customWidth="1"/>
    <col min="6" max="6" width="42.7109375" style="118" customWidth="1"/>
    <col min="7" max="9" width="13.28515625" style="118" customWidth="1"/>
    <col min="10" max="10" width="4.140625" style="118" customWidth="1"/>
    <col min="11" max="256" width="9.140625" style="118"/>
    <col min="257" max="257" width="5.85546875" style="118" customWidth="1"/>
    <col min="258" max="258" width="42.7109375" style="118" customWidth="1"/>
    <col min="259" max="261" width="13.28515625" style="118" customWidth="1"/>
    <col min="262" max="262" width="42.7109375" style="118" customWidth="1"/>
    <col min="263" max="265" width="13.28515625" style="118" customWidth="1"/>
    <col min="266" max="266" width="4.140625" style="118" customWidth="1"/>
    <col min="267" max="512" width="9.140625" style="118"/>
    <col min="513" max="513" width="5.85546875" style="118" customWidth="1"/>
    <col min="514" max="514" width="42.7109375" style="118" customWidth="1"/>
    <col min="515" max="517" width="13.28515625" style="118" customWidth="1"/>
    <col min="518" max="518" width="42.7109375" style="118" customWidth="1"/>
    <col min="519" max="521" width="13.28515625" style="118" customWidth="1"/>
    <col min="522" max="522" width="4.140625" style="118" customWidth="1"/>
    <col min="523" max="768" width="9.140625" style="118"/>
    <col min="769" max="769" width="5.85546875" style="118" customWidth="1"/>
    <col min="770" max="770" width="42.7109375" style="118" customWidth="1"/>
    <col min="771" max="773" width="13.28515625" style="118" customWidth="1"/>
    <col min="774" max="774" width="42.7109375" style="118" customWidth="1"/>
    <col min="775" max="777" width="13.28515625" style="118" customWidth="1"/>
    <col min="778" max="778" width="4.140625" style="118" customWidth="1"/>
    <col min="779" max="1024" width="9.140625" style="118"/>
    <col min="1025" max="1025" width="5.85546875" style="118" customWidth="1"/>
    <col min="1026" max="1026" width="42.7109375" style="118" customWidth="1"/>
    <col min="1027" max="1029" width="13.28515625" style="118" customWidth="1"/>
    <col min="1030" max="1030" width="42.7109375" style="118" customWidth="1"/>
    <col min="1031" max="1033" width="13.28515625" style="118" customWidth="1"/>
    <col min="1034" max="1034" width="4.140625" style="118" customWidth="1"/>
    <col min="1035" max="1280" width="9.140625" style="118"/>
    <col min="1281" max="1281" width="5.85546875" style="118" customWidth="1"/>
    <col min="1282" max="1282" width="42.7109375" style="118" customWidth="1"/>
    <col min="1283" max="1285" width="13.28515625" style="118" customWidth="1"/>
    <col min="1286" max="1286" width="42.7109375" style="118" customWidth="1"/>
    <col min="1287" max="1289" width="13.28515625" style="118" customWidth="1"/>
    <col min="1290" max="1290" width="4.140625" style="118" customWidth="1"/>
    <col min="1291" max="1536" width="9.140625" style="118"/>
    <col min="1537" max="1537" width="5.85546875" style="118" customWidth="1"/>
    <col min="1538" max="1538" width="42.7109375" style="118" customWidth="1"/>
    <col min="1539" max="1541" width="13.28515625" style="118" customWidth="1"/>
    <col min="1542" max="1542" width="42.7109375" style="118" customWidth="1"/>
    <col min="1543" max="1545" width="13.28515625" style="118" customWidth="1"/>
    <col min="1546" max="1546" width="4.140625" style="118" customWidth="1"/>
    <col min="1547" max="1792" width="9.140625" style="118"/>
    <col min="1793" max="1793" width="5.85546875" style="118" customWidth="1"/>
    <col min="1794" max="1794" width="42.7109375" style="118" customWidth="1"/>
    <col min="1795" max="1797" width="13.28515625" style="118" customWidth="1"/>
    <col min="1798" max="1798" width="42.7109375" style="118" customWidth="1"/>
    <col min="1799" max="1801" width="13.28515625" style="118" customWidth="1"/>
    <col min="1802" max="1802" width="4.140625" style="118" customWidth="1"/>
    <col min="1803" max="2048" width="9.140625" style="118"/>
    <col min="2049" max="2049" width="5.85546875" style="118" customWidth="1"/>
    <col min="2050" max="2050" width="42.7109375" style="118" customWidth="1"/>
    <col min="2051" max="2053" width="13.28515625" style="118" customWidth="1"/>
    <col min="2054" max="2054" width="42.7109375" style="118" customWidth="1"/>
    <col min="2055" max="2057" width="13.28515625" style="118" customWidth="1"/>
    <col min="2058" max="2058" width="4.140625" style="118" customWidth="1"/>
    <col min="2059" max="2304" width="9.140625" style="118"/>
    <col min="2305" max="2305" width="5.85546875" style="118" customWidth="1"/>
    <col min="2306" max="2306" width="42.7109375" style="118" customWidth="1"/>
    <col min="2307" max="2309" width="13.28515625" style="118" customWidth="1"/>
    <col min="2310" max="2310" width="42.7109375" style="118" customWidth="1"/>
    <col min="2311" max="2313" width="13.28515625" style="118" customWidth="1"/>
    <col min="2314" max="2314" width="4.140625" style="118" customWidth="1"/>
    <col min="2315" max="2560" width="9.140625" style="118"/>
    <col min="2561" max="2561" width="5.85546875" style="118" customWidth="1"/>
    <col min="2562" max="2562" width="42.7109375" style="118" customWidth="1"/>
    <col min="2563" max="2565" width="13.28515625" style="118" customWidth="1"/>
    <col min="2566" max="2566" width="42.7109375" style="118" customWidth="1"/>
    <col min="2567" max="2569" width="13.28515625" style="118" customWidth="1"/>
    <col min="2570" max="2570" width="4.140625" style="118" customWidth="1"/>
    <col min="2571" max="2816" width="9.140625" style="118"/>
    <col min="2817" max="2817" width="5.85546875" style="118" customWidth="1"/>
    <col min="2818" max="2818" width="42.7109375" style="118" customWidth="1"/>
    <col min="2819" max="2821" width="13.28515625" style="118" customWidth="1"/>
    <col min="2822" max="2822" width="42.7109375" style="118" customWidth="1"/>
    <col min="2823" max="2825" width="13.28515625" style="118" customWidth="1"/>
    <col min="2826" max="2826" width="4.140625" style="118" customWidth="1"/>
    <col min="2827" max="3072" width="9.140625" style="118"/>
    <col min="3073" max="3073" width="5.85546875" style="118" customWidth="1"/>
    <col min="3074" max="3074" width="42.7109375" style="118" customWidth="1"/>
    <col min="3075" max="3077" width="13.28515625" style="118" customWidth="1"/>
    <col min="3078" max="3078" width="42.7109375" style="118" customWidth="1"/>
    <col min="3079" max="3081" width="13.28515625" style="118" customWidth="1"/>
    <col min="3082" max="3082" width="4.140625" style="118" customWidth="1"/>
    <col min="3083" max="3328" width="9.140625" style="118"/>
    <col min="3329" max="3329" width="5.85546875" style="118" customWidth="1"/>
    <col min="3330" max="3330" width="42.7109375" style="118" customWidth="1"/>
    <col min="3331" max="3333" width="13.28515625" style="118" customWidth="1"/>
    <col min="3334" max="3334" width="42.7109375" style="118" customWidth="1"/>
    <col min="3335" max="3337" width="13.28515625" style="118" customWidth="1"/>
    <col min="3338" max="3338" width="4.140625" style="118" customWidth="1"/>
    <col min="3339" max="3584" width="9.140625" style="118"/>
    <col min="3585" max="3585" width="5.85546875" style="118" customWidth="1"/>
    <col min="3586" max="3586" width="42.7109375" style="118" customWidth="1"/>
    <col min="3587" max="3589" width="13.28515625" style="118" customWidth="1"/>
    <col min="3590" max="3590" width="42.7109375" style="118" customWidth="1"/>
    <col min="3591" max="3593" width="13.28515625" style="118" customWidth="1"/>
    <col min="3594" max="3594" width="4.140625" style="118" customWidth="1"/>
    <col min="3595" max="3840" width="9.140625" style="118"/>
    <col min="3841" max="3841" width="5.85546875" style="118" customWidth="1"/>
    <col min="3842" max="3842" width="42.7109375" style="118" customWidth="1"/>
    <col min="3843" max="3845" width="13.28515625" style="118" customWidth="1"/>
    <col min="3846" max="3846" width="42.7109375" style="118" customWidth="1"/>
    <col min="3847" max="3849" width="13.28515625" style="118" customWidth="1"/>
    <col min="3850" max="3850" width="4.140625" style="118" customWidth="1"/>
    <col min="3851" max="4096" width="9.140625" style="118"/>
    <col min="4097" max="4097" width="5.85546875" style="118" customWidth="1"/>
    <col min="4098" max="4098" width="42.7109375" style="118" customWidth="1"/>
    <col min="4099" max="4101" width="13.28515625" style="118" customWidth="1"/>
    <col min="4102" max="4102" width="42.7109375" style="118" customWidth="1"/>
    <col min="4103" max="4105" width="13.28515625" style="118" customWidth="1"/>
    <col min="4106" max="4106" width="4.140625" style="118" customWidth="1"/>
    <col min="4107" max="4352" width="9.140625" style="118"/>
    <col min="4353" max="4353" width="5.85546875" style="118" customWidth="1"/>
    <col min="4354" max="4354" width="42.7109375" style="118" customWidth="1"/>
    <col min="4355" max="4357" width="13.28515625" style="118" customWidth="1"/>
    <col min="4358" max="4358" width="42.7109375" style="118" customWidth="1"/>
    <col min="4359" max="4361" width="13.28515625" style="118" customWidth="1"/>
    <col min="4362" max="4362" width="4.140625" style="118" customWidth="1"/>
    <col min="4363" max="4608" width="9.140625" style="118"/>
    <col min="4609" max="4609" width="5.85546875" style="118" customWidth="1"/>
    <col min="4610" max="4610" width="42.7109375" style="118" customWidth="1"/>
    <col min="4611" max="4613" width="13.28515625" style="118" customWidth="1"/>
    <col min="4614" max="4614" width="42.7109375" style="118" customWidth="1"/>
    <col min="4615" max="4617" width="13.28515625" style="118" customWidth="1"/>
    <col min="4618" max="4618" width="4.140625" style="118" customWidth="1"/>
    <col min="4619" max="4864" width="9.140625" style="118"/>
    <col min="4865" max="4865" width="5.85546875" style="118" customWidth="1"/>
    <col min="4866" max="4866" width="42.7109375" style="118" customWidth="1"/>
    <col min="4867" max="4869" width="13.28515625" style="118" customWidth="1"/>
    <col min="4870" max="4870" width="42.7109375" style="118" customWidth="1"/>
    <col min="4871" max="4873" width="13.28515625" style="118" customWidth="1"/>
    <col min="4874" max="4874" width="4.140625" style="118" customWidth="1"/>
    <col min="4875" max="5120" width="9.140625" style="118"/>
    <col min="5121" max="5121" width="5.85546875" style="118" customWidth="1"/>
    <col min="5122" max="5122" width="42.7109375" style="118" customWidth="1"/>
    <col min="5123" max="5125" width="13.28515625" style="118" customWidth="1"/>
    <col min="5126" max="5126" width="42.7109375" style="118" customWidth="1"/>
    <col min="5127" max="5129" width="13.28515625" style="118" customWidth="1"/>
    <col min="5130" max="5130" width="4.140625" style="118" customWidth="1"/>
    <col min="5131" max="5376" width="9.140625" style="118"/>
    <col min="5377" max="5377" width="5.85546875" style="118" customWidth="1"/>
    <col min="5378" max="5378" width="42.7109375" style="118" customWidth="1"/>
    <col min="5379" max="5381" width="13.28515625" style="118" customWidth="1"/>
    <col min="5382" max="5382" width="42.7109375" style="118" customWidth="1"/>
    <col min="5383" max="5385" width="13.28515625" style="118" customWidth="1"/>
    <col min="5386" max="5386" width="4.140625" style="118" customWidth="1"/>
    <col min="5387" max="5632" width="9.140625" style="118"/>
    <col min="5633" max="5633" width="5.85546875" style="118" customWidth="1"/>
    <col min="5634" max="5634" width="42.7109375" style="118" customWidth="1"/>
    <col min="5635" max="5637" width="13.28515625" style="118" customWidth="1"/>
    <col min="5638" max="5638" width="42.7109375" style="118" customWidth="1"/>
    <col min="5639" max="5641" width="13.28515625" style="118" customWidth="1"/>
    <col min="5642" max="5642" width="4.140625" style="118" customWidth="1"/>
    <col min="5643" max="5888" width="9.140625" style="118"/>
    <col min="5889" max="5889" width="5.85546875" style="118" customWidth="1"/>
    <col min="5890" max="5890" width="42.7109375" style="118" customWidth="1"/>
    <col min="5891" max="5893" width="13.28515625" style="118" customWidth="1"/>
    <col min="5894" max="5894" width="42.7109375" style="118" customWidth="1"/>
    <col min="5895" max="5897" width="13.28515625" style="118" customWidth="1"/>
    <col min="5898" max="5898" width="4.140625" style="118" customWidth="1"/>
    <col min="5899" max="6144" width="9.140625" style="118"/>
    <col min="6145" max="6145" width="5.85546875" style="118" customWidth="1"/>
    <col min="6146" max="6146" width="42.7109375" style="118" customWidth="1"/>
    <col min="6147" max="6149" width="13.28515625" style="118" customWidth="1"/>
    <col min="6150" max="6150" width="42.7109375" style="118" customWidth="1"/>
    <col min="6151" max="6153" width="13.28515625" style="118" customWidth="1"/>
    <col min="6154" max="6154" width="4.140625" style="118" customWidth="1"/>
    <col min="6155" max="6400" width="9.140625" style="118"/>
    <col min="6401" max="6401" width="5.85546875" style="118" customWidth="1"/>
    <col min="6402" max="6402" width="42.7109375" style="118" customWidth="1"/>
    <col min="6403" max="6405" width="13.28515625" style="118" customWidth="1"/>
    <col min="6406" max="6406" width="42.7109375" style="118" customWidth="1"/>
    <col min="6407" max="6409" width="13.28515625" style="118" customWidth="1"/>
    <col min="6410" max="6410" width="4.140625" style="118" customWidth="1"/>
    <col min="6411" max="6656" width="9.140625" style="118"/>
    <col min="6657" max="6657" width="5.85546875" style="118" customWidth="1"/>
    <col min="6658" max="6658" width="42.7109375" style="118" customWidth="1"/>
    <col min="6659" max="6661" width="13.28515625" style="118" customWidth="1"/>
    <col min="6662" max="6662" width="42.7109375" style="118" customWidth="1"/>
    <col min="6663" max="6665" width="13.28515625" style="118" customWidth="1"/>
    <col min="6666" max="6666" width="4.140625" style="118" customWidth="1"/>
    <col min="6667" max="6912" width="9.140625" style="118"/>
    <col min="6913" max="6913" width="5.85546875" style="118" customWidth="1"/>
    <col min="6914" max="6914" width="42.7109375" style="118" customWidth="1"/>
    <col min="6915" max="6917" width="13.28515625" style="118" customWidth="1"/>
    <col min="6918" max="6918" width="42.7109375" style="118" customWidth="1"/>
    <col min="6919" max="6921" width="13.28515625" style="118" customWidth="1"/>
    <col min="6922" max="6922" width="4.140625" style="118" customWidth="1"/>
    <col min="6923" max="7168" width="9.140625" style="118"/>
    <col min="7169" max="7169" width="5.85546875" style="118" customWidth="1"/>
    <col min="7170" max="7170" width="42.7109375" style="118" customWidth="1"/>
    <col min="7171" max="7173" width="13.28515625" style="118" customWidth="1"/>
    <col min="7174" max="7174" width="42.7109375" style="118" customWidth="1"/>
    <col min="7175" max="7177" width="13.28515625" style="118" customWidth="1"/>
    <col min="7178" max="7178" width="4.140625" style="118" customWidth="1"/>
    <col min="7179" max="7424" width="9.140625" style="118"/>
    <col min="7425" max="7425" width="5.85546875" style="118" customWidth="1"/>
    <col min="7426" max="7426" width="42.7109375" style="118" customWidth="1"/>
    <col min="7427" max="7429" width="13.28515625" style="118" customWidth="1"/>
    <col min="7430" max="7430" width="42.7109375" style="118" customWidth="1"/>
    <col min="7431" max="7433" width="13.28515625" style="118" customWidth="1"/>
    <col min="7434" max="7434" width="4.140625" style="118" customWidth="1"/>
    <col min="7435" max="7680" width="9.140625" style="118"/>
    <col min="7681" max="7681" width="5.85546875" style="118" customWidth="1"/>
    <col min="7682" max="7682" width="42.7109375" style="118" customWidth="1"/>
    <col min="7683" max="7685" width="13.28515625" style="118" customWidth="1"/>
    <col min="7686" max="7686" width="42.7109375" style="118" customWidth="1"/>
    <col min="7687" max="7689" width="13.28515625" style="118" customWidth="1"/>
    <col min="7690" max="7690" width="4.140625" style="118" customWidth="1"/>
    <col min="7691" max="7936" width="9.140625" style="118"/>
    <col min="7937" max="7937" width="5.85546875" style="118" customWidth="1"/>
    <col min="7938" max="7938" width="42.7109375" style="118" customWidth="1"/>
    <col min="7939" max="7941" width="13.28515625" style="118" customWidth="1"/>
    <col min="7942" max="7942" width="42.7109375" style="118" customWidth="1"/>
    <col min="7943" max="7945" width="13.28515625" style="118" customWidth="1"/>
    <col min="7946" max="7946" width="4.140625" style="118" customWidth="1"/>
    <col min="7947" max="8192" width="9.140625" style="118"/>
    <col min="8193" max="8193" width="5.85546875" style="118" customWidth="1"/>
    <col min="8194" max="8194" width="42.7109375" style="118" customWidth="1"/>
    <col min="8195" max="8197" width="13.28515625" style="118" customWidth="1"/>
    <col min="8198" max="8198" width="42.7109375" style="118" customWidth="1"/>
    <col min="8199" max="8201" width="13.28515625" style="118" customWidth="1"/>
    <col min="8202" max="8202" width="4.140625" style="118" customWidth="1"/>
    <col min="8203" max="8448" width="9.140625" style="118"/>
    <col min="8449" max="8449" width="5.85546875" style="118" customWidth="1"/>
    <col min="8450" max="8450" width="42.7109375" style="118" customWidth="1"/>
    <col min="8451" max="8453" width="13.28515625" style="118" customWidth="1"/>
    <col min="8454" max="8454" width="42.7109375" style="118" customWidth="1"/>
    <col min="8455" max="8457" width="13.28515625" style="118" customWidth="1"/>
    <col min="8458" max="8458" width="4.140625" style="118" customWidth="1"/>
    <col min="8459" max="8704" width="9.140625" style="118"/>
    <col min="8705" max="8705" width="5.85546875" style="118" customWidth="1"/>
    <col min="8706" max="8706" width="42.7109375" style="118" customWidth="1"/>
    <col min="8707" max="8709" width="13.28515625" style="118" customWidth="1"/>
    <col min="8710" max="8710" width="42.7109375" style="118" customWidth="1"/>
    <col min="8711" max="8713" width="13.28515625" style="118" customWidth="1"/>
    <col min="8714" max="8714" width="4.140625" style="118" customWidth="1"/>
    <col min="8715" max="8960" width="9.140625" style="118"/>
    <col min="8961" max="8961" width="5.85546875" style="118" customWidth="1"/>
    <col min="8962" max="8962" width="42.7109375" style="118" customWidth="1"/>
    <col min="8963" max="8965" width="13.28515625" style="118" customWidth="1"/>
    <col min="8966" max="8966" width="42.7109375" style="118" customWidth="1"/>
    <col min="8967" max="8969" width="13.28515625" style="118" customWidth="1"/>
    <col min="8970" max="8970" width="4.140625" style="118" customWidth="1"/>
    <col min="8971" max="9216" width="9.140625" style="118"/>
    <col min="9217" max="9217" width="5.85546875" style="118" customWidth="1"/>
    <col min="9218" max="9218" width="42.7109375" style="118" customWidth="1"/>
    <col min="9219" max="9221" width="13.28515625" style="118" customWidth="1"/>
    <col min="9222" max="9222" width="42.7109375" style="118" customWidth="1"/>
    <col min="9223" max="9225" width="13.28515625" style="118" customWidth="1"/>
    <col min="9226" max="9226" width="4.140625" style="118" customWidth="1"/>
    <col min="9227" max="9472" width="9.140625" style="118"/>
    <col min="9473" max="9473" width="5.85546875" style="118" customWidth="1"/>
    <col min="9474" max="9474" width="42.7109375" style="118" customWidth="1"/>
    <col min="9475" max="9477" width="13.28515625" style="118" customWidth="1"/>
    <col min="9478" max="9478" width="42.7109375" style="118" customWidth="1"/>
    <col min="9479" max="9481" width="13.28515625" style="118" customWidth="1"/>
    <col min="9482" max="9482" width="4.140625" style="118" customWidth="1"/>
    <col min="9483" max="9728" width="9.140625" style="118"/>
    <col min="9729" max="9729" width="5.85546875" style="118" customWidth="1"/>
    <col min="9730" max="9730" width="42.7109375" style="118" customWidth="1"/>
    <col min="9731" max="9733" width="13.28515625" style="118" customWidth="1"/>
    <col min="9734" max="9734" width="42.7109375" style="118" customWidth="1"/>
    <col min="9735" max="9737" width="13.28515625" style="118" customWidth="1"/>
    <col min="9738" max="9738" width="4.140625" style="118" customWidth="1"/>
    <col min="9739" max="9984" width="9.140625" style="118"/>
    <col min="9985" max="9985" width="5.85546875" style="118" customWidth="1"/>
    <col min="9986" max="9986" width="42.7109375" style="118" customWidth="1"/>
    <col min="9987" max="9989" width="13.28515625" style="118" customWidth="1"/>
    <col min="9990" max="9990" width="42.7109375" style="118" customWidth="1"/>
    <col min="9991" max="9993" width="13.28515625" style="118" customWidth="1"/>
    <col min="9994" max="9994" width="4.140625" style="118" customWidth="1"/>
    <col min="9995" max="10240" width="9.140625" style="118"/>
    <col min="10241" max="10241" width="5.85546875" style="118" customWidth="1"/>
    <col min="10242" max="10242" width="42.7109375" style="118" customWidth="1"/>
    <col min="10243" max="10245" width="13.28515625" style="118" customWidth="1"/>
    <col min="10246" max="10246" width="42.7109375" style="118" customWidth="1"/>
    <col min="10247" max="10249" width="13.28515625" style="118" customWidth="1"/>
    <col min="10250" max="10250" width="4.140625" style="118" customWidth="1"/>
    <col min="10251" max="10496" width="9.140625" style="118"/>
    <col min="10497" max="10497" width="5.85546875" style="118" customWidth="1"/>
    <col min="10498" max="10498" width="42.7109375" style="118" customWidth="1"/>
    <col min="10499" max="10501" width="13.28515625" style="118" customWidth="1"/>
    <col min="10502" max="10502" width="42.7109375" style="118" customWidth="1"/>
    <col min="10503" max="10505" width="13.28515625" style="118" customWidth="1"/>
    <col min="10506" max="10506" width="4.140625" style="118" customWidth="1"/>
    <col min="10507" max="10752" width="9.140625" style="118"/>
    <col min="10753" max="10753" width="5.85546875" style="118" customWidth="1"/>
    <col min="10754" max="10754" width="42.7109375" style="118" customWidth="1"/>
    <col min="10755" max="10757" width="13.28515625" style="118" customWidth="1"/>
    <col min="10758" max="10758" width="42.7109375" style="118" customWidth="1"/>
    <col min="10759" max="10761" width="13.28515625" style="118" customWidth="1"/>
    <col min="10762" max="10762" width="4.140625" style="118" customWidth="1"/>
    <col min="10763" max="11008" width="9.140625" style="118"/>
    <col min="11009" max="11009" width="5.85546875" style="118" customWidth="1"/>
    <col min="11010" max="11010" width="42.7109375" style="118" customWidth="1"/>
    <col min="11011" max="11013" width="13.28515625" style="118" customWidth="1"/>
    <col min="11014" max="11014" width="42.7109375" style="118" customWidth="1"/>
    <col min="11015" max="11017" width="13.28515625" style="118" customWidth="1"/>
    <col min="11018" max="11018" width="4.140625" style="118" customWidth="1"/>
    <col min="11019" max="11264" width="9.140625" style="118"/>
    <col min="11265" max="11265" width="5.85546875" style="118" customWidth="1"/>
    <col min="11266" max="11266" width="42.7109375" style="118" customWidth="1"/>
    <col min="11267" max="11269" width="13.28515625" style="118" customWidth="1"/>
    <col min="11270" max="11270" width="42.7109375" style="118" customWidth="1"/>
    <col min="11271" max="11273" width="13.28515625" style="118" customWidth="1"/>
    <col min="11274" max="11274" width="4.140625" style="118" customWidth="1"/>
    <col min="11275" max="11520" width="9.140625" style="118"/>
    <col min="11521" max="11521" width="5.85546875" style="118" customWidth="1"/>
    <col min="11522" max="11522" width="42.7109375" style="118" customWidth="1"/>
    <col min="11523" max="11525" width="13.28515625" style="118" customWidth="1"/>
    <col min="11526" max="11526" width="42.7109375" style="118" customWidth="1"/>
    <col min="11527" max="11529" width="13.28515625" style="118" customWidth="1"/>
    <col min="11530" max="11530" width="4.140625" style="118" customWidth="1"/>
    <col min="11531" max="11776" width="9.140625" style="118"/>
    <col min="11777" max="11777" width="5.85546875" style="118" customWidth="1"/>
    <col min="11778" max="11778" width="42.7109375" style="118" customWidth="1"/>
    <col min="11779" max="11781" width="13.28515625" style="118" customWidth="1"/>
    <col min="11782" max="11782" width="42.7109375" style="118" customWidth="1"/>
    <col min="11783" max="11785" width="13.28515625" style="118" customWidth="1"/>
    <col min="11786" max="11786" width="4.140625" style="118" customWidth="1"/>
    <col min="11787" max="12032" width="9.140625" style="118"/>
    <col min="12033" max="12033" width="5.85546875" style="118" customWidth="1"/>
    <col min="12034" max="12034" width="42.7109375" style="118" customWidth="1"/>
    <col min="12035" max="12037" width="13.28515625" style="118" customWidth="1"/>
    <col min="12038" max="12038" width="42.7109375" style="118" customWidth="1"/>
    <col min="12039" max="12041" width="13.28515625" style="118" customWidth="1"/>
    <col min="12042" max="12042" width="4.140625" style="118" customWidth="1"/>
    <col min="12043" max="12288" width="9.140625" style="118"/>
    <col min="12289" max="12289" width="5.85546875" style="118" customWidth="1"/>
    <col min="12290" max="12290" width="42.7109375" style="118" customWidth="1"/>
    <col min="12291" max="12293" width="13.28515625" style="118" customWidth="1"/>
    <col min="12294" max="12294" width="42.7109375" style="118" customWidth="1"/>
    <col min="12295" max="12297" width="13.28515625" style="118" customWidth="1"/>
    <col min="12298" max="12298" width="4.140625" style="118" customWidth="1"/>
    <col min="12299" max="12544" width="9.140625" style="118"/>
    <col min="12545" max="12545" width="5.85546875" style="118" customWidth="1"/>
    <col min="12546" max="12546" width="42.7109375" style="118" customWidth="1"/>
    <col min="12547" max="12549" width="13.28515625" style="118" customWidth="1"/>
    <col min="12550" max="12550" width="42.7109375" style="118" customWidth="1"/>
    <col min="12551" max="12553" width="13.28515625" style="118" customWidth="1"/>
    <col min="12554" max="12554" width="4.140625" style="118" customWidth="1"/>
    <col min="12555" max="12800" width="9.140625" style="118"/>
    <col min="12801" max="12801" width="5.85546875" style="118" customWidth="1"/>
    <col min="12802" max="12802" width="42.7109375" style="118" customWidth="1"/>
    <col min="12803" max="12805" width="13.28515625" style="118" customWidth="1"/>
    <col min="12806" max="12806" width="42.7109375" style="118" customWidth="1"/>
    <col min="12807" max="12809" width="13.28515625" style="118" customWidth="1"/>
    <col min="12810" max="12810" width="4.140625" style="118" customWidth="1"/>
    <col min="12811" max="13056" width="9.140625" style="118"/>
    <col min="13057" max="13057" width="5.85546875" style="118" customWidth="1"/>
    <col min="13058" max="13058" width="42.7109375" style="118" customWidth="1"/>
    <col min="13059" max="13061" width="13.28515625" style="118" customWidth="1"/>
    <col min="13062" max="13062" width="42.7109375" style="118" customWidth="1"/>
    <col min="13063" max="13065" width="13.28515625" style="118" customWidth="1"/>
    <col min="13066" max="13066" width="4.140625" style="118" customWidth="1"/>
    <col min="13067" max="13312" width="9.140625" style="118"/>
    <col min="13313" max="13313" width="5.85546875" style="118" customWidth="1"/>
    <col min="13314" max="13314" width="42.7109375" style="118" customWidth="1"/>
    <col min="13315" max="13317" width="13.28515625" style="118" customWidth="1"/>
    <col min="13318" max="13318" width="42.7109375" style="118" customWidth="1"/>
    <col min="13319" max="13321" width="13.28515625" style="118" customWidth="1"/>
    <col min="13322" max="13322" width="4.140625" style="118" customWidth="1"/>
    <col min="13323" max="13568" width="9.140625" style="118"/>
    <col min="13569" max="13569" width="5.85546875" style="118" customWidth="1"/>
    <col min="13570" max="13570" width="42.7109375" style="118" customWidth="1"/>
    <col min="13571" max="13573" width="13.28515625" style="118" customWidth="1"/>
    <col min="13574" max="13574" width="42.7109375" style="118" customWidth="1"/>
    <col min="13575" max="13577" width="13.28515625" style="118" customWidth="1"/>
    <col min="13578" max="13578" width="4.140625" style="118" customWidth="1"/>
    <col min="13579" max="13824" width="9.140625" style="118"/>
    <col min="13825" max="13825" width="5.85546875" style="118" customWidth="1"/>
    <col min="13826" max="13826" width="42.7109375" style="118" customWidth="1"/>
    <col min="13827" max="13829" width="13.28515625" style="118" customWidth="1"/>
    <col min="13830" max="13830" width="42.7109375" style="118" customWidth="1"/>
    <col min="13831" max="13833" width="13.28515625" style="118" customWidth="1"/>
    <col min="13834" max="13834" width="4.140625" style="118" customWidth="1"/>
    <col min="13835" max="14080" width="9.140625" style="118"/>
    <col min="14081" max="14081" width="5.85546875" style="118" customWidth="1"/>
    <col min="14082" max="14082" width="42.7109375" style="118" customWidth="1"/>
    <col min="14083" max="14085" width="13.28515625" style="118" customWidth="1"/>
    <col min="14086" max="14086" width="42.7109375" style="118" customWidth="1"/>
    <col min="14087" max="14089" width="13.28515625" style="118" customWidth="1"/>
    <col min="14090" max="14090" width="4.140625" style="118" customWidth="1"/>
    <col min="14091" max="14336" width="9.140625" style="118"/>
    <col min="14337" max="14337" width="5.85546875" style="118" customWidth="1"/>
    <col min="14338" max="14338" width="42.7109375" style="118" customWidth="1"/>
    <col min="14339" max="14341" width="13.28515625" style="118" customWidth="1"/>
    <col min="14342" max="14342" width="42.7109375" style="118" customWidth="1"/>
    <col min="14343" max="14345" width="13.28515625" style="118" customWidth="1"/>
    <col min="14346" max="14346" width="4.140625" style="118" customWidth="1"/>
    <col min="14347" max="14592" width="9.140625" style="118"/>
    <col min="14593" max="14593" width="5.85546875" style="118" customWidth="1"/>
    <col min="14594" max="14594" width="42.7109375" style="118" customWidth="1"/>
    <col min="14595" max="14597" width="13.28515625" style="118" customWidth="1"/>
    <col min="14598" max="14598" width="42.7109375" style="118" customWidth="1"/>
    <col min="14599" max="14601" width="13.28515625" style="118" customWidth="1"/>
    <col min="14602" max="14602" width="4.140625" style="118" customWidth="1"/>
    <col min="14603" max="14848" width="9.140625" style="118"/>
    <col min="14849" max="14849" width="5.85546875" style="118" customWidth="1"/>
    <col min="14850" max="14850" width="42.7109375" style="118" customWidth="1"/>
    <col min="14851" max="14853" width="13.28515625" style="118" customWidth="1"/>
    <col min="14854" max="14854" width="42.7109375" style="118" customWidth="1"/>
    <col min="14855" max="14857" width="13.28515625" style="118" customWidth="1"/>
    <col min="14858" max="14858" width="4.140625" style="118" customWidth="1"/>
    <col min="14859" max="15104" width="9.140625" style="118"/>
    <col min="15105" max="15105" width="5.85546875" style="118" customWidth="1"/>
    <col min="15106" max="15106" width="42.7109375" style="118" customWidth="1"/>
    <col min="15107" max="15109" width="13.28515625" style="118" customWidth="1"/>
    <col min="15110" max="15110" width="42.7109375" style="118" customWidth="1"/>
    <col min="15111" max="15113" width="13.28515625" style="118" customWidth="1"/>
    <col min="15114" max="15114" width="4.140625" style="118" customWidth="1"/>
    <col min="15115" max="15360" width="9.140625" style="118"/>
    <col min="15361" max="15361" width="5.85546875" style="118" customWidth="1"/>
    <col min="15362" max="15362" width="42.7109375" style="118" customWidth="1"/>
    <col min="15363" max="15365" width="13.28515625" style="118" customWidth="1"/>
    <col min="15366" max="15366" width="42.7109375" style="118" customWidth="1"/>
    <col min="15367" max="15369" width="13.28515625" style="118" customWidth="1"/>
    <col min="15370" max="15370" width="4.140625" style="118" customWidth="1"/>
    <col min="15371" max="15616" width="9.140625" style="118"/>
    <col min="15617" max="15617" width="5.85546875" style="118" customWidth="1"/>
    <col min="15618" max="15618" width="42.7109375" style="118" customWidth="1"/>
    <col min="15619" max="15621" width="13.28515625" style="118" customWidth="1"/>
    <col min="15622" max="15622" width="42.7109375" style="118" customWidth="1"/>
    <col min="15623" max="15625" width="13.28515625" style="118" customWidth="1"/>
    <col min="15626" max="15626" width="4.140625" style="118" customWidth="1"/>
    <col min="15627" max="15872" width="9.140625" style="118"/>
    <col min="15873" max="15873" width="5.85546875" style="118" customWidth="1"/>
    <col min="15874" max="15874" width="42.7109375" style="118" customWidth="1"/>
    <col min="15875" max="15877" width="13.28515625" style="118" customWidth="1"/>
    <col min="15878" max="15878" width="42.7109375" style="118" customWidth="1"/>
    <col min="15879" max="15881" width="13.28515625" style="118" customWidth="1"/>
    <col min="15882" max="15882" width="4.140625" style="118" customWidth="1"/>
    <col min="15883" max="16128" width="9.140625" style="118"/>
    <col min="16129" max="16129" width="5.85546875" style="118" customWidth="1"/>
    <col min="16130" max="16130" width="42.7109375" style="118" customWidth="1"/>
    <col min="16131" max="16133" width="13.28515625" style="118" customWidth="1"/>
    <col min="16134" max="16134" width="42.7109375" style="118" customWidth="1"/>
    <col min="16135" max="16137" width="13.28515625" style="118" customWidth="1"/>
    <col min="16138" max="16138" width="4.140625" style="118" customWidth="1"/>
    <col min="16139" max="16384" width="9.140625" style="118"/>
  </cols>
  <sheetData>
    <row r="1" spans="1:10" ht="31.5" x14ac:dyDescent="0.25">
      <c r="B1" s="119" t="s">
        <v>269</v>
      </c>
      <c r="C1" s="120"/>
      <c r="D1" s="120"/>
      <c r="E1" s="120"/>
      <c r="F1" s="120"/>
      <c r="G1" s="723"/>
      <c r="H1" s="724"/>
      <c r="I1" s="724"/>
      <c r="J1" s="719" t="str">
        <f>+CONCATENATE("2. melléklet a ……/",LEFT('[1]1.1.sz.mell.'!C3,4)+1,". (……) önkormányzati rendelethez")</f>
        <v>2. melléklet a ……/2017. (……) önkormányzati rendelethez</v>
      </c>
    </row>
    <row r="2" spans="1:10" ht="15.75" thickBot="1" x14ac:dyDescent="0.3">
      <c r="G2" s="122"/>
      <c r="H2" s="122"/>
      <c r="I2" s="122" t="str">
        <f>'[1]2.1.sz.mell  '!I2</f>
        <v>Forintban!</v>
      </c>
      <c r="J2" s="719"/>
    </row>
    <row r="3" spans="1:10" ht="15.75" thickBot="1" x14ac:dyDescent="0.3">
      <c r="A3" s="720" t="s">
        <v>271</v>
      </c>
      <c r="B3" s="123" t="s">
        <v>11</v>
      </c>
      <c r="C3" s="124"/>
      <c r="D3" s="125"/>
      <c r="E3" s="125"/>
      <c r="F3" s="123" t="s">
        <v>180</v>
      </c>
      <c r="G3" s="126"/>
      <c r="H3" s="127"/>
      <c r="I3" s="128"/>
      <c r="J3" s="719"/>
    </row>
    <row r="4" spans="1:10" s="133" customFormat="1" ht="36.75" thickBot="1" x14ac:dyDescent="0.3">
      <c r="A4" s="721"/>
      <c r="B4" s="129" t="s">
        <v>0</v>
      </c>
      <c r="C4" s="130" t="str">
        <f>+'[1]2.1.sz.mell  '!C4</f>
        <v>2016. évi eredeti előirányzat</v>
      </c>
      <c r="D4" s="131" t="str">
        <f>+'[1]2.1.sz.mell  '!D4</f>
        <v>2016. évi módosított előirányzat</v>
      </c>
      <c r="E4" s="131" t="str">
        <f>+'[1]2.1.sz.mell  '!E4</f>
        <v>2016. évi teljesítés</v>
      </c>
      <c r="F4" s="129" t="s">
        <v>0</v>
      </c>
      <c r="G4" s="130" t="str">
        <f>+'[1]2.1.sz.mell  '!C4</f>
        <v>2016. évi eredeti előirányzat</v>
      </c>
      <c r="H4" s="130" t="str">
        <f>+'[1]2.1.sz.mell  '!D4</f>
        <v>2016. évi módosított előirányzat</v>
      </c>
      <c r="I4" s="132" t="str">
        <f>+'[1]2.1.sz.mell  '!E4</f>
        <v>2016. évi teljesítés</v>
      </c>
      <c r="J4" s="719"/>
    </row>
    <row r="5" spans="1:10" s="133" customFormat="1" ht="13.5" thickBot="1" x14ac:dyDescent="0.3">
      <c r="A5" s="134" t="s">
        <v>7</v>
      </c>
      <c r="B5" s="135" t="s">
        <v>8</v>
      </c>
      <c r="C5" s="136" t="s">
        <v>9</v>
      </c>
      <c r="D5" s="137" t="s">
        <v>10</v>
      </c>
      <c r="E5" s="137" t="s">
        <v>328</v>
      </c>
      <c r="F5" s="135" t="s">
        <v>329</v>
      </c>
      <c r="G5" s="136" t="s">
        <v>272</v>
      </c>
      <c r="H5" s="136" t="s">
        <v>273</v>
      </c>
      <c r="I5" s="138" t="s">
        <v>340</v>
      </c>
      <c r="J5" s="719"/>
    </row>
    <row r="6" spans="1:10" x14ac:dyDescent="0.25">
      <c r="A6" s="139" t="s">
        <v>12</v>
      </c>
      <c r="B6" s="140" t="s">
        <v>274</v>
      </c>
      <c r="C6" s="141"/>
      <c r="D6" s="141">
        <v>5882615</v>
      </c>
      <c r="E6" s="142">
        <v>5882615</v>
      </c>
      <c r="F6" s="140" t="s">
        <v>218</v>
      </c>
      <c r="G6" s="141">
        <v>14923000</v>
      </c>
      <c r="H6" s="143">
        <v>32987490</v>
      </c>
      <c r="I6" s="144">
        <v>11575195</v>
      </c>
      <c r="J6" s="719"/>
    </row>
    <row r="7" spans="1:10" x14ac:dyDescent="0.25">
      <c r="A7" s="145" t="s">
        <v>26</v>
      </c>
      <c r="B7" s="146" t="s">
        <v>275</v>
      </c>
      <c r="C7" s="147"/>
      <c r="D7" s="147"/>
      <c r="E7" s="142"/>
      <c r="F7" s="146" t="s">
        <v>276</v>
      </c>
      <c r="G7" s="147"/>
      <c r="H7" s="147"/>
      <c r="I7" s="148"/>
      <c r="J7" s="719"/>
    </row>
    <row r="8" spans="1:10" x14ac:dyDescent="0.25">
      <c r="A8" s="145" t="s">
        <v>40</v>
      </c>
      <c r="B8" s="146" t="s">
        <v>277</v>
      </c>
      <c r="C8" s="147"/>
      <c r="D8" s="147"/>
      <c r="E8" s="142"/>
      <c r="F8" s="146" t="s">
        <v>220</v>
      </c>
      <c r="G8" s="147">
        <v>36711000</v>
      </c>
      <c r="H8" s="147">
        <v>147759047</v>
      </c>
      <c r="I8" s="148">
        <v>146763778</v>
      </c>
      <c r="J8" s="719"/>
    </row>
    <row r="9" spans="1:10" x14ac:dyDescent="0.25">
      <c r="A9" s="145" t="s">
        <v>237</v>
      </c>
      <c r="B9" s="146" t="s">
        <v>278</v>
      </c>
      <c r="C9" s="147"/>
      <c r="D9" s="147">
        <v>141056010</v>
      </c>
      <c r="E9" s="142">
        <v>141056010</v>
      </c>
      <c r="F9" s="146" t="s">
        <v>279</v>
      </c>
      <c r="G9" s="147"/>
      <c r="H9" s="147"/>
      <c r="I9" s="148"/>
      <c r="J9" s="719"/>
    </row>
    <row r="10" spans="1:10" x14ac:dyDescent="0.25">
      <c r="A10" s="145" t="s">
        <v>70</v>
      </c>
      <c r="B10" s="146" t="s">
        <v>280</v>
      </c>
      <c r="C10" s="147"/>
      <c r="D10" s="147"/>
      <c r="E10" s="142"/>
      <c r="F10" s="146" t="s">
        <v>222</v>
      </c>
      <c r="G10" s="147"/>
      <c r="H10" s="147"/>
      <c r="I10" s="148"/>
      <c r="J10" s="719"/>
    </row>
    <row r="11" spans="1:10" x14ac:dyDescent="0.25">
      <c r="A11" s="145" t="s">
        <v>94</v>
      </c>
      <c r="B11" s="146" t="s">
        <v>281</v>
      </c>
      <c r="C11" s="149"/>
      <c r="D11" s="149"/>
      <c r="E11" s="142"/>
      <c r="F11" s="150"/>
      <c r="G11" s="147"/>
      <c r="H11" s="147"/>
      <c r="I11" s="148"/>
      <c r="J11" s="719"/>
    </row>
    <row r="12" spans="1:10" x14ac:dyDescent="0.25">
      <c r="A12" s="145" t="s">
        <v>255</v>
      </c>
      <c r="B12" s="151"/>
      <c r="C12" s="147"/>
      <c r="D12" s="147"/>
      <c r="E12" s="142"/>
      <c r="F12" s="150"/>
      <c r="G12" s="147"/>
      <c r="H12" s="147"/>
      <c r="I12" s="148"/>
      <c r="J12" s="719"/>
    </row>
    <row r="13" spans="1:10" x14ac:dyDescent="0.25">
      <c r="A13" s="145" t="s">
        <v>116</v>
      </c>
      <c r="B13" s="151"/>
      <c r="C13" s="147"/>
      <c r="D13" s="147"/>
      <c r="E13" s="142"/>
      <c r="F13" s="152"/>
      <c r="G13" s="147"/>
      <c r="H13" s="147"/>
      <c r="I13" s="148"/>
      <c r="J13" s="719"/>
    </row>
    <row r="14" spans="1:10" x14ac:dyDescent="0.25">
      <c r="A14" s="145" t="s">
        <v>126</v>
      </c>
      <c r="B14" s="153"/>
      <c r="C14" s="149"/>
      <c r="D14" s="149"/>
      <c r="E14" s="142"/>
      <c r="F14" s="150"/>
      <c r="G14" s="147"/>
      <c r="H14" s="147"/>
      <c r="I14" s="148"/>
      <c r="J14" s="719"/>
    </row>
    <row r="15" spans="1:10" x14ac:dyDescent="0.25">
      <c r="A15" s="145" t="s">
        <v>265</v>
      </c>
      <c r="B15" s="151"/>
      <c r="C15" s="149"/>
      <c r="D15" s="149"/>
      <c r="E15" s="142"/>
      <c r="F15" s="150"/>
      <c r="G15" s="147"/>
      <c r="H15" s="147"/>
      <c r="I15" s="148"/>
      <c r="J15" s="719"/>
    </row>
    <row r="16" spans="1:10" ht="15.75" thickBot="1" x14ac:dyDescent="0.3">
      <c r="A16" s="154" t="s">
        <v>267</v>
      </c>
      <c r="B16" s="155"/>
      <c r="C16" s="156"/>
      <c r="D16" s="156"/>
      <c r="E16" s="142"/>
      <c r="F16" s="157" t="s">
        <v>212</v>
      </c>
      <c r="G16" s="158"/>
      <c r="H16" s="158"/>
      <c r="I16" s="159"/>
      <c r="J16" s="719"/>
    </row>
    <row r="17" spans="1:10" ht="21.75" thickBot="1" x14ac:dyDescent="0.3">
      <c r="A17" s="160" t="s">
        <v>282</v>
      </c>
      <c r="B17" s="161" t="s">
        <v>283</v>
      </c>
      <c r="C17" s="162">
        <f>+C6+C8+C9+C11+C12+C13+C14+C15+C16</f>
        <v>0</v>
      </c>
      <c r="D17" s="162">
        <f>+D6+D8+D9+D11+D12+D13+D14+D15+D16</f>
        <v>146938625</v>
      </c>
      <c r="E17" s="162">
        <f>+E6+E8+E9+E11+E12+E13+E14+E15+E16</f>
        <v>146938625</v>
      </c>
      <c r="F17" s="161" t="s">
        <v>284</v>
      </c>
      <c r="G17" s="162">
        <f>+G6+G8+G10+G11+G12+G13+G14+G15+G16</f>
        <v>51634000</v>
      </c>
      <c r="H17" s="162">
        <f>+H6+H8+H10+H11+H12+H13+H14+H15+H16</f>
        <v>180746537</v>
      </c>
      <c r="I17" s="163">
        <f>+I6+I8+I10+I11+I12+I13+I14+I15+I16</f>
        <v>158338973</v>
      </c>
      <c r="J17" s="719"/>
    </row>
    <row r="18" spans="1:10" x14ac:dyDescent="0.25">
      <c r="A18" s="139" t="s">
        <v>285</v>
      </c>
      <c r="B18" s="164" t="s">
        <v>286</v>
      </c>
      <c r="C18" s="165">
        <f>+C19+C20+C21+C22+C23</f>
        <v>131541935</v>
      </c>
      <c r="D18" s="165">
        <f>+D19+D20+D21+D22+D23</f>
        <v>29509000</v>
      </c>
      <c r="E18" s="165">
        <f>+E19+E20+E21+E22+E23</f>
        <v>29509000</v>
      </c>
      <c r="F18" s="166" t="s">
        <v>287</v>
      </c>
      <c r="G18" s="167"/>
      <c r="H18" s="167"/>
      <c r="I18" s="168"/>
      <c r="J18" s="719"/>
    </row>
    <row r="19" spans="1:10" x14ac:dyDescent="0.25">
      <c r="A19" s="145" t="s">
        <v>288</v>
      </c>
      <c r="B19" s="169" t="s">
        <v>289</v>
      </c>
      <c r="C19" s="170">
        <v>131541935</v>
      </c>
      <c r="D19" s="170">
        <v>29509000</v>
      </c>
      <c r="E19" s="171">
        <v>29509000</v>
      </c>
      <c r="F19" s="166" t="s">
        <v>290</v>
      </c>
      <c r="G19" s="170"/>
      <c r="H19" s="170"/>
      <c r="I19" s="172"/>
      <c r="J19" s="719"/>
    </row>
    <row r="20" spans="1:10" x14ac:dyDescent="0.25">
      <c r="A20" s="139" t="s">
        <v>291</v>
      </c>
      <c r="B20" s="169" t="s">
        <v>292</v>
      </c>
      <c r="C20" s="170"/>
      <c r="D20" s="170"/>
      <c r="E20" s="171"/>
      <c r="F20" s="166" t="s">
        <v>293</v>
      </c>
      <c r="G20" s="170"/>
      <c r="H20" s="170"/>
      <c r="I20" s="172"/>
      <c r="J20" s="719"/>
    </row>
    <row r="21" spans="1:10" x14ac:dyDescent="0.25">
      <c r="A21" s="145" t="s">
        <v>294</v>
      </c>
      <c r="B21" s="169" t="s">
        <v>295</v>
      </c>
      <c r="C21" s="170"/>
      <c r="D21" s="170"/>
      <c r="E21" s="171"/>
      <c r="F21" s="166" t="s">
        <v>296</v>
      </c>
      <c r="G21" s="170"/>
      <c r="H21" s="170"/>
      <c r="I21" s="172"/>
      <c r="J21" s="719"/>
    </row>
    <row r="22" spans="1:10" x14ac:dyDescent="0.25">
      <c r="A22" s="139" t="s">
        <v>297</v>
      </c>
      <c r="B22" s="169" t="s">
        <v>298</v>
      </c>
      <c r="C22" s="170"/>
      <c r="D22" s="170"/>
      <c r="E22" s="171"/>
      <c r="F22" s="173" t="s">
        <v>299</v>
      </c>
      <c r="G22" s="170"/>
      <c r="H22" s="170"/>
      <c r="I22" s="172"/>
      <c r="J22" s="719"/>
    </row>
    <row r="23" spans="1:10" x14ac:dyDescent="0.25">
      <c r="A23" s="145" t="s">
        <v>300</v>
      </c>
      <c r="B23" s="174" t="s">
        <v>301</v>
      </c>
      <c r="C23" s="170"/>
      <c r="D23" s="170"/>
      <c r="E23" s="171"/>
      <c r="F23" s="166" t="s">
        <v>302</v>
      </c>
      <c r="G23" s="170"/>
      <c r="H23" s="170"/>
      <c r="I23" s="172"/>
      <c r="J23" s="719"/>
    </row>
    <row r="24" spans="1:10" x14ac:dyDescent="0.25">
      <c r="A24" s="139" t="s">
        <v>303</v>
      </c>
      <c r="B24" s="175" t="s">
        <v>304</v>
      </c>
      <c r="C24" s="176">
        <f>+C25+C26+C27+C28+C29</f>
        <v>0</v>
      </c>
      <c r="D24" s="176">
        <f>+D25+D26+D27+D28+D29</f>
        <v>0</v>
      </c>
      <c r="E24" s="176">
        <f>+E25+E26+E27+E28+E29</f>
        <v>0</v>
      </c>
      <c r="F24" s="177" t="s">
        <v>305</v>
      </c>
      <c r="G24" s="170"/>
      <c r="H24" s="170"/>
      <c r="I24" s="172"/>
      <c r="J24" s="719"/>
    </row>
    <row r="25" spans="1:10" x14ac:dyDescent="0.25">
      <c r="A25" s="145" t="s">
        <v>306</v>
      </c>
      <c r="B25" s="174" t="s">
        <v>307</v>
      </c>
      <c r="C25" s="170"/>
      <c r="D25" s="170"/>
      <c r="E25" s="171"/>
      <c r="F25" s="177" t="s">
        <v>254</v>
      </c>
      <c r="G25" s="170"/>
      <c r="H25" s="170"/>
      <c r="I25" s="172"/>
      <c r="J25" s="719"/>
    </row>
    <row r="26" spans="1:10" x14ac:dyDescent="0.25">
      <c r="A26" s="139" t="s">
        <v>308</v>
      </c>
      <c r="B26" s="174" t="s">
        <v>309</v>
      </c>
      <c r="C26" s="170"/>
      <c r="D26" s="170"/>
      <c r="E26" s="171"/>
      <c r="F26" s="178"/>
      <c r="G26" s="170"/>
      <c r="H26" s="170"/>
      <c r="I26" s="172"/>
      <c r="J26" s="719"/>
    </row>
    <row r="27" spans="1:10" x14ac:dyDescent="0.25">
      <c r="A27" s="145" t="s">
        <v>310</v>
      </c>
      <c r="B27" s="169" t="s">
        <v>311</v>
      </c>
      <c r="C27" s="170"/>
      <c r="D27" s="170"/>
      <c r="E27" s="171"/>
      <c r="F27" s="179"/>
      <c r="G27" s="170"/>
      <c r="H27" s="170"/>
      <c r="I27" s="172"/>
      <c r="J27" s="719"/>
    </row>
    <row r="28" spans="1:10" x14ac:dyDescent="0.25">
      <c r="A28" s="139" t="s">
        <v>312</v>
      </c>
      <c r="B28" s="180" t="s">
        <v>313</v>
      </c>
      <c r="C28" s="170"/>
      <c r="D28" s="170"/>
      <c r="E28" s="171"/>
      <c r="F28" s="151"/>
      <c r="G28" s="170"/>
      <c r="H28" s="170"/>
      <c r="I28" s="172"/>
      <c r="J28" s="719"/>
    </row>
    <row r="29" spans="1:10" ht="15.75" thickBot="1" x14ac:dyDescent="0.3">
      <c r="A29" s="145" t="s">
        <v>314</v>
      </c>
      <c r="B29" s="181" t="s">
        <v>315</v>
      </c>
      <c r="C29" s="170"/>
      <c r="D29" s="170"/>
      <c r="E29" s="171"/>
      <c r="F29" s="179"/>
      <c r="G29" s="170"/>
      <c r="H29" s="170"/>
      <c r="I29" s="172"/>
      <c r="J29" s="719"/>
    </row>
    <row r="30" spans="1:10" ht="21.75" thickBot="1" x14ac:dyDescent="0.3">
      <c r="A30" s="160" t="s">
        <v>316</v>
      </c>
      <c r="B30" s="161" t="s">
        <v>317</v>
      </c>
      <c r="C30" s="162">
        <f>+C18+C24</f>
        <v>131541935</v>
      </c>
      <c r="D30" s="162">
        <f>+D18+D24</f>
        <v>29509000</v>
      </c>
      <c r="E30" s="162">
        <f>+E18+E24</f>
        <v>29509000</v>
      </c>
      <c r="F30" s="161" t="s">
        <v>600</v>
      </c>
      <c r="G30" s="162">
        <f>SUM(G18:G29)</f>
        <v>0</v>
      </c>
      <c r="H30" s="162">
        <f>SUM(H18:H29)</f>
        <v>0</v>
      </c>
      <c r="I30" s="163">
        <f>SUM(I18:I29)</f>
        <v>0</v>
      </c>
      <c r="J30" s="719"/>
    </row>
    <row r="31" spans="1:10" ht="15.75" thickBot="1" x14ac:dyDescent="0.3">
      <c r="A31" s="160" t="s">
        <v>318</v>
      </c>
      <c r="B31" s="182" t="s">
        <v>319</v>
      </c>
      <c r="C31" s="183">
        <f>+C17+C30</f>
        <v>131541935</v>
      </c>
      <c r="D31" s="183">
        <f>+D17+D30</f>
        <v>176447625</v>
      </c>
      <c r="E31" s="184">
        <f>+E17+E30</f>
        <v>176447625</v>
      </c>
      <c r="F31" s="182" t="s">
        <v>320</v>
      </c>
      <c r="G31" s="183">
        <f>+G17+G30</f>
        <v>51634000</v>
      </c>
      <c r="H31" s="183">
        <f>+H17+H30</f>
        <v>180746537</v>
      </c>
      <c r="I31" s="184">
        <f>+I17+I30</f>
        <v>158338973</v>
      </c>
      <c r="J31" s="719"/>
    </row>
    <row r="32" spans="1:10" ht="15.75" thickBot="1" x14ac:dyDescent="0.3">
      <c r="A32" s="160" t="s">
        <v>321</v>
      </c>
      <c r="B32" s="182" t="s">
        <v>322</v>
      </c>
      <c r="C32" s="183">
        <f>IF(C17-G17&lt;0,G17-C17,"-")</f>
        <v>51634000</v>
      </c>
      <c r="D32" s="183">
        <f>IF(D17-H17&lt;0,H17-D17,"-")</f>
        <v>33807912</v>
      </c>
      <c r="E32" s="184">
        <f>IF(E17-I17&lt;0,I17-E17,"-")</f>
        <v>11400348</v>
      </c>
      <c r="F32" s="182" t="s">
        <v>323</v>
      </c>
      <c r="G32" s="183" t="str">
        <f>IF(C17-G17&gt;0,C17-G17,"-")</f>
        <v>-</v>
      </c>
      <c r="H32" s="183" t="str">
        <f>IF(D17-H17&gt;0,D17-H17,"-")</f>
        <v>-</v>
      </c>
      <c r="I32" s="184" t="str">
        <f>IF(E17-I17&gt;0,E17-I17,"-")</f>
        <v>-</v>
      </c>
      <c r="J32" s="719"/>
    </row>
    <row r="33" spans="1:10" ht="15.75" thickBot="1" x14ac:dyDescent="0.3">
      <c r="A33" s="160" t="s">
        <v>324</v>
      </c>
      <c r="B33" s="182" t="s">
        <v>598</v>
      </c>
      <c r="C33" s="183" t="str">
        <f>IF(C31-G31&lt;0,G31-C31,"-")</f>
        <v>-</v>
      </c>
      <c r="D33" s="183">
        <f>IF(D31-H31&lt;0,H31-D31,"-")</f>
        <v>4298912</v>
      </c>
      <c r="E33" s="184" t="str">
        <f>IF(E31-I31&lt;0,I31-E31,"-")</f>
        <v>-</v>
      </c>
      <c r="F33" s="182" t="s">
        <v>599</v>
      </c>
      <c r="G33" s="183">
        <f>IF(C31-G31&gt;0,C31-G31,"-")</f>
        <v>79907935</v>
      </c>
      <c r="H33" s="183" t="str">
        <f>IF(D31-H31&gt;0,D31-H31,"-")</f>
        <v>-</v>
      </c>
      <c r="I33" s="184">
        <f>IF(E31-I31&gt;0,E31-I31,"-")</f>
        <v>18108652</v>
      </c>
      <c r="J33" s="719"/>
    </row>
  </sheetData>
  <mergeCells count="3">
    <mergeCell ref="J1:J33"/>
    <mergeCell ref="A3:A4"/>
    <mergeCell ref="G1:I1"/>
  </mergeCells>
  <pageMargins left="0.70866141732283472" right="0.51181102362204722" top="0.74803149606299213" bottom="0.74803149606299213" header="0.31496062992125984" footer="0.31496062992125984"/>
  <pageSetup paperSize="9" scale="77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I17"/>
  <sheetViews>
    <sheetView workbookViewId="0">
      <selection activeCell="G22" sqref="G22"/>
    </sheetView>
  </sheetViews>
  <sheetFormatPr defaultRowHeight="12" x14ac:dyDescent="0.25"/>
  <cols>
    <col min="1" max="1" width="36.85546875" style="635" customWidth="1"/>
    <col min="2" max="2" width="16.5703125" style="611" customWidth="1"/>
    <col min="3" max="3" width="16" style="611" customWidth="1"/>
    <col min="4" max="4" width="14.7109375" style="611" customWidth="1"/>
    <col min="5" max="5" width="13.85546875" style="611" customWidth="1"/>
    <col min="6" max="6" width="14.5703125" style="611" customWidth="1"/>
    <col min="7" max="7" width="15" style="613" customWidth="1"/>
    <col min="8" max="9" width="11" style="611" customWidth="1"/>
    <col min="10" max="10" width="11.85546875" style="611" customWidth="1"/>
    <col min="11" max="256" width="9.140625" style="611"/>
    <col min="257" max="257" width="40.42578125" style="611" customWidth="1"/>
    <col min="258" max="258" width="13.42578125" style="611" customWidth="1"/>
    <col min="259" max="259" width="14" style="611" customWidth="1"/>
    <col min="260" max="261" width="15.42578125" style="611" customWidth="1"/>
    <col min="262" max="262" width="14.28515625" style="611" customWidth="1"/>
    <col min="263" max="263" width="16.140625" style="611" customWidth="1"/>
    <col min="264" max="265" width="11" style="611" customWidth="1"/>
    <col min="266" max="266" width="11.85546875" style="611" customWidth="1"/>
    <col min="267" max="512" width="9.140625" style="611"/>
    <col min="513" max="513" width="40.42578125" style="611" customWidth="1"/>
    <col min="514" max="514" width="13.42578125" style="611" customWidth="1"/>
    <col min="515" max="515" width="14" style="611" customWidth="1"/>
    <col min="516" max="517" width="15.42578125" style="611" customWidth="1"/>
    <col min="518" max="518" width="14.28515625" style="611" customWidth="1"/>
    <col min="519" max="519" width="16.140625" style="611" customWidth="1"/>
    <col min="520" max="521" width="11" style="611" customWidth="1"/>
    <col min="522" max="522" width="11.85546875" style="611" customWidth="1"/>
    <col min="523" max="768" width="9.140625" style="611"/>
    <col min="769" max="769" width="40.42578125" style="611" customWidth="1"/>
    <col min="770" max="770" width="13.42578125" style="611" customWidth="1"/>
    <col min="771" max="771" width="14" style="611" customWidth="1"/>
    <col min="772" max="773" width="15.42578125" style="611" customWidth="1"/>
    <col min="774" max="774" width="14.28515625" style="611" customWidth="1"/>
    <col min="775" max="775" width="16.140625" style="611" customWidth="1"/>
    <col min="776" max="777" width="11" style="611" customWidth="1"/>
    <col min="778" max="778" width="11.85546875" style="611" customWidth="1"/>
    <col min="779" max="1024" width="9.140625" style="611"/>
    <col min="1025" max="1025" width="40.42578125" style="611" customWidth="1"/>
    <col min="1026" max="1026" width="13.42578125" style="611" customWidth="1"/>
    <col min="1027" max="1027" width="14" style="611" customWidth="1"/>
    <col min="1028" max="1029" width="15.42578125" style="611" customWidth="1"/>
    <col min="1030" max="1030" width="14.28515625" style="611" customWidth="1"/>
    <col min="1031" max="1031" width="16.140625" style="611" customWidth="1"/>
    <col min="1032" max="1033" width="11" style="611" customWidth="1"/>
    <col min="1034" max="1034" width="11.85546875" style="611" customWidth="1"/>
    <col min="1035" max="1280" width="9.140625" style="611"/>
    <col min="1281" max="1281" width="40.42578125" style="611" customWidth="1"/>
    <col min="1282" max="1282" width="13.42578125" style="611" customWidth="1"/>
    <col min="1283" max="1283" width="14" style="611" customWidth="1"/>
    <col min="1284" max="1285" width="15.42578125" style="611" customWidth="1"/>
    <col min="1286" max="1286" width="14.28515625" style="611" customWidth="1"/>
    <col min="1287" max="1287" width="16.140625" style="611" customWidth="1"/>
    <col min="1288" max="1289" width="11" style="611" customWidth="1"/>
    <col min="1290" max="1290" width="11.85546875" style="611" customWidth="1"/>
    <col min="1291" max="1536" width="9.140625" style="611"/>
    <col min="1537" max="1537" width="40.42578125" style="611" customWidth="1"/>
    <col min="1538" max="1538" width="13.42578125" style="611" customWidth="1"/>
    <col min="1539" max="1539" width="14" style="611" customWidth="1"/>
    <col min="1540" max="1541" width="15.42578125" style="611" customWidth="1"/>
    <col min="1542" max="1542" width="14.28515625" style="611" customWidth="1"/>
    <col min="1543" max="1543" width="16.140625" style="611" customWidth="1"/>
    <col min="1544" max="1545" width="11" style="611" customWidth="1"/>
    <col min="1546" max="1546" width="11.85546875" style="611" customWidth="1"/>
    <col min="1547" max="1792" width="9.140625" style="611"/>
    <col min="1793" max="1793" width="40.42578125" style="611" customWidth="1"/>
    <col min="1794" max="1794" width="13.42578125" style="611" customWidth="1"/>
    <col min="1795" max="1795" width="14" style="611" customWidth="1"/>
    <col min="1796" max="1797" width="15.42578125" style="611" customWidth="1"/>
    <col min="1798" max="1798" width="14.28515625" style="611" customWidth="1"/>
    <col min="1799" max="1799" width="16.140625" style="611" customWidth="1"/>
    <col min="1800" max="1801" width="11" style="611" customWidth="1"/>
    <col min="1802" max="1802" width="11.85546875" style="611" customWidth="1"/>
    <col min="1803" max="2048" width="9.140625" style="611"/>
    <col min="2049" max="2049" width="40.42578125" style="611" customWidth="1"/>
    <col min="2050" max="2050" width="13.42578125" style="611" customWidth="1"/>
    <col min="2051" max="2051" width="14" style="611" customWidth="1"/>
    <col min="2052" max="2053" width="15.42578125" style="611" customWidth="1"/>
    <col min="2054" max="2054" width="14.28515625" style="611" customWidth="1"/>
    <col min="2055" max="2055" width="16.140625" style="611" customWidth="1"/>
    <col min="2056" max="2057" width="11" style="611" customWidth="1"/>
    <col min="2058" max="2058" width="11.85546875" style="611" customWidth="1"/>
    <col min="2059" max="2304" width="9.140625" style="611"/>
    <col min="2305" max="2305" width="40.42578125" style="611" customWidth="1"/>
    <col min="2306" max="2306" width="13.42578125" style="611" customWidth="1"/>
    <col min="2307" max="2307" width="14" style="611" customWidth="1"/>
    <col min="2308" max="2309" width="15.42578125" style="611" customWidth="1"/>
    <col min="2310" max="2310" width="14.28515625" style="611" customWidth="1"/>
    <col min="2311" max="2311" width="16.140625" style="611" customWidth="1"/>
    <col min="2312" max="2313" width="11" style="611" customWidth="1"/>
    <col min="2314" max="2314" width="11.85546875" style="611" customWidth="1"/>
    <col min="2315" max="2560" width="9.140625" style="611"/>
    <col min="2561" max="2561" width="40.42578125" style="611" customWidth="1"/>
    <col min="2562" max="2562" width="13.42578125" style="611" customWidth="1"/>
    <col min="2563" max="2563" width="14" style="611" customWidth="1"/>
    <col min="2564" max="2565" width="15.42578125" style="611" customWidth="1"/>
    <col min="2566" max="2566" width="14.28515625" style="611" customWidth="1"/>
    <col min="2567" max="2567" width="16.140625" style="611" customWidth="1"/>
    <col min="2568" max="2569" width="11" style="611" customWidth="1"/>
    <col min="2570" max="2570" width="11.85546875" style="611" customWidth="1"/>
    <col min="2571" max="2816" width="9.140625" style="611"/>
    <col min="2817" max="2817" width="40.42578125" style="611" customWidth="1"/>
    <col min="2818" max="2818" width="13.42578125" style="611" customWidth="1"/>
    <col min="2819" max="2819" width="14" style="611" customWidth="1"/>
    <col min="2820" max="2821" width="15.42578125" style="611" customWidth="1"/>
    <col min="2822" max="2822" width="14.28515625" style="611" customWidth="1"/>
    <col min="2823" max="2823" width="16.140625" style="611" customWidth="1"/>
    <col min="2824" max="2825" width="11" style="611" customWidth="1"/>
    <col min="2826" max="2826" width="11.85546875" style="611" customWidth="1"/>
    <col min="2827" max="3072" width="9.140625" style="611"/>
    <col min="3073" max="3073" width="40.42578125" style="611" customWidth="1"/>
    <col min="3074" max="3074" width="13.42578125" style="611" customWidth="1"/>
    <col min="3075" max="3075" width="14" style="611" customWidth="1"/>
    <col min="3076" max="3077" width="15.42578125" style="611" customWidth="1"/>
    <col min="3078" max="3078" width="14.28515625" style="611" customWidth="1"/>
    <col min="3079" max="3079" width="16.140625" style="611" customWidth="1"/>
    <col min="3080" max="3081" width="11" style="611" customWidth="1"/>
    <col min="3082" max="3082" width="11.85546875" style="611" customWidth="1"/>
    <col min="3083" max="3328" width="9.140625" style="611"/>
    <col min="3329" max="3329" width="40.42578125" style="611" customWidth="1"/>
    <col min="3330" max="3330" width="13.42578125" style="611" customWidth="1"/>
    <col min="3331" max="3331" width="14" style="611" customWidth="1"/>
    <col min="3332" max="3333" width="15.42578125" style="611" customWidth="1"/>
    <col min="3334" max="3334" width="14.28515625" style="611" customWidth="1"/>
    <col min="3335" max="3335" width="16.140625" style="611" customWidth="1"/>
    <col min="3336" max="3337" width="11" style="611" customWidth="1"/>
    <col min="3338" max="3338" width="11.85546875" style="611" customWidth="1"/>
    <col min="3339" max="3584" width="9.140625" style="611"/>
    <col min="3585" max="3585" width="40.42578125" style="611" customWidth="1"/>
    <col min="3586" max="3586" width="13.42578125" style="611" customWidth="1"/>
    <col min="3587" max="3587" width="14" style="611" customWidth="1"/>
    <col min="3588" max="3589" width="15.42578125" style="611" customWidth="1"/>
    <col min="3590" max="3590" width="14.28515625" style="611" customWidth="1"/>
    <col min="3591" max="3591" width="16.140625" style="611" customWidth="1"/>
    <col min="3592" max="3593" width="11" style="611" customWidth="1"/>
    <col min="3594" max="3594" width="11.85546875" style="611" customWidth="1"/>
    <col min="3595" max="3840" width="9.140625" style="611"/>
    <col min="3841" max="3841" width="40.42578125" style="611" customWidth="1"/>
    <col min="3842" max="3842" width="13.42578125" style="611" customWidth="1"/>
    <col min="3843" max="3843" width="14" style="611" customWidth="1"/>
    <col min="3844" max="3845" width="15.42578125" style="611" customWidth="1"/>
    <col min="3846" max="3846" width="14.28515625" style="611" customWidth="1"/>
    <col min="3847" max="3847" width="16.140625" style="611" customWidth="1"/>
    <col min="3848" max="3849" width="11" style="611" customWidth="1"/>
    <col min="3850" max="3850" width="11.85546875" style="611" customWidth="1"/>
    <col min="3851" max="4096" width="9.140625" style="611"/>
    <col min="4097" max="4097" width="40.42578125" style="611" customWidth="1"/>
    <col min="4098" max="4098" width="13.42578125" style="611" customWidth="1"/>
    <col min="4099" max="4099" width="14" style="611" customWidth="1"/>
    <col min="4100" max="4101" width="15.42578125" style="611" customWidth="1"/>
    <col min="4102" max="4102" width="14.28515625" style="611" customWidth="1"/>
    <col min="4103" max="4103" width="16.140625" style="611" customWidth="1"/>
    <col min="4104" max="4105" width="11" style="611" customWidth="1"/>
    <col min="4106" max="4106" width="11.85546875" style="611" customWidth="1"/>
    <col min="4107" max="4352" width="9.140625" style="611"/>
    <col min="4353" max="4353" width="40.42578125" style="611" customWidth="1"/>
    <col min="4354" max="4354" width="13.42578125" style="611" customWidth="1"/>
    <col min="4355" max="4355" width="14" style="611" customWidth="1"/>
    <col min="4356" max="4357" width="15.42578125" style="611" customWidth="1"/>
    <col min="4358" max="4358" width="14.28515625" style="611" customWidth="1"/>
    <col min="4359" max="4359" width="16.140625" style="611" customWidth="1"/>
    <col min="4360" max="4361" width="11" style="611" customWidth="1"/>
    <col min="4362" max="4362" width="11.85546875" style="611" customWidth="1"/>
    <col min="4363" max="4608" width="9.140625" style="611"/>
    <col min="4609" max="4609" width="40.42578125" style="611" customWidth="1"/>
    <col min="4610" max="4610" width="13.42578125" style="611" customWidth="1"/>
    <col min="4611" max="4611" width="14" style="611" customWidth="1"/>
    <col min="4612" max="4613" width="15.42578125" style="611" customWidth="1"/>
    <col min="4614" max="4614" width="14.28515625" style="611" customWidth="1"/>
    <col min="4615" max="4615" width="16.140625" style="611" customWidth="1"/>
    <col min="4616" max="4617" width="11" style="611" customWidth="1"/>
    <col min="4618" max="4618" width="11.85546875" style="611" customWidth="1"/>
    <col min="4619" max="4864" width="9.140625" style="611"/>
    <col min="4865" max="4865" width="40.42578125" style="611" customWidth="1"/>
    <col min="4866" max="4866" width="13.42578125" style="611" customWidth="1"/>
    <col min="4867" max="4867" width="14" style="611" customWidth="1"/>
    <col min="4868" max="4869" width="15.42578125" style="611" customWidth="1"/>
    <col min="4870" max="4870" width="14.28515625" style="611" customWidth="1"/>
    <col min="4871" max="4871" width="16.140625" style="611" customWidth="1"/>
    <col min="4872" max="4873" width="11" style="611" customWidth="1"/>
    <col min="4874" max="4874" width="11.85546875" style="611" customWidth="1"/>
    <col min="4875" max="5120" width="9.140625" style="611"/>
    <col min="5121" max="5121" width="40.42578125" style="611" customWidth="1"/>
    <col min="5122" max="5122" width="13.42578125" style="611" customWidth="1"/>
    <col min="5123" max="5123" width="14" style="611" customWidth="1"/>
    <col min="5124" max="5125" width="15.42578125" style="611" customWidth="1"/>
    <col min="5126" max="5126" width="14.28515625" style="611" customWidth="1"/>
    <col min="5127" max="5127" width="16.140625" style="611" customWidth="1"/>
    <col min="5128" max="5129" width="11" style="611" customWidth="1"/>
    <col min="5130" max="5130" width="11.85546875" style="611" customWidth="1"/>
    <col min="5131" max="5376" width="9.140625" style="611"/>
    <col min="5377" max="5377" width="40.42578125" style="611" customWidth="1"/>
    <col min="5378" max="5378" width="13.42578125" style="611" customWidth="1"/>
    <col min="5379" max="5379" width="14" style="611" customWidth="1"/>
    <col min="5380" max="5381" width="15.42578125" style="611" customWidth="1"/>
    <col min="5382" max="5382" width="14.28515625" style="611" customWidth="1"/>
    <col min="5383" max="5383" width="16.140625" style="611" customWidth="1"/>
    <col min="5384" max="5385" width="11" style="611" customWidth="1"/>
    <col min="5386" max="5386" width="11.85546875" style="611" customWidth="1"/>
    <col min="5387" max="5632" width="9.140625" style="611"/>
    <col min="5633" max="5633" width="40.42578125" style="611" customWidth="1"/>
    <col min="5634" max="5634" width="13.42578125" style="611" customWidth="1"/>
    <col min="5635" max="5635" width="14" style="611" customWidth="1"/>
    <col min="5636" max="5637" width="15.42578125" style="611" customWidth="1"/>
    <col min="5638" max="5638" width="14.28515625" style="611" customWidth="1"/>
    <col min="5639" max="5639" width="16.140625" style="611" customWidth="1"/>
    <col min="5640" max="5641" width="11" style="611" customWidth="1"/>
    <col min="5642" max="5642" width="11.85546875" style="611" customWidth="1"/>
    <col min="5643" max="5888" width="9.140625" style="611"/>
    <col min="5889" max="5889" width="40.42578125" style="611" customWidth="1"/>
    <col min="5890" max="5890" width="13.42578125" style="611" customWidth="1"/>
    <col min="5891" max="5891" width="14" style="611" customWidth="1"/>
    <col min="5892" max="5893" width="15.42578125" style="611" customWidth="1"/>
    <col min="5894" max="5894" width="14.28515625" style="611" customWidth="1"/>
    <col min="5895" max="5895" width="16.140625" style="611" customWidth="1"/>
    <col min="5896" max="5897" width="11" style="611" customWidth="1"/>
    <col min="5898" max="5898" width="11.85546875" style="611" customWidth="1"/>
    <col min="5899" max="6144" width="9.140625" style="611"/>
    <col min="6145" max="6145" width="40.42578125" style="611" customWidth="1"/>
    <col min="6146" max="6146" width="13.42578125" style="611" customWidth="1"/>
    <col min="6147" max="6147" width="14" style="611" customWidth="1"/>
    <col min="6148" max="6149" width="15.42578125" style="611" customWidth="1"/>
    <col min="6150" max="6150" width="14.28515625" style="611" customWidth="1"/>
    <col min="6151" max="6151" width="16.140625" style="611" customWidth="1"/>
    <col min="6152" max="6153" width="11" style="611" customWidth="1"/>
    <col min="6154" max="6154" width="11.85546875" style="611" customWidth="1"/>
    <col min="6155" max="6400" width="9.140625" style="611"/>
    <col min="6401" max="6401" width="40.42578125" style="611" customWidth="1"/>
    <col min="6402" max="6402" width="13.42578125" style="611" customWidth="1"/>
    <col min="6403" max="6403" width="14" style="611" customWidth="1"/>
    <col min="6404" max="6405" width="15.42578125" style="611" customWidth="1"/>
    <col min="6406" max="6406" width="14.28515625" style="611" customWidth="1"/>
    <col min="6407" max="6407" width="16.140625" style="611" customWidth="1"/>
    <col min="6408" max="6409" width="11" style="611" customWidth="1"/>
    <col min="6410" max="6410" width="11.85546875" style="611" customWidth="1"/>
    <col min="6411" max="6656" width="9.140625" style="611"/>
    <col min="6657" max="6657" width="40.42578125" style="611" customWidth="1"/>
    <col min="6658" max="6658" width="13.42578125" style="611" customWidth="1"/>
    <col min="6659" max="6659" width="14" style="611" customWidth="1"/>
    <col min="6660" max="6661" width="15.42578125" style="611" customWidth="1"/>
    <col min="6662" max="6662" width="14.28515625" style="611" customWidth="1"/>
    <col min="6663" max="6663" width="16.140625" style="611" customWidth="1"/>
    <col min="6664" max="6665" width="11" style="611" customWidth="1"/>
    <col min="6666" max="6666" width="11.85546875" style="611" customWidth="1"/>
    <col min="6667" max="6912" width="9.140625" style="611"/>
    <col min="6913" max="6913" width="40.42578125" style="611" customWidth="1"/>
    <col min="6914" max="6914" width="13.42578125" style="611" customWidth="1"/>
    <col min="6915" max="6915" width="14" style="611" customWidth="1"/>
    <col min="6916" max="6917" width="15.42578125" style="611" customWidth="1"/>
    <col min="6918" max="6918" width="14.28515625" style="611" customWidth="1"/>
    <col min="6919" max="6919" width="16.140625" style="611" customWidth="1"/>
    <col min="6920" max="6921" width="11" style="611" customWidth="1"/>
    <col min="6922" max="6922" width="11.85546875" style="611" customWidth="1"/>
    <col min="6923" max="7168" width="9.140625" style="611"/>
    <col min="7169" max="7169" width="40.42578125" style="611" customWidth="1"/>
    <col min="7170" max="7170" width="13.42578125" style="611" customWidth="1"/>
    <col min="7171" max="7171" width="14" style="611" customWidth="1"/>
    <col min="7172" max="7173" width="15.42578125" style="611" customWidth="1"/>
    <col min="7174" max="7174" width="14.28515625" style="611" customWidth="1"/>
    <col min="7175" max="7175" width="16.140625" style="611" customWidth="1"/>
    <col min="7176" max="7177" width="11" style="611" customWidth="1"/>
    <col min="7178" max="7178" width="11.85546875" style="611" customWidth="1"/>
    <col min="7179" max="7424" width="9.140625" style="611"/>
    <col min="7425" max="7425" width="40.42578125" style="611" customWidth="1"/>
    <col min="7426" max="7426" width="13.42578125" style="611" customWidth="1"/>
    <col min="7427" max="7427" width="14" style="611" customWidth="1"/>
    <col min="7428" max="7429" width="15.42578125" style="611" customWidth="1"/>
    <col min="7430" max="7430" width="14.28515625" style="611" customWidth="1"/>
    <col min="7431" max="7431" width="16.140625" style="611" customWidth="1"/>
    <col min="7432" max="7433" width="11" style="611" customWidth="1"/>
    <col min="7434" max="7434" width="11.85546875" style="611" customWidth="1"/>
    <col min="7435" max="7680" width="9.140625" style="611"/>
    <col min="7681" max="7681" width="40.42578125" style="611" customWidth="1"/>
    <col min="7682" max="7682" width="13.42578125" style="611" customWidth="1"/>
    <col min="7683" max="7683" width="14" style="611" customWidth="1"/>
    <col min="7684" max="7685" width="15.42578125" style="611" customWidth="1"/>
    <col min="7686" max="7686" width="14.28515625" style="611" customWidth="1"/>
    <col min="7687" max="7687" width="16.140625" style="611" customWidth="1"/>
    <col min="7688" max="7689" width="11" style="611" customWidth="1"/>
    <col min="7690" max="7690" width="11.85546875" style="611" customWidth="1"/>
    <col min="7691" max="7936" width="9.140625" style="611"/>
    <col min="7937" max="7937" width="40.42578125" style="611" customWidth="1"/>
    <col min="7938" max="7938" width="13.42578125" style="611" customWidth="1"/>
    <col min="7939" max="7939" width="14" style="611" customWidth="1"/>
    <col min="7940" max="7941" width="15.42578125" style="611" customWidth="1"/>
    <col min="7942" max="7942" width="14.28515625" style="611" customWidth="1"/>
    <col min="7943" max="7943" width="16.140625" style="611" customWidth="1"/>
    <col min="7944" max="7945" width="11" style="611" customWidth="1"/>
    <col min="7946" max="7946" width="11.85546875" style="611" customWidth="1"/>
    <col min="7947" max="8192" width="9.140625" style="611"/>
    <col min="8193" max="8193" width="40.42578125" style="611" customWidth="1"/>
    <col min="8194" max="8194" width="13.42578125" style="611" customWidth="1"/>
    <col min="8195" max="8195" width="14" style="611" customWidth="1"/>
    <col min="8196" max="8197" width="15.42578125" style="611" customWidth="1"/>
    <col min="8198" max="8198" width="14.28515625" style="611" customWidth="1"/>
    <col min="8199" max="8199" width="16.140625" style="611" customWidth="1"/>
    <col min="8200" max="8201" width="11" style="611" customWidth="1"/>
    <col min="8202" max="8202" width="11.85546875" style="611" customWidth="1"/>
    <col min="8203" max="8448" width="9.140625" style="611"/>
    <col min="8449" max="8449" width="40.42578125" style="611" customWidth="1"/>
    <col min="8450" max="8450" width="13.42578125" style="611" customWidth="1"/>
    <col min="8451" max="8451" width="14" style="611" customWidth="1"/>
    <col min="8452" max="8453" width="15.42578125" style="611" customWidth="1"/>
    <col min="8454" max="8454" width="14.28515625" style="611" customWidth="1"/>
    <col min="8455" max="8455" width="16.140625" style="611" customWidth="1"/>
    <col min="8456" max="8457" width="11" style="611" customWidth="1"/>
    <col min="8458" max="8458" width="11.85546875" style="611" customWidth="1"/>
    <col min="8459" max="8704" width="9.140625" style="611"/>
    <col min="8705" max="8705" width="40.42578125" style="611" customWidth="1"/>
    <col min="8706" max="8706" width="13.42578125" style="611" customWidth="1"/>
    <col min="8707" max="8707" width="14" style="611" customWidth="1"/>
    <col min="8708" max="8709" width="15.42578125" style="611" customWidth="1"/>
    <col min="8710" max="8710" width="14.28515625" style="611" customWidth="1"/>
    <col min="8711" max="8711" width="16.140625" style="611" customWidth="1"/>
    <col min="8712" max="8713" width="11" style="611" customWidth="1"/>
    <col min="8714" max="8714" width="11.85546875" style="611" customWidth="1"/>
    <col min="8715" max="8960" width="9.140625" style="611"/>
    <col min="8961" max="8961" width="40.42578125" style="611" customWidth="1"/>
    <col min="8962" max="8962" width="13.42578125" style="611" customWidth="1"/>
    <col min="8963" max="8963" width="14" style="611" customWidth="1"/>
    <col min="8964" max="8965" width="15.42578125" style="611" customWidth="1"/>
    <col min="8966" max="8966" width="14.28515625" style="611" customWidth="1"/>
    <col min="8967" max="8967" width="16.140625" style="611" customWidth="1"/>
    <col min="8968" max="8969" width="11" style="611" customWidth="1"/>
    <col min="8970" max="8970" width="11.85546875" style="611" customWidth="1"/>
    <col min="8971" max="9216" width="9.140625" style="611"/>
    <col min="9217" max="9217" width="40.42578125" style="611" customWidth="1"/>
    <col min="9218" max="9218" width="13.42578125" style="611" customWidth="1"/>
    <col min="9219" max="9219" width="14" style="611" customWidth="1"/>
    <col min="9220" max="9221" width="15.42578125" style="611" customWidth="1"/>
    <col min="9222" max="9222" width="14.28515625" style="611" customWidth="1"/>
    <col min="9223" max="9223" width="16.140625" style="611" customWidth="1"/>
    <col min="9224" max="9225" width="11" style="611" customWidth="1"/>
    <col min="9226" max="9226" width="11.85546875" style="611" customWidth="1"/>
    <col min="9227" max="9472" width="9.140625" style="611"/>
    <col min="9473" max="9473" width="40.42578125" style="611" customWidth="1"/>
    <col min="9474" max="9474" width="13.42578125" style="611" customWidth="1"/>
    <col min="9475" max="9475" width="14" style="611" customWidth="1"/>
    <col min="9476" max="9477" width="15.42578125" style="611" customWidth="1"/>
    <col min="9478" max="9478" width="14.28515625" style="611" customWidth="1"/>
    <col min="9479" max="9479" width="16.140625" style="611" customWidth="1"/>
    <col min="9480" max="9481" width="11" style="611" customWidth="1"/>
    <col min="9482" max="9482" width="11.85546875" style="611" customWidth="1"/>
    <col min="9483" max="9728" width="9.140625" style="611"/>
    <col min="9729" max="9729" width="40.42578125" style="611" customWidth="1"/>
    <col min="9730" max="9730" width="13.42578125" style="611" customWidth="1"/>
    <col min="9731" max="9731" width="14" style="611" customWidth="1"/>
    <col min="9732" max="9733" width="15.42578125" style="611" customWidth="1"/>
    <col min="9734" max="9734" width="14.28515625" style="611" customWidth="1"/>
    <col min="9735" max="9735" width="16.140625" style="611" customWidth="1"/>
    <col min="9736" max="9737" width="11" style="611" customWidth="1"/>
    <col min="9738" max="9738" width="11.85546875" style="611" customWidth="1"/>
    <col min="9739" max="9984" width="9.140625" style="611"/>
    <col min="9985" max="9985" width="40.42578125" style="611" customWidth="1"/>
    <col min="9986" max="9986" width="13.42578125" style="611" customWidth="1"/>
    <col min="9987" max="9987" width="14" style="611" customWidth="1"/>
    <col min="9988" max="9989" width="15.42578125" style="611" customWidth="1"/>
    <col min="9990" max="9990" width="14.28515625" style="611" customWidth="1"/>
    <col min="9991" max="9991" width="16.140625" style="611" customWidth="1"/>
    <col min="9992" max="9993" width="11" style="611" customWidth="1"/>
    <col min="9994" max="9994" width="11.85546875" style="611" customWidth="1"/>
    <col min="9995" max="10240" width="9.140625" style="611"/>
    <col min="10241" max="10241" width="40.42578125" style="611" customWidth="1"/>
    <col min="10242" max="10242" width="13.42578125" style="611" customWidth="1"/>
    <col min="10243" max="10243" width="14" style="611" customWidth="1"/>
    <col min="10244" max="10245" width="15.42578125" style="611" customWidth="1"/>
    <col min="10246" max="10246" width="14.28515625" style="611" customWidth="1"/>
    <col min="10247" max="10247" width="16.140625" style="611" customWidth="1"/>
    <col min="10248" max="10249" width="11" style="611" customWidth="1"/>
    <col min="10250" max="10250" width="11.85546875" style="611" customWidth="1"/>
    <col min="10251" max="10496" width="9.140625" style="611"/>
    <col min="10497" max="10497" width="40.42578125" style="611" customWidth="1"/>
    <col min="10498" max="10498" width="13.42578125" style="611" customWidth="1"/>
    <col min="10499" max="10499" width="14" style="611" customWidth="1"/>
    <col min="10500" max="10501" width="15.42578125" style="611" customWidth="1"/>
    <col min="10502" max="10502" width="14.28515625" style="611" customWidth="1"/>
    <col min="10503" max="10503" width="16.140625" style="611" customWidth="1"/>
    <col min="10504" max="10505" width="11" style="611" customWidth="1"/>
    <col min="10506" max="10506" width="11.85546875" style="611" customWidth="1"/>
    <col min="10507" max="10752" width="9.140625" style="611"/>
    <col min="10753" max="10753" width="40.42578125" style="611" customWidth="1"/>
    <col min="10754" max="10754" width="13.42578125" style="611" customWidth="1"/>
    <col min="10755" max="10755" width="14" style="611" customWidth="1"/>
    <col min="10756" max="10757" width="15.42578125" style="611" customWidth="1"/>
    <col min="10758" max="10758" width="14.28515625" style="611" customWidth="1"/>
    <col min="10759" max="10759" width="16.140625" style="611" customWidth="1"/>
    <col min="10760" max="10761" width="11" style="611" customWidth="1"/>
    <col min="10762" max="10762" width="11.85546875" style="611" customWidth="1"/>
    <col min="10763" max="11008" width="9.140625" style="611"/>
    <col min="11009" max="11009" width="40.42578125" style="611" customWidth="1"/>
    <col min="11010" max="11010" width="13.42578125" style="611" customWidth="1"/>
    <col min="11011" max="11011" width="14" style="611" customWidth="1"/>
    <col min="11012" max="11013" width="15.42578125" style="611" customWidth="1"/>
    <col min="11014" max="11014" width="14.28515625" style="611" customWidth="1"/>
    <col min="11015" max="11015" width="16.140625" style="611" customWidth="1"/>
    <col min="11016" max="11017" width="11" style="611" customWidth="1"/>
    <col min="11018" max="11018" width="11.85546875" style="611" customWidth="1"/>
    <col min="11019" max="11264" width="9.140625" style="611"/>
    <col min="11265" max="11265" width="40.42578125" style="611" customWidth="1"/>
    <col min="11266" max="11266" width="13.42578125" style="611" customWidth="1"/>
    <col min="11267" max="11267" width="14" style="611" customWidth="1"/>
    <col min="11268" max="11269" width="15.42578125" style="611" customWidth="1"/>
    <col min="11270" max="11270" width="14.28515625" style="611" customWidth="1"/>
    <col min="11271" max="11271" width="16.140625" style="611" customWidth="1"/>
    <col min="11272" max="11273" width="11" style="611" customWidth="1"/>
    <col min="11274" max="11274" width="11.85546875" style="611" customWidth="1"/>
    <col min="11275" max="11520" width="9.140625" style="611"/>
    <col min="11521" max="11521" width="40.42578125" style="611" customWidth="1"/>
    <col min="11522" max="11522" width="13.42578125" style="611" customWidth="1"/>
    <col min="11523" max="11523" width="14" style="611" customWidth="1"/>
    <col min="11524" max="11525" width="15.42578125" style="611" customWidth="1"/>
    <col min="11526" max="11526" width="14.28515625" style="611" customWidth="1"/>
    <col min="11527" max="11527" width="16.140625" style="611" customWidth="1"/>
    <col min="11528" max="11529" width="11" style="611" customWidth="1"/>
    <col min="11530" max="11530" width="11.85546875" style="611" customWidth="1"/>
    <col min="11531" max="11776" width="9.140625" style="611"/>
    <col min="11777" max="11777" width="40.42578125" style="611" customWidth="1"/>
    <col min="11778" max="11778" width="13.42578125" style="611" customWidth="1"/>
    <col min="11779" max="11779" width="14" style="611" customWidth="1"/>
    <col min="11780" max="11781" width="15.42578125" style="611" customWidth="1"/>
    <col min="11782" max="11782" width="14.28515625" style="611" customWidth="1"/>
    <col min="11783" max="11783" width="16.140625" style="611" customWidth="1"/>
    <col min="11784" max="11785" width="11" style="611" customWidth="1"/>
    <col min="11786" max="11786" width="11.85546875" style="611" customWidth="1"/>
    <col min="11787" max="12032" width="9.140625" style="611"/>
    <col min="12033" max="12033" width="40.42578125" style="611" customWidth="1"/>
    <col min="12034" max="12034" width="13.42578125" style="611" customWidth="1"/>
    <col min="12035" max="12035" width="14" style="611" customWidth="1"/>
    <col min="12036" max="12037" width="15.42578125" style="611" customWidth="1"/>
    <col min="12038" max="12038" width="14.28515625" style="611" customWidth="1"/>
    <col min="12039" max="12039" width="16.140625" style="611" customWidth="1"/>
    <col min="12040" max="12041" width="11" style="611" customWidth="1"/>
    <col min="12042" max="12042" width="11.85546875" style="611" customWidth="1"/>
    <col min="12043" max="12288" width="9.140625" style="611"/>
    <col min="12289" max="12289" width="40.42578125" style="611" customWidth="1"/>
    <col min="12290" max="12290" width="13.42578125" style="611" customWidth="1"/>
    <col min="12291" max="12291" width="14" style="611" customWidth="1"/>
    <col min="12292" max="12293" width="15.42578125" style="611" customWidth="1"/>
    <col min="12294" max="12294" width="14.28515625" style="611" customWidth="1"/>
    <col min="12295" max="12295" width="16.140625" style="611" customWidth="1"/>
    <col min="12296" max="12297" width="11" style="611" customWidth="1"/>
    <col min="12298" max="12298" width="11.85546875" style="611" customWidth="1"/>
    <col min="12299" max="12544" width="9.140625" style="611"/>
    <col min="12545" max="12545" width="40.42578125" style="611" customWidth="1"/>
    <col min="12546" max="12546" width="13.42578125" style="611" customWidth="1"/>
    <col min="12547" max="12547" width="14" style="611" customWidth="1"/>
    <col min="12548" max="12549" width="15.42578125" style="611" customWidth="1"/>
    <col min="12550" max="12550" width="14.28515625" style="611" customWidth="1"/>
    <col min="12551" max="12551" width="16.140625" style="611" customWidth="1"/>
    <col min="12552" max="12553" width="11" style="611" customWidth="1"/>
    <col min="12554" max="12554" width="11.85546875" style="611" customWidth="1"/>
    <col min="12555" max="12800" width="9.140625" style="611"/>
    <col min="12801" max="12801" width="40.42578125" style="611" customWidth="1"/>
    <col min="12802" max="12802" width="13.42578125" style="611" customWidth="1"/>
    <col min="12803" max="12803" width="14" style="611" customWidth="1"/>
    <col min="12804" max="12805" width="15.42578125" style="611" customWidth="1"/>
    <col min="12806" max="12806" width="14.28515625" style="611" customWidth="1"/>
    <col min="12807" max="12807" width="16.140625" style="611" customWidth="1"/>
    <col min="12808" max="12809" width="11" style="611" customWidth="1"/>
    <col min="12810" max="12810" width="11.85546875" style="611" customWidth="1"/>
    <col min="12811" max="13056" width="9.140625" style="611"/>
    <col min="13057" max="13057" width="40.42578125" style="611" customWidth="1"/>
    <col min="13058" max="13058" width="13.42578125" style="611" customWidth="1"/>
    <col min="13059" max="13059" width="14" style="611" customWidth="1"/>
    <col min="13060" max="13061" width="15.42578125" style="611" customWidth="1"/>
    <col min="13062" max="13062" width="14.28515625" style="611" customWidth="1"/>
    <col min="13063" max="13063" width="16.140625" style="611" customWidth="1"/>
    <col min="13064" max="13065" width="11" style="611" customWidth="1"/>
    <col min="13066" max="13066" width="11.85546875" style="611" customWidth="1"/>
    <col min="13067" max="13312" width="9.140625" style="611"/>
    <col min="13313" max="13313" width="40.42578125" style="611" customWidth="1"/>
    <col min="13314" max="13314" width="13.42578125" style="611" customWidth="1"/>
    <col min="13315" max="13315" width="14" style="611" customWidth="1"/>
    <col min="13316" max="13317" width="15.42578125" style="611" customWidth="1"/>
    <col min="13318" max="13318" width="14.28515625" style="611" customWidth="1"/>
    <col min="13319" max="13319" width="16.140625" style="611" customWidth="1"/>
    <col min="13320" max="13321" width="11" style="611" customWidth="1"/>
    <col min="13322" max="13322" width="11.85546875" style="611" customWidth="1"/>
    <col min="13323" max="13568" width="9.140625" style="611"/>
    <col min="13569" max="13569" width="40.42578125" style="611" customWidth="1"/>
    <col min="13570" max="13570" width="13.42578125" style="611" customWidth="1"/>
    <col min="13571" max="13571" width="14" style="611" customWidth="1"/>
    <col min="13572" max="13573" width="15.42578125" style="611" customWidth="1"/>
    <col min="13574" max="13574" width="14.28515625" style="611" customWidth="1"/>
    <col min="13575" max="13575" width="16.140625" style="611" customWidth="1"/>
    <col min="13576" max="13577" width="11" style="611" customWidth="1"/>
    <col min="13578" max="13578" width="11.85546875" style="611" customWidth="1"/>
    <col min="13579" max="13824" width="9.140625" style="611"/>
    <col min="13825" max="13825" width="40.42578125" style="611" customWidth="1"/>
    <col min="13826" max="13826" width="13.42578125" style="611" customWidth="1"/>
    <col min="13827" max="13827" width="14" style="611" customWidth="1"/>
    <col min="13828" max="13829" width="15.42578125" style="611" customWidth="1"/>
    <col min="13830" max="13830" width="14.28515625" style="611" customWidth="1"/>
    <col min="13831" max="13831" width="16.140625" style="611" customWidth="1"/>
    <col min="13832" max="13833" width="11" style="611" customWidth="1"/>
    <col min="13834" max="13834" width="11.85546875" style="611" customWidth="1"/>
    <col min="13835" max="14080" width="9.140625" style="611"/>
    <col min="14081" max="14081" width="40.42578125" style="611" customWidth="1"/>
    <col min="14082" max="14082" width="13.42578125" style="611" customWidth="1"/>
    <col min="14083" max="14083" width="14" style="611" customWidth="1"/>
    <col min="14084" max="14085" width="15.42578125" style="611" customWidth="1"/>
    <col min="14086" max="14086" width="14.28515625" style="611" customWidth="1"/>
    <col min="14087" max="14087" width="16.140625" style="611" customWidth="1"/>
    <col min="14088" max="14089" width="11" style="611" customWidth="1"/>
    <col min="14090" max="14090" width="11.85546875" style="611" customWidth="1"/>
    <col min="14091" max="14336" width="9.140625" style="611"/>
    <col min="14337" max="14337" width="40.42578125" style="611" customWidth="1"/>
    <col min="14338" max="14338" width="13.42578125" style="611" customWidth="1"/>
    <col min="14339" max="14339" width="14" style="611" customWidth="1"/>
    <col min="14340" max="14341" width="15.42578125" style="611" customWidth="1"/>
    <col min="14342" max="14342" width="14.28515625" style="611" customWidth="1"/>
    <col min="14343" max="14343" width="16.140625" style="611" customWidth="1"/>
    <col min="14344" max="14345" width="11" style="611" customWidth="1"/>
    <col min="14346" max="14346" width="11.85546875" style="611" customWidth="1"/>
    <col min="14347" max="14592" width="9.140625" style="611"/>
    <col min="14593" max="14593" width="40.42578125" style="611" customWidth="1"/>
    <col min="14594" max="14594" width="13.42578125" style="611" customWidth="1"/>
    <col min="14595" max="14595" width="14" style="611" customWidth="1"/>
    <col min="14596" max="14597" width="15.42578125" style="611" customWidth="1"/>
    <col min="14598" max="14598" width="14.28515625" style="611" customWidth="1"/>
    <col min="14599" max="14599" width="16.140625" style="611" customWidth="1"/>
    <col min="14600" max="14601" width="11" style="611" customWidth="1"/>
    <col min="14602" max="14602" width="11.85546875" style="611" customWidth="1"/>
    <col min="14603" max="14848" width="9.140625" style="611"/>
    <col min="14849" max="14849" width="40.42578125" style="611" customWidth="1"/>
    <col min="14850" max="14850" width="13.42578125" style="611" customWidth="1"/>
    <col min="14851" max="14851" width="14" style="611" customWidth="1"/>
    <col min="14852" max="14853" width="15.42578125" style="611" customWidth="1"/>
    <col min="14854" max="14854" width="14.28515625" style="611" customWidth="1"/>
    <col min="14855" max="14855" width="16.140625" style="611" customWidth="1"/>
    <col min="14856" max="14857" width="11" style="611" customWidth="1"/>
    <col min="14858" max="14858" width="11.85546875" style="611" customWidth="1"/>
    <col min="14859" max="15104" width="9.140625" style="611"/>
    <col min="15105" max="15105" width="40.42578125" style="611" customWidth="1"/>
    <col min="15106" max="15106" width="13.42578125" style="611" customWidth="1"/>
    <col min="15107" max="15107" width="14" style="611" customWidth="1"/>
    <col min="15108" max="15109" width="15.42578125" style="611" customWidth="1"/>
    <col min="15110" max="15110" width="14.28515625" style="611" customWidth="1"/>
    <col min="15111" max="15111" width="16.140625" style="611" customWidth="1"/>
    <col min="15112" max="15113" width="11" style="611" customWidth="1"/>
    <col min="15114" max="15114" width="11.85546875" style="611" customWidth="1"/>
    <col min="15115" max="15360" width="9.140625" style="611"/>
    <col min="15361" max="15361" width="40.42578125" style="611" customWidth="1"/>
    <col min="15362" max="15362" width="13.42578125" style="611" customWidth="1"/>
    <col min="15363" max="15363" width="14" style="611" customWidth="1"/>
    <col min="15364" max="15365" width="15.42578125" style="611" customWidth="1"/>
    <col min="15366" max="15366" width="14.28515625" style="611" customWidth="1"/>
    <col min="15367" max="15367" width="16.140625" style="611" customWidth="1"/>
    <col min="15368" max="15369" width="11" style="611" customWidth="1"/>
    <col min="15370" max="15370" width="11.85546875" style="611" customWidth="1"/>
    <col min="15371" max="15616" width="9.140625" style="611"/>
    <col min="15617" max="15617" width="40.42578125" style="611" customWidth="1"/>
    <col min="15618" max="15618" width="13.42578125" style="611" customWidth="1"/>
    <col min="15619" max="15619" width="14" style="611" customWidth="1"/>
    <col min="15620" max="15621" width="15.42578125" style="611" customWidth="1"/>
    <col min="15622" max="15622" width="14.28515625" style="611" customWidth="1"/>
    <col min="15623" max="15623" width="16.140625" style="611" customWidth="1"/>
    <col min="15624" max="15625" width="11" style="611" customWidth="1"/>
    <col min="15626" max="15626" width="11.85546875" style="611" customWidth="1"/>
    <col min="15627" max="15872" width="9.140625" style="611"/>
    <col min="15873" max="15873" width="40.42578125" style="611" customWidth="1"/>
    <col min="15874" max="15874" width="13.42578125" style="611" customWidth="1"/>
    <col min="15875" max="15875" width="14" style="611" customWidth="1"/>
    <col min="15876" max="15877" width="15.42578125" style="611" customWidth="1"/>
    <col min="15878" max="15878" width="14.28515625" style="611" customWidth="1"/>
    <col min="15879" max="15879" width="16.140625" style="611" customWidth="1"/>
    <col min="15880" max="15881" width="11" style="611" customWidth="1"/>
    <col min="15882" max="15882" width="11.85546875" style="611" customWidth="1"/>
    <col min="15883" max="16128" width="9.140625" style="611"/>
    <col min="16129" max="16129" width="40.42578125" style="611" customWidth="1"/>
    <col min="16130" max="16130" width="13.42578125" style="611" customWidth="1"/>
    <col min="16131" max="16131" width="14" style="611" customWidth="1"/>
    <col min="16132" max="16133" width="15.42578125" style="611" customWidth="1"/>
    <col min="16134" max="16134" width="14.28515625" style="611" customWidth="1"/>
    <col min="16135" max="16135" width="16.140625" style="611" customWidth="1"/>
    <col min="16136" max="16137" width="11" style="611" customWidth="1"/>
    <col min="16138" max="16138" width="11.85546875" style="611" customWidth="1"/>
    <col min="16139" max="16384" width="9.140625" style="611"/>
  </cols>
  <sheetData>
    <row r="1" spans="1:9" x14ac:dyDescent="0.25">
      <c r="A1" s="725" t="s">
        <v>614</v>
      </c>
      <c r="B1" s="725"/>
      <c r="C1" s="725"/>
      <c r="D1" s="725"/>
      <c r="E1" s="725"/>
      <c r="F1" s="725"/>
      <c r="G1" s="725"/>
    </row>
    <row r="2" spans="1:9" ht="12.75" thickBot="1" x14ac:dyDescent="0.25">
      <c r="A2" s="612"/>
      <c r="B2" s="613"/>
      <c r="C2" s="613"/>
      <c r="D2" s="613"/>
      <c r="E2" s="613"/>
      <c r="F2" s="613"/>
      <c r="G2" s="614"/>
      <c r="I2" s="642"/>
    </row>
    <row r="3" spans="1:9" s="618" customFormat="1" ht="36.75" thickBot="1" x14ac:dyDescent="0.3">
      <c r="A3" s="615" t="s">
        <v>325</v>
      </c>
      <c r="B3" s="616" t="s">
        <v>326</v>
      </c>
      <c r="C3" s="616" t="s">
        <v>327</v>
      </c>
      <c r="D3" s="616" t="s">
        <v>558</v>
      </c>
      <c r="E3" s="616" t="s">
        <v>559</v>
      </c>
      <c r="F3" s="616" t="s">
        <v>560</v>
      </c>
      <c r="G3" s="617" t="s">
        <v>561</v>
      </c>
    </row>
    <row r="4" spans="1:9" s="613" customFormat="1" ht="12.75" thickBot="1" x14ac:dyDescent="0.3">
      <c r="A4" s="619" t="s">
        <v>7</v>
      </c>
      <c r="B4" s="620" t="s">
        <v>8</v>
      </c>
      <c r="C4" s="620" t="s">
        <v>9</v>
      </c>
      <c r="D4" s="620" t="s">
        <v>10</v>
      </c>
      <c r="E4" s="620" t="s">
        <v>328</v>
      </c>
      <c r="F4" s="620" t="s">
        <v>329</v>
      </c>
      <c r="G4" s="621" t="s">
        <v>572</v>
      </c>
    </row>
    <row r="5" spans="1:9" x14ac:dyDescent="0.25">
      <c r="A5" s="622" t="s">
        <v>567</v>
      </c>
      <c r="B5" s="623">
        <v>3014400</v>
      </c>
      <c r="C5" s="624" t="s">
        <v>557</v>
      </c>
      <c r="D5" s="623">
        <v>3014400</v>
      </c>
      <c r="E5" s="623">
        <v>3014400</v>
      </c>
      <c r="F5" s="623">
        <v>19100000</v>
      </c>
      <c r="G5" s="625">
        <f t="shared" ref="G5:G12" si="0">SUM(E5+F5)</f>
        <v>22114400</v>
      </c>
    </row>
    <row r="6" spans="1:9" x14ac:dyDescent="0.25">
      <c r="A6" s="622" t="s">
        <v>568</v>
      </c>
      <c r="B6" s="623">
        <v>0</v>
      </c>
      <c r="C6" s="624"/>
      <c r="D6" s="623"/>
      <c r="E6" s="623">
        <v>1500000</v>
      </c>
      <c r="F6" s="623">
        <v>-1500000</v>
      </c>
      <c r="G6" s="625">
        <f t="shared" si="0"/>
        <v>0</v>
      </c>
    </row>
    <row r="7" spans="1:9" x14ac:dyDescent="0.25">
      <c r="A7" s="622" t="s">
        <v>569</v>
      </c>
      <c r="B7" s="623"/>
      <c r="C7" s="624"/>
      <c r="D7" s="623"/>
      <c r="E7" s="623">
        <v>3000000</v>
      </c>
      <c r="F7" s="623">
        <v>-3000000</v>
      </c>
      <c r="G7" s="625">
        <f t="shared" si="0"/>
        <v>0</v>
      </c>
    </row>
    <row r="8" spans="1:9" x14ac:dyDescent="0.25">
      <c r="A8" s="622" t="s">
        <v>570</v>
      </c>
      <c r="B8" s="623"/>
      <c r="C8" s="624"/>
      <c r="D8" s="623"/>
      <c r="E8" s="623">
        <v>1080000</v>
      </c>
      <c r="F8" s="623">
        <v>-391977</v>
      </c>
      <c r="G8" s="625">
        <f t="shared" si="0"/>
        <v>688023</v>
      </c>
    </row>
    <row r="9" spans="1:9" ht="24" x14ac:dyDescent="0.25">
      <c r="A9" s="622" t="s">
        <v>571</v>
      </c>
      <c r="B9" s="623"/>
      <c r="C9" s="624"/>
      <c r="D9" s="623"/>
      <c r="E9" s="623">
        <v>3804600</v>
      </c>
      <c r="F9" s="623"/>
      <c r="G9" s="625">
        <f t="shared" si="0"/>
        <v>3804600</v>
      </c>
    </row>
    <row r="10" spans="1:9" x14ac:dyDescent="0.25">
      <c r="A10" s="622" t="s">
        <v>562</v>
      </c>
      <c r="B10" s="623">
        <v>6985508</v>
      </c>
      <c r="C10" s="624" t="s">
        <v>563</v>
      </c>
      <c r="D10" s="623">
        <v>965200</v>
      </c>
      <c r="E10" s="623"/>
      <c r="F10" s="623">
        <v>965200</v>
      </c>
      <c r="G10" s="625">
        <f t="shared" si="0"/>
        <v>965200</v>
      </c>
    </row>
    <row r="11" spans="1:9" x14ac:dyDescent="0.25">
      <c r="A11" s="622" t="s">
        <v>564</v>
      </c>
      <c r="B11" s="623">
        <v>1428840</v>
      </c>
      <c r="C11" s="624" t="s">
        <v>557</v>
      </c>
      <c r="D11" s="623">
        <v>1428840</v>
      </c>
      <c r="E11" s="623">
        <v>1524000</v>
      </c>
      <c r="F11" s="623"/>
      <c r="G11" s="625">
        <f t="shared" si="0"/>
        <v>1524000</v>
      </c>
    </row>
    <row r="12" spans="1:9" x14ac:dyDescent="0.25">
      <c r="A12" s="598" t="s">
        <v>565</v>
      </c>
      <c r="B12" s="623">
        <v>100000</v>
      </c>
      <c r="C12" s="624" t="s">
        <v>557</v>
      </c>
      <c r="D12" s="623">
        <v>100000</v>
      </c>
      <c r="E12" s="623"/>
      <c r="F12" s="623">
        <v>100000</v>
      </c>
      <c r="G12" s="625">
        <f t="shared" si="0"/>
        <v>100000</v>
      </c>
    </row>
    <row r="13" spans="1:9" x14ac:dyDescent="0.25">
      <c r="A13" s="622" t="s">
        <v>538</v>
      </c>
      <c r="B13" s="623">
        <v>4972929</v>
      </c>
      <c r="C13" s="624" t="s">
        <v>557</v>
      </c>
      <c r="D13" s="623">
        <v>4972929</v>
      </c>
      <c r="E13" s="623"/>
      <c r="F13" s="623">
        <v>2691267</v>
      </c>
      <c r="G13" s="625">
        <f>SUM(F13-E13)</f>
        <v>2691267</v>
      </c>
    </row>
    <row r="14" spans="1:9" ht="14.25" customHeight="1" x14ac:dyDescent="0.25">
      <c r="A14" s="622" t="s">
        <v>566</v>
      </c>
      <c r="B14" s="623">
        <v>1093826</v>
      </c>
      <c r="C14" s="624" t="s">
        <v>557</v>
      </c>
      <c r="D14" s="623">
        <v>1093826</v>
      </c>
      <c r="E14" s="623">
        <v>1000000</v>
      </c>
      <c r="F14" s="623">
        <v>100000</v>
      </c>
      <c r="G14" s="625">
        <f>SUM(E14+F14)</f>
        <v>1100000</v>
      </c>
    </row>
    <row r="15" spans="1:9" x14ac:dyDescent="0.25">
      <c r="A15" s="622"/>
      <c r="B15" s="623"/>
      <c r="C15" s="624"/>
      <c r="D15" s="623"/>
      <c r="E15" s="623"/>
      <c r="F15" s="623"/>
      <c r="G15" s="625">
        <f>SUM(E15+F15)</f>
        <v>0</v>
      </c>
    </row>
    <row r="16" spans="1:9" ht="12.75" thickBot="1" x14ac:dyDescent="0.3">
      <c r="A16" s="626"/>
      <c r="B16" s="627"/>
      <c r="C16" s="628"/>
      <c r="D16" s="627"/>
      <c r="E16" s="627"/>
      <c r="F16" s="627"/>
      <c r="G16" s="629">
        <f>SUM(F16-E16)</f>
        <v>0</v>
      </c>
    </row>
    <row r="17" spans="1:7" s="634" customFormat="1" ht="12.75" thickBot="1" x14ac:dyDescent="0.3">
      <c r="A17" s="630" t="s">
        <v>331</v>
      </c>
      <c r="B17" s="631">
        <f>SUM(B5:B16)</f>
        <v>17595503</v>
      </c>
      <c r="C17" s="632"/>
      <c r="D17" s="631">
        <f>SUM(D5:D16)</f>
        <v>11575195</v>
      </c>
      <c r="E17" s="631">
        <f>SUM(E5:E16)</f>
        <v>14923000</v>
      </c>
      <c r="F17" s="631">
        <f>SUM(F5:F16)</f>
        <v>18064490</v>
      </c>
      <c r="G17" s="633">
        <f>SUM(G5:G16)</f>
        <v>32987490</v>
      </c>
    </row>
  </sheetData>
  <mergeCells count="1">
    <mergeCell ref="A1:G1"/>
  </mergeCells>
  <pageMargins left="0.7" right="0.7" top="0.75" bottom="0.75" header="0.3" footer="0.3"/>
  <pageSetup paperSize="9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I13"/>
  <sheetViews>
    <sheetView workbookViewId="0">
      <selection activeCell="J19" sqref="J19"/>
    </sheetView>
  </sheetViews>
  <sheetFormatPr defaultRowHeight="15" x14ac:dyDescent="0.25"/>
  <cols>
    <col min="1" max="1" width="43.42578125" style="199" customWidth="1"/>
    <col min="2" max="2" width="13.42578125" style="185" customWidth="1"/>
    <col min="3" max="3" width="14" style="185" customWidth="1"/>
    <col min="4" max="5" width="15.42578125" style="185" customWidth="1"/>
    <col min="6" max="6" width="14.28515625" style="185" customWidth="1"/>
    <col min="7" max="7" width="16.140625" style="185" customWidth="1"/>
    <col min="8" max="9" width="11" style="185" customWidth="1"/>
    <col min="10" max="10" width="11.85546875" style="185" customWidth="1"/>
    <col min="11" max="256" width="9.140625" style="185"/>
    <col min="257" max="257" width="46.42578125" style="185" customWidth="1"/>
    <col min="258" max="258" width="13.42578125" style="185" customWidth="1"/>
    <col min="259" max="259" width="14" style="185" customWidth="1"/>
    <col min="260" max="261" width="15.42578125" style="185" customWidth="1"/>
    <col min="262" max="262" width="14.28515625" style="185" customWidth="1"/>
    <col min="263" max="263" width="16.140625" style="185" customWidth="1"/>
    <col min="264" max="265" width="11" style="185" customWidth="1"/>
    <col min="266" max="266" width="11.85546875" style="185" customWidth="1"/>
    <col min="267" max="512" width="9.140625" style="185"/>
    <col min="513" max="513" width="46.42578125" style="185" customWidth="1"/>
    <col min="514" max="514" width="13.42578125" style="185" customWidth="1"/>
    <col min="515" max="515" width="14" style="185" customWidth="1"/>
    <col min="516" max="517" width="15.42578125" style="185" customWidth="1"/>
    <col min="518" max="518" width="14.28515625" style="185" customWidth="1"/>
    <col min="519" max="519" width="16.140625" style="185" customWidth="1"/>
    <col min="520" max="521" width="11" style="185" customWidth="1"/>
    <col min="522" max="522" width="11.85546875" style="185" customWidth="1"/>
    <col min="523" max="768" width="9.140625" style="185"/>
    <col min="769" max="769" width="46.42578125" style="185" customWidth="1"/>
    <col min="770" max="770" width="13.42578125" style="185" customWidth="1"/>
    <col min="771" max="771" width="14" style="185" customWidth="1"/>
    <col min="772" max="773" width="15.42578125" style="185" customWidth="1"/>
    <col min="774" max="774" width="14.28515625" style="185" customWidth="1"/>
    <col min="775" max="775" width="16.140625" style="185" customWidth="1"/>
    <col min="776" max="777" width="11" style="185" customWidth="1"/>
    <col min="778" max="778" width="11.85546875" style="185" customWidth="1"/>
    <col min="779" max="1024" width="9.140625" style="185"/>
    <col min="1025" max="1025" width="46.42578125" style="185" customWidth="1"/>
    <col min="1026" max="1026" width="13.42578125" style="185" customWidth="1"/>
    <col min="1027" max="1027" width="14" style="185" customWidth="1"/>
    <col min="1028" max="1029" width="15.42578125" style="185" customWidth="1"/>
    <col min="1030" max="1030" width="14.28515625" style="185" customWidth="1"/>
    <col min="1031" max="1031" width="16.140625" style="185" customWidth="1"/>
    <col min="1032" max="1033" width="11" style="185" customWidth="1"/>
    <col min="1034" max="1034" width="11.85546875" style="185" customWidth="1"/>
    <col min="1035" max="1280" width="9.140625" style="185"/>
    <col min="1281" max="1281" width="46.42578125" style="185" customWidth="1"/>
    <col min="1282" max="1282" width="13.42578125" style="185" customWidth="1"/>
    <col min="1283" max="1283" width="14" style="185" customWidth="1"/>
    <col min="1284" max="1285" width="15.42578125" style="185" customWidth="1"/>
    <col min="1286" max="1286" width="14.28515625" style="185" customWidth="1"/>
    <col min="1287" max="1287" width="16.140625" style="185" customWidth="1"/>
    <col min="1288" max="1289" width="11" style="185" customWidth="1"/>
    <col min="1290" max="1290" width="11.85546875" style="185" customWidth="1"/>
    <col min="1291" max="1536" width="9.140625" style="185"/>
    <col min="1537" max="1537" width="46.42578125" style="185" customWidth="1"/>
    <col min="1538" max="1538" width="13.42578125" style="185" customWidth="1"/>
    <col min="1539" max="1539" width="14" style="185" customWidth="1"/>
    <col min="1540" max="1541" width="15.42578125" style="185" customWidth="1"/>
    <col min="1542" max="1542" width="14.28515625" style="185" customWidth="1"/>
    <col min="1543" max="1543" width="16.140625" style="185" customWidth="1"/>
    <col min="1544" max="1545" width="11" style="185" customWidth="1"/>
    <col min="1546" max="1546" width="11.85546875" style="185" customWidth="1"/>
    <col min="1547" max="1792" width="9.140625" style="185"/>
    <col min="1793" max="1793" width="46.42578125" style="185" customWidth="1"/>
    <col min="1794" max="1794" width="13.42578125" style="185" customWidth="1"/>
    <col min="1795" max="1795" width="14" style="185" customWidth="1"/>
    <col min="1796" max="1797" width="15.42578125" style="185" customWidth="1"/>
    <col min="1798" max="1798" width="14.28515625" style="185" customWidth="1"/>
    <col min="1799" max="1799" width="16.140625" style="185" customWidth="1"/>
    <col min="1800" max="1801" width="11" style="185" customWidth="1"/>
    <col min="1802" max="1802" width="11.85546875" style="185" customWidth="1"/>
    <col min="1803" max="2048" width="9.140625" style="185"/>
    <col min="2049" max="2049" width="46.42578125" style="185" customWidth="1"/>
    <col min="2050" max="2050" width="13.42578125" style="185" customWidth="1"/>
    <col min="2051" max="2051" width="14" style="185" customWidth="1"/>
    <col min="2052" max="2053" width="15.42578125" style="185" customWidth="1"/>
    <col min="2054" max="2054" width="14.28515625" style="185" customWidth="1"/>
    <col min="2055" max="2055" width="16.140625" style="185" customWidth="1"/>
    <col min="2056" max="2057" width="11" style="185" customWidth="1"/>
    <col min="2058" max="2058" width="11.85546875" style="185" customWidth="1"/>
    <col min="2059" max="2304" width="9.140625" style="185"/>
    <col min="2305" max="2305" width="46.42578125" style="185" customWidth="1"/>
    <col min="2306" max="2306" width="13.42578125" style="185" customWidth="1"/>
    <col min="2307" max="2307" width="14" style="185" customWidth="1"/>
    <col min="2308" max="2309" width="15.42578125" style="185" customWidth="1"/>
    <col min="2310" max="2310" width="14.28515625" style="185" customWidth="1"/>
    <col min="2311" max="2311" width="16.140625" style="185" customWidth="1"/>
    <col min="2312" max="2313" width="11" style="185" customWidth="1"/>
    <col min="2314" max="2314" width="11.85546875" style="185" customWidth="1"/>
    <col min="2315" max="2560" width="9.140625" style="185"/>
    <col min="2561" max="2561" width="46.42578125" style="185" customWidth="1"/>
    <col min="2562" max="2562" width="13.42578125" style="185" customWidth="1"/>
    <col min="2563" max="2563" width="14" style="185" customWidth="1"/>
    <col min="2564" max="2565" width="15.42578125" style="185" customWidth="1"/>
    <col min="2566" max="2566" width="14.28515625" style="185" customWidth="1"/>
    <col min="2567" max="2567" width="16.140625" style="185" customWidth="1"/>
    <col min="2568" max="2569" width="11" style="185" customWidth="1"/>
    <col min="2570" max="2570" width="11.85546875" style="185" customWidth="1"/>
    <col min="2571" max="2816" width="9.140625" style="185"/>
    <col min="2817" max="2817" width="46.42578125" style="185" customWidth="1"/>
    <col min="2818" max="2818" width="13.42578125" style="185" customWidth="1"/>
    <col min="2819" max="2819" width="14" style="185" customWidth="1"/>
    <col min="2820" max="2821" width="15.42578125" style="185" customWidth="1"/>
    <col min="2822" max="2822" width="14.28515625" style="185" customWidth="1"/>
    <col min="2823" max="2823" width="16.140625" style="185" customWidth="1"/>
    <col min="2824" max="2825" width="11" style="185" customWidth="1"/>
    <col min="2826" max="2826" width="11.85546875" style="185" customWidth="1"/>
    <col min="2827" max="3072" width="9.140625" style="185"/>
    <col min="3073" max="3073" width="46.42578125" style="185" customWidth="1"/>
    <col min="3074" max="3074" width="13.42578125" style="185" customWidth="1"/>
    <col min="3075" max="3075" width="14" style="185" customWidth="1"/>
    <col min="3076" max="3077" width="15.42578125" style="185" customWidth="1"/>
    <col min="3078" max="3078" width="14.28515625" style="185" customWidth="1"/>
    <col min="3079" max="3079" width="16.140625" style="185" customWidth="1"/>
    <col min="3080" max="3081" width="11" style="185" customWidth="1"/>
    <col min="3082" max="3082" width="11.85546875" style="185" customWidth="1"/>
    <col min="3083" max="3328" width="9.140625" style="185"/>
    <col min="3329" max="3329" width="46.42578125" style="185" customWidth="1"/>
    <col min="3330" max="3330" width="13.42578125" style="185" customWidth="1"/>
    <col min="3331" max="3331" width="14" style="185" customWidth="1"/>
    <col min="3332" max="3333" width="15.42578125" style="185" customWidth="1"/>
    <col min="3334" max="3334" width="14.28515625" style="185" customWidth="1"/>
    <col min="3335" max="3335" width="16.140625" style="185" customWidth="1"/>
    <col min="3336" max="3337" width="11" style="185" customWidth="1"/>
    <col min="3338" max="3338" width="11.85546875" style="185" customWidth="1"/>
    <col min="3339" max="3584" width="9.140625" style="185"/>
    <col min="3585" max="3585" width="46.42578125" style="185" customWidth="1"/>
    <col min="3586" max="3586" width="13.42578125" style="185" customWidth="1"/>
    <col min="3587" max="3587" width="14" style="185" customWidth="1"/>
    <col min="3588" max="3589" width="15.42578125" style="185" customWidth="1"/>
    <col min="3590" max="3590" width="14.28515625" style="185" customWidth="1"/>
    <col min="3591" max="3591" width="16.140625" style="185" customWidth="1"/>
    <col min="3592" max="3593" width="11" style="185" customWidth="1"/>
    <col min="3594" max="3594" width="11.85546875" style="185" customWidth="1"/>
    <col min="3595" max="3840" width="9.140625" style="185"/>
    <col min="3841" max="3841" width="46.42578125" style="185" customWidth="1"/>
    <col min="3842" max="3842" width="13.42578125" style="185" customWidth="1"/>
    <col min="3843" max="3843" width="14" style="185" customWidth="1"/>
    <col min="3844" max="3845" width="15.42578125" style="185" customWidth="1"/>
    <col min="3846" max="3846" width="14.28515625" style="185" customWidth="1"/>
    <col min="3847" max="3847" width="16.140625" style="185" customWidth="1"/>
    <col min="3848" max="3849" width="11" style="185" customWidth="1"/>
    <col min="3850" max="3850" width="11.85546875" style="185" customWidth="1"/>
    <col min="3851" max="4096" width="9.140625" style="185"/>
    <col min="4097" max="4097" width="46.42578125" style="185" customWidth="1"/>
    <col min="4098" max="4098" width="13.42578125" style="185" customWidth="1"/>
    <col min="4099" max="4099" width="14" style="185" customWidth="1"/>
    <col min="4100" max="4101" width="15.42578125" style="185" customWidth="1"/>
    <col min="4102" max="4102" width="14.28515625" style="185" customWidth="1"/>
    <col min="4103" max="4103" width="16.140625" style="185" customWidth="1"/>
    <col min="4104" max="4105" width="11" style="185" customWidth="1"/>
    <col min="4106" max="4106" width="11.85546875" style="185" customWidth="1"/>
    <col min="4107" max="4352" width="9.140625" style="185"/>
    <col min="4353" max="4353" width="46.42578125" style="185" customWidth="1"/>
    <col min="4354" max="4354" width="13.42578125" style="185" customWidth="1"/>
    <col min="4355" max="4355" width="14" style="185" customWidth="1"/>
    <col min="4356" max="4357" width="15.42578125" style="185" customWidth="1"/>
    <col min="4358" max="4358" width="14.28515625" style="185" customWidth="1"/>
    <col min="4359" max="4359" width="16.140625" style="185" customWidth="1"/>
    <col min="4360" max="4361" width="11" style="185" customWidth="1"/>
    <col min="4362" max="4362" width="11.85546875" style="185" customWidth="1"/>
    <col min="4363" max="4608" width="9.140625" style="185"/>
    <col min="4609" max="4609" width="46.42578125" style="185" customWidth="1"/>
    <col min="4610" max="4610" width="13.42578125" style="185" customWidth="1"/>
    <col min="4611" max="4611" width="14" style="185" customWidth="1"/>
    <col min="4612" max="4613" width="15.42578125" style="185" customWidth="1"/>
    <col min="4614" max="4614" width="14.28515625" style="185" customWidth="1"/>
    <col min="4615" max="4615" width="16.140625" style="185" customWidth="1"/>
    <col min="4616" max="4617" width="11" style="185" customWidth="1"/>
    <col min="4618" max="4618" width="11.85546875" style="185" customWidth="1"/>
    <col min="4619" max="4864" width="9.140625" style="185"/>
    <col min="4865" max="4865" width="46.42578125" style="185" customWidth="1"/>
    <col min="4866" max="4866" width="13.42578125" style="185" customWidth="1"/>
    <col min="4867" max="4867" width="14" style="185" customWidth="1"/>
    <col min="4868" max="4869" width="15.42578125" style="185" customWidth="1"/>
    <col min="4870" max="4870" width="14.28515625" style="185" customWidth="1"/>
    <col min="4871" max="4871" width="16.140625" style="185" customWidth="1"/>
    <col min="4872" max="4873" width="11" style="185" customWidth="1"/>
    <col min="4874" max="4874" width="11.85546875" style="185" customWidth="1"/>
    <col min="4875" max="5120" width="9.140625" style="185"/>
    <col min="5121" max="5121" width="46.42578125" style="185" customWidth="1"/>
    <col min="5122" max="5122" width="13.42578125" style="185" customWidth="1"/>
    <col min="5123" max="5123" width="14" style="185" customWidth="1"/>
    <col min="5124" max="5125" width="15.42578125" style="185" customWidth="1"/>
    <col min="5126" max="5126" width="14.28515625" style="185" customWidth="1"/>
    <col min="5127" max="5127" width="16.140625" style="185" customWidth="1"/>
    <col min="5128" max="5129" width="11" style="185" customWidth="1"/>
    <col min="5130" max="5130" width="11.85546875" style="185" customWidth="1"/>
    <col min="5131" max="5376" width="9.140625" style="185"/>
    <col min="5377" max="5377" width="46.42578125" style="185" customWidth="1"/>
    <col min="5378" max="5378" width="13.42578125" style="185" customWidth="1"/>
    <col min="5379" max="5379" width="14" style="185" customWidth="1"/>
    <col min="5380" max="5381" width="15.42578125" style="185" customWidth="1"/>
    <col min="5382" max="5382" width="14.28515625" style="185" customWidth="1"/>
    <col min="5383" max="5383" width="16.140625" style="185" customWidth="1"/>
    <col min="5384" max="5385" width="11" style="185" customWidth="1"/>
    <col min="5386" max="5386" width="11.85546875" style="185" customWidth="1"/>
    <col min="5387" max="5632" width="9.140625" style="185"/>
    <col min="5633" max="5633" width="46.42578125" style="185" customWidth="1"/>
    <col min="5634" max="5634" width="13.42578125" style="185" customWidth="1"/>
    <col min="5635" max="5635" width="14" style="185" customWidth="1"/>
    <col min="5636" max="5637" width="15.42578125" style="185" customWidth="1"/>
    <col min="5638" max="5638" width="14.28515625" style="185" customWidth="1"/>
    <col min="5639" max="5639" width="16.140625" style="185" customWidth="1"/>
    <col min="5640" max="5641" width="11" style="185" customWidth="1"/>
    <col min="5642" max="5642" width="11.85546875" style="185" customWidth="1"/>
    <col min="5643" max="5888" width="9.140625" style="185"/>
    <col min="5889" max="5889" width="46.42578125" style="185" customWidth="1"/>
    <col min="5890" max="5890" width="13.42578125" style="185" customWidth="1"/>
    <col min="5891" max="5891" width="14" style="185" customWidth="1"/>
    <col min="5892" max="5893" width="15.42578125" style="185" customWidth="1"/>
    <col min="5894" max="5894" width="14.28515625" style="185" customWidth="1"/>
    <col min="5895" max="5895" width="16.140625" style="185" customWidth="1"/>
    <col min="5896" max="5897" width="11" style="185" customWidth="1"/>
    <col min="5898" max="5898" width="11.85546875" style="185" customWidth="1"/>
    <col min="5899" max="6144" width="9.140625" style="185"/>
    <col min="6145" max="6145" width="46.42578125" style="185" customWidth="1"/>
    <col min="6146" max="6146" width="13.42578125" style="185" customWidth="1"/>
    <col min="6147" max="6147" width="14" style="185" customWidth="1"/>
    <col min="6148" max="6149" width="15.42578125" style="185" customWidth="1"/>
    <col min="6150" max="6150" width="14.28515625" style="185" customWidth="1"/>
    <col min="6151" max="6151" width="16.140625" style="185" customWidth="1"/>
    <col min="6152" max="6153" width="11" style="185" customWidth="1"/>
    <col min="6154" max="6154" width="11.85546875" style="185" customWidth="1"/>
    <col min="6155" max="6400" width="9.140625" style="185"/>
    <col min="6401" max="6401" width="46.42578125" style="185" customWidth="1"/>
    <col min="6402" max="6402" width="13.42578125" style="185" customWidth="1"/>
    <col min="6403" max="6403" width="14" style="185" customWidth="1"/>
    <col min="6404" max="6405" width="15.42578125" style="185" customWidth="1"/>
    <col min="6406" max="6406" width="14.28515625" style="185" customWidth="1"/>
    <col min="6407" max="6407" width="16.140625" style="185" customWidth="1"/>
    <col min="6408" max="6409" width="11" style="185" customWidth="1"/>
    <col min="6410" max="6410" width="11.85546875" style="185" customWidth="1"/>
    <col min="6411" max="6656" width="9.140625" style="185"/>
    <col min="6657" max="6657" width="46.42578125" style="185" customWidth="1"/>
    <col min="6658" max="6658" width="13.42578125" style="185" customWidth="1"/>
    <col min="6659" max="6659" width="14" style="185" customWidth="1"/>
    <col min="6660" max="6661" width="15.42578125" style="185" customWidth="1"/>
    <col min="6662" max="6662" width="14.28515625" style="185" customWidth="1"/>
    <col min="6663" max="6663" width="16.140625" style="185" customWidth="1"/>
    <col min="6664" max="6665" width="11" style="185" customWidth="1"/>
    <col min="6666" max="6666" width="11.85546875" style="185" customWidth="1"/>
    <col min="6667" max="6912" width="9.140625" style="185"/>
    <col min="6913" max="6913" width="46.42578125" style="185" customWidth="1"/>
    <col min="6914" max="6914" width="13.42578125" style="185" customWidth="1"/>
    <col min="6915" max="6915" width="14" style="185" customWidth="1"/>
    <col min="6916" max="6917" width="15.42578125" style="185" customWidth="1"/>
    <col min="6918" max="6918" width="14.28515625" style="185" customWidth="1"/>
    <col min="6919" max="6919" width="16.140625" style="185" customWidth="1"/>
    <col min="6920" max="6921" width="11" style="185" customWidth="1"/>
    <col min="6922" max="6922" width="11.85546875" style="185" customWidth="1"/>
    <col min="6923" max="7168" width="9.140625" style="185"/>
    <col min="7169" max="7169" width="46.42578125" style="185" customWidth="1"/>
    <col min="7170" max="7170" width="13.42578125" style="185" customWidth="1"/>
    <col min="7171" max="7171" width="14" style="185" customWidth="1"/>
    <col min="7172" max="7173" width="15.42578125" style="185" customWidth="1"/>
    <col min="7174" max="7174" width="14.28515625" style="185" customWidth="1"/>
    <col min="7175" max="7175" width="16.140625" style="185" customWidth="1"/>
    <col min="7176" max="7177" width="11" style="185" customWidth="1"/>
    <col min="7178" max="7178" width="11.85546875" style="185" customWidth="1"/>
    <col min="7179" max="7424" width="9.140625" style="185"/>
    <col min="7425" max="7425" width="46.42578125" style="185" customWidth="1"/>
    <col min="7426" max="7426" width="13.42578125" style="185" customWidth="1"/>
    <col min="7427" max="7427" width="14" style="185" customWidth="1"/>
    <col min="7428" max="7429" width="15.42578125" style="185" customWidth="1"/>
    <col min="7430" max="7430" width="14.28515625" style="185" customWidth="1"/>
    <col min="7431" max="7431" width="16.140625" style="185" customWidth="1"/>
    <col min="7432" max="7433" width="11" style="185" customWidth="1"/>
    <col min="7434" max="7434" width="11.85546875" style="185" customWidth="1"/>
    <col min="7435" max="7680" width="9.140625" style="185"/>
    <col min="7681" max="7681" width="46.42578125" style="185" customWidth="1"/>
    <col min="7682" max="7682" width="13.42578125" style="185" customWidth="1"/>
    <col min="7683" max="7683" width="14" style="185" customWidth="1"/>
    <col min="7684" max="7685" width="15.42578125" style="185" customWidth="1"/>
    <col min="7686" max="7686" width="14.28515625" style="185" customWidth="1"/>
    <col min="7687" max="7687" width="16.140625" style="185" customWidth="1"/>
    <col min="7688" max="7689" width="11" style="185" customWidth="1"/>
    <col min="7690" max="7690" width="11.85546875" style="185" customWidth="1"/>
    <col min="7691" max="7936" width="9.140625" style="185"/>
    <col min="7937" max="7937" width="46.42578125" style="185" customWidth="1"/>
    <col min="7938" max="7938" width="13.42578125" style="185" customWidth="1"/>
    <col min="7939" max="7939" width="14" style="185" customWidth="1"/>
    <col min="7940" max="7941" width="15.42578125" style="185" customWidth="1"/>
    <col min="7942" max="7942" width="14.28515625" style="185" customWidth="1"/>
    <col min="7943" max="7943" width="16.140625" style="185" customWidth="1"/>
    <col min="7944" max="7945" width="11" style="185" customWidth="1"/>
    <col min="7946" max="7946" width="11.85546875" style="185" customWidth="1"/>
    <col min="7947" max="8192" width="9.140625" style="185"/>
    <col min="8193" max="8193" width="46.42578125" style="185" customWidth="1"/>
    <col min="8194" max="8194" width="13.42578125" style="185" customWidth="1"/>
    <col min="8195" max="8195" width="14" style="185" customWidth="1"/>
    <col min="8196" max="8197" width="15.42578125" style="185" customWidth="1"/>
    <col min="8198" max="8198" width="14.28515625" style="185" customWidth="1"/>
    <col min="8199" max="8199" width="16.140625" style="185" customWidth="1"/>
    <col min="8200" max="8201" width="11" style="185" customWidth="1"/>
    <col min="8202" max="8202" width="11.85546875" style="185" customWidth="1"/>
    <col min="8203" max="8448" width="9.140625" style="185"/>
    <col min="8449" max="8449" width="46.42578125" style="185" customWidth="1"/>
    <col min="8450" max="8450" width="13.42578125" style="185" customWidth="1"/>
    <col min="8451" max="8451" width="14" style="185" customWidth="1"/>
    <col min="8452" max="8453" width="15.42578125" style="185" customWidth="1"/>
    <col min="8454" max="8454" width="14.28515625" style="185" customWidth="1"/>
    <col min="8455" max="8455" width="16.140625" style="185" customWidth="1"/>
    <col min="8456" max="8457" width="11" style="185" customWidth="1"/>
    <col min="8458" max="8458" width="11.85546875" style="185" customWidth="1"/>
    <col min="8459" max="8704" width="9.140625" style="185"/>
    <col min="8705" max="8705" width="46.42578125" style="185" customWidth="1"/>
    <col min="8706" max="8706" width="13.42578125" style="185" customWidth="1"/>
    <col min="8707" max="8707" width="14" style="185" customWidth="1"/>
    <col min="8708" max="8709" width="15.42578125" style="185" customWidth="1"/>
    <col min="8710" max="8710" width="14.28515625" style="185" customWidth="1"/>
    <col min="8711" max="8711" width="16.140625" style="185" customWidth="1"/>
    <col min="8712" max="8713" width="11" style="185" customWidth="1"/>
    <col min="8714" max="8714" width="11.85546875" style="185" customWidth="1"/>
    <col min="8715" max="8960" width="9.140625" style="185"/>
    <col min="8961" max="8961" width="46.42578125" style="185" customWidth="1"/>
    <col min="8962" max="8962" width="13.42578125" style="185" customWidth="1"/>
    <col min="8963" max="8963" width="14" style="185" customWidth="1"/>
    <col min="8964" max="8965" width="15.42578125" style="185" customWidth="1"/>
    <col min="8966" max="8966" width="14.28515625" style="185" customWidth="1"/>
    <col min="8967" max="8967" width="16.140625" style="185" customWidth="1"/>
    <col min="8968" max="8969" width="11" style="185" customWidth="1"/>
    <col min="8970" max="8970" width="11.85546875" style="185" customWidth="1"/>
    <col min="8971" max="9216" width="9.140625" style="185"/>
    <col min="9217" max="9217" width="46.42578125" style="185" customWidth="1"/>
    <col min="9218" max="9218" width="13.42578125" style="185" customWidth="1"/>
    <col min="9219" max="9219" width="14" style="185" customWidth="1"/>
    <col min="9220" max="9221" width="15.42578125" style="185" customWidth="1"/>
    <col min="9222" max="9222" width="14.28515625" style="185" customWidth="1"/>
    <col min="9223" max="9223" width="16.140625" style="185" customWidth="1"/>
    <col min="9224" max="9225" width="11" style="185" customWidth="1"/>
    <col min="9226" max="9226" width="11.85546875" style="185" customWidth="1"/>
    <col min="9227" max="9472" width="9.140625" style="185"/>
    <col min="9473" max="9473" width="46.42578125" style="185" customWidth="1"/>
    <col min="9474" max="9474" width="13.42578125" style="185" customWidth="1"/>
    <col min="9475" max="9475" width="14" style="185" customWidth="1"/>
    <col min="9476" max="9477" width="15.42578125" style="185" customWidth="1"/>
    <col min="9478" max="9478" width="14.28515625" style="185" customWidth="1"/>
    <col min="9479" max="9479" width="16.140625" style="185" customWidth="1"/>
    <col min="9480" max="9481" width="11" style="185" customWidth="1"/>
    <col min="9482" max="9482" width="11.85546875" style="185" customWidth="1"/>
    <col min="9483" max="9728" width="9.140625" style="185"/>
    <col min="9729" max="9729" width="46.42578125" style="185" customWidth="1"/>
    <col min="9730" max="9730" width="13.42578125" style="185" customWidth="1"/>
    <col min="9731" max="9731" width="14" style="185" customWidth="1"/>
    <col min="9732" max="9733" width="15.42578125" style="185" customWidth="1"/>
    <col min="9734" max="9734" width="14.28515625" style="185" customWidth="1"/>
    <col min="9735" max="9735" width="16.140625" style="185" customWidth="1"/>
    <col min="9736" max="9737" width="11" style="185" customWidth="1"/>
    <col min="9738" max="9738" width="11.85546875" style="185" customWidth="1"/>
    <col min="9739" max="9984" width="9.140625" style="185"/>
    <col min="9985" max="9985" width="46.42578125" style="185" customWidth="1"/>
    <col min="9986" max="9986" width="13.42578125" style="185" customWidth="1"/>
    <col min="9987" max="9987" width="14" style="185" customWidth="1"/>
    <col min="9988" max="9989" width="15.42578125" style="185" customWidth="1"/>
    <col min="9990" max="9990" width="14.28515625" style="185" customWidth="1"/>
    <col min="9991" max="9991" width="16.140625" style="185" customWidth="1"/>
    <col min="9992" max="9993" width="11" style="185" customWidth="1"/>
    <col min="9994" max="9994" width="11.85546875" style="185" customWidth="1"/>
    <col min="9995" max="10240" width="9.140625" style="185"/>
    <col min="10241" max="10241" width="46.42578125" style="185" customWidth="1"/>
    <col min="10242" max="10242" width="13.42578125" style="185" customWidth="1"/>
    <col min="10243" max="10243" width="14" style="185" customWidth="1"/>
    <col min="10244" max="10245" width="15.42578125" style="185" customWidth="1"/>
    <col min="10246" max="10246" width="14.28515625" style="185" customWidth="1"/>
    <col min="10247" max="10247" width="16.140625" style="185" customWidth="1"/>
    <col min="10248" max="10249" width="11" style="185" customWidth="1"/>
    <col min="10250" max="10250" width="11.85546875" style="185" customWidth="1"/>
    <col min="10251" max="10496" width="9.140625" style="185"/>
    <col min="10497" max="10497" width="46.42578125" style="185" customWidth="1"/>
    <col min="10498" max="10498" width="13.42578125" style="185" customWidth="1"/>
    <col min="10499" max="10499" width="14" style="185" customWidth="1"/>
    <col min="10500" max="10501" width="15.42578125" style="185" customWidth="1"/>
    <col min="10502" max="10502" width="14.28515625" style="185" customWidth="1"/>
    <col min="10503" max="10503" width="16.140625" style="185" customWidth="1"/>
    <col min="10504" max="10505" width="11" style="185" customWidth="1"/>
    <col min="10506" max="10506" width="11.85546875" style="185" customWidth="1"/>
    <col min="10507" max="10752" width="9.140625" style="185"/>
    <col min="10753" max="10753" width="46.42578125" style="185" customWidth="1"/>
    <col min="10754" max="10754" width="13.42578125" style="185" customWidth="1"/>
    <col min="10755" max="10755" width="14" style="185" customWidth="1"/>
    <col min="10756" max="10757" width="15.42578125" style="185" customWidth="1"/>
    <col min="10758" max="10758" width="14.28515625" style="185" customWidth="1"/>
    <col min="10759" max="10759" width="16.140625" style="185" customWidth="1"/>
    <col min="10760" max="10761" width="11" style="185" customWidth="1"/>
    <col min="10762" max="10762" width="11.85546875" style="185" customWidth="1"/>
    <col min="10763" max="11008" width="9.140625" style="185"/>
    <col min="11009" max="11009" width="46.42578125" style="185" customWidth="1"/>
    <col min="11010" max="11010" width="13.42578125" style="185" customWidth="1"/>
    <col min="11011" max="11011" width="14" style="185" customWidth="1"/>
    <col min="11012" max="11013" width="15.42578125" style="185" customWidth="1"/>
    <col min="11014" max="11014" width="14.28515625" style="185" customWidth="1"/>
    <col min="11015" max="11015" width="16.140625" style="185" customWidth="1"/>
    <col min="11016" max="11017" width="11" style="185" customWidth="1"/>
    <col min="11018" max="11018" width="11.85546875" style="185" customWidth="1"/>
    <col min="11019" max="11264" width="9.140625" style="185"/>
    <col min="11265" max="11265" width="46.42578125" style="185" customWidth="1"/>
    <col min="11266" max="11266" width="13.42578125" style="185" customWidth="1"/>
    <col min="11267" max="11267" width="14" style="185" customWidth="1"/>
    <col min="11268" max="11269" width="15.42578125" style="185" customWidth="1"/>
    <col min="11270" max="11270" width="14.28515625" style="185" customWidth="1"/>
    <col min="11271" max="11271" width="16.140625" style="185" customWidth="1"/>
    <col min="11272" max="11273" width="11" style="185" customWidth="1"/>
    <col min="11274" max="11274" width="11.85546875" style="185" customWidth="1"/>
    <col min="11275" max="11520" width="9.140625" style="185"/>
    <col min="11521" max="11521" width="46.42578125" style="185" customWidth="1"/>
    <col min="11522" max="11522" width="13.42578125" style="185" customWidth="1"/>
    <col min="11523" max="11523" width="14" style="185" customWidth="1"/>
    <col min="11524" max="11525" width="15.42578125" style="185" customWidth="1"/>
    <col min="11526" max="11526" width="14.28515625" style="185" customWidth="1"/>
    <col min="11527" max="11527" width="16.140625" style="185" customWidth="1"/>
    <col min="11528" max="11529" width="11" style="185" customWidth="1"/>
    <col min="11530" max="11530" width="11.85546875" style="185" customWidth="1"/>
    <col min="11531" max="11776" width="9.140625" style="185"/>
    <col min="11777" max="11777" width="46.42578125" style="185" customWidth="1"/>
    <col min="11778" max="11778" width="13.42578125" style="185" customWidth="1"/>
    <col min="11779" max="11779" width="14" style="185" customWidth="1"/>
    <col min="11780" max="11781" width="15.42578125" style="185" customWidth="1"/>
    <col min="11782" max="11782" width="14.28515625" style="185" customWidth="1"/>
    <col min="11783" max="11783" width="16.140625" style="185" customWidth="1"/>
    <col min="11784" max="11785" width="11" style="185" customWidth="1"/>
    <col min="11786" max="11786" width="11.85546875" style="185" customWidth="1"/>
    <col min="11787" max="12032" width="9.140625" style="185"/>
    <col min="12033" max="12033" width="46.42578125" style="185" customWidth="1"/>
    <col min="12034" max="12034" width="13.42578125" style="185" customWidth="1"/>
    <col min="12035" max="12035" width="14" style="185" customWidth="1"/>
    <col min="12036" max="12037" width="15.42578125" style="185" customWidth="1"/>
    <col min="12038" max="12038" width="14.28515625" style="185" customWidth="1"/>
    <col min="12039" max="12039" width="16.140625" style="185" customWidth="1"/>
    <col min="12040" max="12041" width="11" style="185" customWidth="1"/>
    <col min="12042" max="12042" width="11.85546875" style="185" customWidth="1"/>
    <col min="12043" max="12288" width="9.140625" style="185"/>
    <col min="12289" max="12289" width="46.42578125" style="185" customWidth="1"/>
    <col min="12290" max="12290" width="13.42578125" style="185" customWidth="1"/>
    <col min="12291" max="12291" width="14" style="185" customWidth="1"/>
    <col min="12292" max="12293" width="15.42578125" style="185" customWidth="1"/>
    <col min="12294" max="12294" width="14.28515625" style="185" customWidth="1"/>
    <col min="12295" max="12295" width="16.140625" style="185" customWidth="1"/>
    <col min="12296" max="12297" width="11" style="185" customWidth="1"/>
    <col min="12298" max="12298" width="11.85546875" style="185" customWidth="1"/>
    <col min="12299" max="12544" width="9.140625" style="185"/>
    <col min="12545" max="12545" width="46.42578125" style="185" customWidth="1"/>
    <col min="12546" max="12546" width="13.42578125" style="185" customWidth="1"/>
    <col min="12547" max="12547" width="14" style="185" customWidth="1"/>
    <col min="12548" max="12549" width="15.42578125" style="185" customWidth="1"/>
    <col min="12550" max="12550" width="14.28515625" style="185" customWidth="1"/>
    <col min="12551" max="12551" width="16.140625" style="185" customWidth="1"/>
    <col min="12552" max="12553" width="11" style="185" customWidth="1"/>
    <col min="12554" max="12554" width="11.85546875" style="185" customWidth="1"/>
    <col min="12555" max="12800" width="9.140625" style="185"/>
    <col min="12801" max="12801" width="46.42578125" style="185" customWidth="1"/>
    <col min="12802" max="12802" width="13.42578125" style="185" customWidth="1"/>
    <col min="12803" max="12803" width="14" style="185" customWidth="1"/>
    <col min="12804" max="12805" width="15.42578125" style="185" customWidth="1"/>
    <col min="12806" max="12806" width="14.28515625" style="185" customWidth="1"/>
    <col min="12807" max="12807" width="16.140625" style="185" customWidth="1"/>
    <col min="12808" max="12809" width="11" style="185" customWidth="1"/>
    <col min="12810" max="12810" width="11.85546875" style="185" customWidth="1"/>
    <col min="12811" max="13056" width="9.140625" style="185"/>
    <col min="13057" max="13057" width="46.42578125" style="185" customWidth="1"/>
    <col min="13058" max="13058" width="13.42578125" style="185" customWidth="1"/>
    <col min="13059" max="13059" width="14" style="185" customWidth="1"/>
    <col min="13060" max="13061" width="15.42578125" style="185" customWidth="1"/>
    <col min="13062" max="13062" width="14.28515625" style="185" customWidth="1"/>
    <col min="13063" max="13063" width="16.140625" style="185" customWidth="1"/>
    <col min="13064" max="13065" width="11" style="185" customWidth="1"/>
    <col min="13066" max="13066" width="11.85546875" style="185" customWidth="1"/>
    <col min="13067" max="13312" width="9.140625" style="185"/>
    <col min="13313" max="13313" width="46.42578125" style="185" customWidth="1"/>
    <col min="13314" max="13314" width="13.42578125" style="185" customWidth="1"/>
    <col min="13315" max="13315" width="14" style="185" customWidth="1"/>
    <col min="13316" max="13317" width="15.42578125" style="185" customWidth="1"/>
    <col min="13318" max="13318" width="14.28515625" style="185" customWidth="1"/>
    <col min="13319" max="13319" width="16.140625" style="185" customWidth="1"/>
    <col min="13320" max="13321" width="11" style="185" customWidth="1"/>
    <col min="13322" max="13322" width="11.85546875" style="185" customWidth="1"/>
    <col min="13323" max="13568" width="9.140625" style="185"/>
    <col min="13569" max="13569" width="46.42578125" style="185" customWidth="1"/>
    <col min="13570" max="13570" width="13.42578125" style="185" customWidth="1"/>
    <col min="13571" max="13571" width="14" style="185" customWidth="1"/>
    <col min="13572" max="13573" width="15.42578125" style="185" customWidth="1"/>
    <col min="13574" max="13574" width="14.28515625" style="185" customWidth="1"/>
    <col min="13575" max="13575" width="16.140625" style="185" customWidth="1"/>
    <col min="13576" max="13577" width="11" style="185" customWidth="1"/>
    <col min="13578" max="13578" width="11.85546875" style="185" customWidth="1"/>
    <col min="13579" max="13824" width="9.140625" style="185"/>
    <col min="13825" max="13825" width="46.42578125" style="185" customWidth="1"/>
    <col min="13826" max="13826" width="13.42578125" style="185" customWidth="1"/>
    <col min="13827" max="13827" width="14" style="185" customWidth="1"/>
    <col min="13828" max="13829" width="15.42578125" style="185" customWidth="1"/>
    <col min="13830" max="13830" width="14.28515625" style="185" customWidth="1"/>
    <col min="13831" max="13831" width="16.140625" style="185" customWidth="1"/>
    <col min="13832" max="13833" width="11" style="185" customWidth="1"/>
    <col min="13834" max="13834" width="11.85546875" style="185" customWidth="1"/>
    <col min="13835" max="14080" width="9.140625" style="185"/>
    <col min="14081" max="14081" width="46.42578125" style="185" customWidth="1"/>
    <col min="14082" max="14082" width="13.42578125" style="185" customWidth="1"/>
    <col min="14083" max="14083" width="14" style="185" customWidth="1"/>
    <col min="14084" max="14085" width="15.42578125" style="185" customWidth="1"/>
    <col min="14086" max="14086" width="14.28515625" style="185" customWidth="1"/>
    <col min="14087" max="14087" width="16.140625" style="185" customWidth="1"/>
    <col min="14088" max="14089" width="11" style="185" customWidth="1"/>
    <col min="14090" max="14090" width="11.85546875" style="185" customWidth="1"/>
    <col min="14091" max="14336" width="9.140625" style="185"/>
    <col min="14337" max="14337" width="46.42578125" style="185" customWidth="1"/>
    <col min="14338" max="14338" width="13.42578125" style="185" customWidth="1"/>
    <col min="14339" max="14339" width="14" style="185" customWidth="1"/>
    <col min="14340" max="14341" width="15.42578125" style="185" customWidth="1"/>
    <col min="14342" max="14342" width="14.28515625" style="185" customWidth="1"/>
    <col min="14343" max="14343" width="16.140625" style="185" customWidth="1"/>
    <col min="14344" max="14345" width="11" style="185" customWidth="1"/>
    <col min="14346" max="14346" width="11.85546875" style="185" customWidth="1"/>
    <col min="14347" max="14592" width="9.140625" style="185"/>
    <col min="14593" max="14593" width="46.42578125" style="185" customWidth="1"/>
    <col min="14594" max="14594" width="13.42578125" style="185" customWidth="1"/>
    <col min="14595" max="14595" width="14" style="185" customWidth="1"/>
    <col min="14596" max="14597" width="15.42578125" style="185" customWidth="1"/>
    <col min="14598" max="14598" width="14.28515625" style="185" customWidth="1"/>
    <col min="14599" max="14599" width="16.140625" style="185" customWidth="1"/>
    <col min="14600" max="14601" width="11" style="185" customWidth="1"/>
    <col min="14602" max="14602" width="11.85546875" style="185" customWidth="1"/>
    <col min="14603" max="14848" width="9.140625" style="185"/>
    <col min="14849" max="14849" width="46.42578125" style="185" customWidth="1"/>
    <col min="14850" max="14850" width="13.42578125" style="185" customWidth="1"/>
    <col min="14851" max="14851" width="14" style="185" customWidth="1"/>
    <col min="14852" max="14853" width="15.42578125" style="185" customWidth="1"/>
    <col min="14854" max="14854" width="14.28515625" style="185" customWidth="1"/>
    <col min="14855" max="14855" width="16.140625" style="185" customWidth="1"/>
    <col min="14856" max="14857" width="11" style="185" customWidth="1"/>
    <col min="14858" max="14858" width="11.85546875" style="185" customWidth="1"/>
    <col min="14859" max="15104" width="9.140625" style="185"/>
    <col min="15105" max="15105" width="46.42578125" style="185" customWidth="1"/>
    <col min="15106" max="15106" width="13.42578125" style="185" customWidth="1"/>
    <col min="15107" max="15107" width="14" style="185" customWidth="1"/>
    <col min="15108" max="15109" width="15.42578125" style="185" customWidth="1"/>
    <col min="15110" max="15110" width="14.28515625" style="185" customWidth="1"/>
    <col min="15111" max="15111" width="16.140625" style="185" customWidth="1"/>
    <col min="15112" max="15113" width="11" style="185" customWidth="1"/>
    <col min="15114" max="15114" width="11.85546875" style="185" customWidth="1"/>
    <col min="15115" max="15360" width="9.140625" style="185"/>
    <col min="15361" max="15361" width="46.42578125" style="185" customWidth="1"/>
    <col min="15362" max="15362" width="13.42578125" style="185" customWidth="1"/>
    <col min="15363" max="15363" width="14" style="185" customWidth="1"/>
    <col min="15364" max="15365" width="15.42578125" style="185" customWidth="1"/>
    <col min="15366" max="15366" width="14.28515625" style="185" customWidth="1"/>
    <col min="15367" max="15367" width="16.140625" style="185" customWidth="1"/>
    <col min="15368" max="15369" width="11" style="185" customWidth="1"/>
    <col min="15370" max="15370" width="11.85546875" style="185" customWidth="1"/>
    <col min="15371" max="15616" width="9.140625" style="185"/>
    <col min="15617" max="15617" width="46.42578125" style="185" customWidth="1"/>
    <col min="15618" max="15618" width="13.42578125" style="185" customWidth="1"/>
    <col min="15619" max="15619" width="14" style="185" customWidth="1"/>
    <col min="15620" max="15621" width="15.42578125" style="185" customWidth="1"/>
    <col min="15622" max="15622" width="14.28515625" style="185" customWidth="1"/>
    <col min="15623" max="15623" width="16.140625" style="185" customWidth="1"/>
    <col min="15624" max="15625" width="11" style="185" customWidth="1"/>
    <col min="15626" max="15626" width="11.85546875" style="185" customWidth="1"/>
    <col min="15627" max="15872" width="9.140625" style="185"/>
    <col min="15873" max="15873" width="46.42578125" style="185" customWidth="1"/>
    <col min="15874" max="15874" width="13.42578125" style="185" customWidth="1"/>
    <col min="15875" max="15875" width="14" style="185" customWidth="1"/>
    <col min="15876" max="15877" width="15.42578125" style="185" customWidth="1"/>
    <col min="15878" max="15878" width="14.28515625" style="185" customWidth="1"/>
    <col min="15879" max="15879" width="16.140625" style="185" customWidth="1"/>
    <col min="15880" max="15881" width="11" style="185" customWidth="1"/>
    <col min="15882" max="15882" width="11.85546875" style="185" customWidth="1"/>
    <col min="15883" max="16128" width="9.140625" style="185"/>
    <col min="16129" max="16129" width="46.42578125" style="185" customWidth="1"/>
    <col min="16130" max="16130" width="13.42578125" style="185" customWidth="1"/>
    <col min="16131" max="16131" width="14" style="185" customWidth="1"/>
    <col min="16132" max="16133" width="15.42578125" style="185" customWidth="1"/>
    <col min="16134" max="16134" width="14.28515625" style="185" customWidth="1"/>
    <col min="16135" max="16135" width="16.140625" style="185" customWidth="1"/>
    <col min="16136" max="16137" width="11" style="185" customWidth="1"/>
    <col min="16138" max="16138" width="11.85546875" style="185" customWidth="1"/>
    <col min="16139" max="16384" width="9.140625" style="185"/>
  </cols>
  <sheetData>
    <row r="1" spans="1:9" ht="15.75" x14ac:dyDescent="0.25">
      <c r="A1" s="726" t="s">
        <v>615</v>
      </c>
      <c r="B1" s="726"/>
      <c r="C1" s="726"/>
      <c r="D1" s="726"/>
      <c r="E1" s="726"/>
      <c r="F1" s="726"/>
      <c r="G1" s="726"/>
    </row>
    <row r="2" spans="1:9" ht="15.75" thickBot="1" x14ac:dyDescent="0.3">
      <c r="A2" s="121"/>
      <c r="B2" s="118"/>
      <c r="C2" s="118"/>
      <c r="D2" s="118"/>
      <c r="E2" s="118"/>
      <c r="F2" s="118"/>
      <c r="G2" s="186"/>
    </row>
    <row r="3" spans="1:9" s="188" customFormat="1" ht="36.75" thickBot="1" x14ac:dyDescent="0.3">
      <c r="A3" s="129" t="s">
        <v>332</v>
      </c>
      <c r="B3" s="130" t="s">
        <v>326</v>
      </c>
      <c r="C3" s="130" t="s">
        <v>327</v>
      </c>
      <c r="D3" s="130" t="s">
        <v>558</v>
      </c>
      <c r="E3" s="130" t="s">
        <v>559</v>
      </c>
      <c r="F3" s="130" t="s">
        <v>560</v>
      </c>
      <c r="G3" s="187" t="s">
        <v>576</v>
      </c>
      <c r="I3" s="643"/>
    </row>
    <row r="4" spans="1:9" s="118" customFormat="1" ht="22.5" customHeight="1" thickBot="1" x14ac:dyDescent="0.3">
      <c r="A4" s="189" t="s">
        <v>7</v>
      </c>
      <c r="B4" s="190" t="s">
        <v>8</v>
      </c>
      <c r="C4" s="190" t="s">
        <v>9</v>
      </c>
      <c r="D4" s="190" t="s">
        <v>10</v>
      </c>
      <c r="E4" s="190" t="s">
        <v>328</v>
      </c>
      <c r="F4" s="190" t="s">
        <v>329</v>
      </c>
      <c r="G4" s="191" t="s">
        <v>330</v>
      </c>
    </row>
    <row r="5" spans="1:9" ht="36.75" customHeight="1" x14ac:dyDescent="0.25">
      <c r="A5" s="200" t="s">
        <v>573</v>
      </c>
      <c r="B5" s="201"/>
      <c r="C5" s="202" t="s">
        <v>557</v>
      </c>
      <c r="D5" s="201"/>
      <c r="E5" s="201">
        <v>1405000</v>
      </c>
      <c r="F5" s="201">
        <v>-463752</v>
      </c>
      <c r="G5" s="203">
        <f t="shared" ref="G5:G13" si="0">SUM(E5+F5)</f>
        <v>941248</v>
      </c>
    </row>
    <row r="6" spans="1:9" x14ac:dyDescent="0.25">
      <c r="A6" s="200" t="s">
        <v>574</v>
      </c>
      <c r="B6" s="201">
        <v>146763778</v>
      </c>
      <c r="C6" s="202" t="s">
        <v>557</v>
      </c>
      <c r="D6" s="201">
        <v>146763778</v>
      </c>
      <c r="E6" s="201">
        <v>20000000</v>
      </c>
      <c r="F6" s="201">
        <v>126817799</v>
      </c>
      <c r="G6" s="203">
        <f t="shared" si="0"/>
        <v>146817799</v>
      </c>
    </row>
    <row r="7" spans="1:9" ht="24" x14ac:dyDescent="0.25">
      <c r="A7" s="200" t="s">
        <v>575</v>
      </c>
      <c r="B7" s="201"/>
      <c r="C7" s="202" t="s">
        <v>557</v>
      </c>
      <c r="D7" s="201"/>
      <c r="E7" s="201">
        <v>15306000</v>
      </c>
      <c r="F7" s="201">
        <v>-15306000</v>
      </c>
      <c r="G7" s="203">
        <f t="shared" si="0"/>
        <v>0</v>
      </c>
    </row>
    <row r="8" spans="1:9" x14ac:dyDescent="0.25">
      <c r="A8" s="200"/>
      <c r="B8" s="201"/>
      <c r="C8" s="202"/>
      <c r="D8" s="201"/>
      <c r="E8" s="201"/>
      <c r="F8" s="201"/>
      <c r="G8" s="203">
        <f t="shared" si="0"/>
        <v>0</v>
      </c>
    </row>
    <row r="9" spans="1:9" x14ac:dyDescent="0.25">
      <c r="A9" s="200"/>
      <c r="B9" s="201"/>
      <c r="C9" s="202"/>
      <c r="D9" s="201"/>
      <c r="E9" s="201"/>
      <c r="F9" s="201"/>
      <c r="G9" s="203">
        <f t="shared" si="0"/>
        <v>0</v>
      </c>
    </row>
    <row r="10" spans="1:9" x14ac:dyDescent="0.25">
      <c r="A10" s="200"/>
      <c r="B10" s="201"/>
      <c r="C10" s="202"/>
      <c r="D10" s="201"/>
      <c r="E10" s="201"/>
      <c r="F10" s="201"/>
      <c r="G10" s="203">
        <f t="shared" si="0"/>
        <v>0</v>
      </c>
    </row>
    <row r="11" spans="1:9" x14ac:dyDescent="0.25">
      <c r="A11" s="200"/>
      <c r="B11" s="201"/>
      <c r="C11" s="202"/>
      <c r="D11" s="201"/>
      <c r="E11" s="201"/>
      <c r="F11" s="201"/>
      <c r="G11" s="203">
        <f t="shared" si="0"/>
        <v>0</v>
      </c>
    </row>
    <row r="12" spans="1:9" ht="15.75" thickBot="1" x14ac:dyDescent="0.3">
      <c r="A12" s="204"/>
      <c r="B12" s="205"/>
      <c r="C12" s="206"/>
      <c r="D12" s="205"/>
      <c r="E12" s="205"/>
      <c r="F12" s="205"/>
      <c r="G12" s="207">
        <f t="shared" si="0"/>
        <v>0</v>
      </c>
    </row>
    <row r="13" spans="1:9" s="198" customFormat="1" ht="13.5" thickBot="1" x14ac:dyDescent="0.3">
      <c r="A13" s="195" t="s">
        <v>331</v>
      </c>
      <c r="B13" s="208">
        <f>SUM(B5:B12)</f>
        <v>146763778</v>
      </c>
      <c r="C13" s="209"/>
      <c r="D13" s="208">
        <f>SUM(D5:D12)</f>
        <v>146763778</v>
      </c>
      <c r="E13" s="208">
        <f>SUM(E5:E12)</f>
        <v>36711000</v>
      </c>
      <c r="F13" s="208">
        <f>SUM(F5:F12)</f>
        <v>111048047</v>
      </c>
      <c r="G13" s="210">
        <f t="shared" si="0"/>
        <v>147759047</v>
      </c>
    </row>
  </sheetData>
  <mergeCells count="1">
    <mergeCell ref="A1:G1"/>
  </mergeCells>
  <pageMargins left="0.7" right="0.7" top="0.75" bottom="0.75" header="0.3" footer="0.3"/>
  <pageSetup paperSize="9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157"/>
  <sheetViews>
    <sheetView workbookViewId="0">
      <selection activeCell="F5" sqref="F5"/>
    </sheetView>
  </sheetViews>
  <sheetFormatPr defaultRowHeight="15" x14ac:dyDescent="0.25"/>
  <cols>
    <col min="1" max="1" width="13.85546875" style="115" customWidth="1"/>
    <col min="2" max="2" width="57.28515625" style="116" bestFit="1" customWidth="1"/>
    <col min="3" max="3" width="12.140625" style="117" customWidth="1"/>
    <col min="4" max="5" width="12.140625" style="14" customWidth="1"/>
    <col min="6" max="256" width="9.140625" style="14"/>
    <col min="257" max="257" width="13.85546875" style="14" customWidth="1"/>
    <col min="258" max="258" width="53.140625" style="14" customWidth="1"/>
    <col min="259" max="261" width="12.140625" style="14" customWidth="1"/>
    <col min="262" max="512" width="9.140625" style="14"/>
    <col min="513" max="513" width="13.85546875" style="14" customWidth="1"/>
    <col min="514" max="514" width="53.140625" style="14" customWidth="1"/>
    <col min="515" max="517" width="12.140625" style="14" customWidth="1"/>
    <col min="518" max="768" width="9.140625" style="14"/>
    <col min="769" max="769" width="13.85546875" style="14" customWidth="1"/>
    <col min="770" max="770" width="53.140625" style="14" customWidth="1"/>
    <col min="771" max="773" width="12.140625" style="14" customWidth="1"/>
    <col min="774" max="1024" width="9.140625" style="14"/>
    <col min="1025" max="1025" width="13.85546875" style="14" customWidth="1"/>
    <col min="1026" max="1026" width="53.140625" style="14" customWidth="1"/>
    <col min="1027" max="1029" width="12.140625" style="14" customWidth="1"/>
    <col min="1030" max="1280" width="9.140625" style="14"/>
    <col min="1281" max="1281" width="13.85546875" style="14" customWidth="1"/>
    <col min="1282" max="1282" width="53.140625" style="14" customWidth="1"/>
    <col min="1283" max="1285" width="12.140625" style="14" customWidth="1"/>
    <col min="1286" max="1536" width="9.140625" style="14"/>
    <col min="1537" max="1537" width="13.85546875" style="14" customWidth="1"/>
    <col min="1538" max="1538" width="53.140625" style="14" customWidth="1"/>
    <col min="1539" max="1541" width="12.140625" style="14" customWidth="1"/>
    <col min="1542" max="1792" width="9.140625" style="14"/>
    <col min="1793" max="1793" width="13.85546875" style="14" customWidth="1"/>
    <col min="1794" max="1794" width="53.140625" style="14" customWidth="1"/>
    <col min="1795" max="1797" width="12.140625" style="14" customWidth="1"/>
    <col min="1798" max="2048" width="9.140625" style="14"/>
    <col min="2049" max="2049" width="13.85546875" style="14" customWidth="1"/>
    <col min="2050" max="2050" width="53.140625" style="14" customWidth="1"/>
    <col min="2051" max="2053" width="12.140625" style="14" customWidth="1"/>
    <col min="2054" max="2304" width="9.140625" style="14"/>
    <col min="2305" max="2305" width="13.85546875" style="14" customWidth="1"/>
    <col min="2306" max="2306" width="53.140625" style="14" customWidth="1"/>
    <col min="2307" max="2309" width="12.140625" style="14" customWidth="1"/>
    <col min="2310" max="2560" width="9.140625" style="14"/>
    <col min="2561" max="2561" width="13.85546875" style="14" customWidth="1"/>
    <col min="2562" max="2562" width="53.140625" style="14" customWidth="1"/>
    <col min="2563" max="2565" width="12.140625" style="14" customWidth="1"/>
    <col min="2566" max="2816" width="9.140625" style="14"/>
    <col min="2817" max="2817" width="13.85546875" style="14" customWidth="1"/>
    <col min="2818" max="2818" width="53.140625" style="14" customWidth="1"/>
    <col min="2819" max="2821" width="12.140625" style="14" customWidth="1"/>
    <col min="2822" max="3072" width="9.140625" style="14"/>
    <col min="3073" max="3073" width="13.85546875" style="14" customWidth="1"/>
    <col min="3074" max="3074" width="53.140625" style="14" customWidth="1"/>
    <col min="3075" max="3077" width="12.140625" style="14" customWidth="1"/>
    <col min="3078" max="3328" width="9.140625" style="14"/>
    <col min="3329" max="3329" width="13.85546875" style="14" customWidth="1"/>
    <col min="3330" max="3330" width="53.140625" style="14" customWidth="1"/>
    <col min="3331" max="3333" width="12.140625" style="14" customWidth="1"/>
    <col min="3334" max="3584" width="9.140625" style="14"/>
    <col min="3585" max="3585" width="13.85546875" style="14" customWidth="1"/>
    <col min="3586" max="3586" width="53.140625" style="14" customWidth="1"/>
    <col min="3587" max="3589" width="12.140625" style="14" customWidth="1"/>
    <col min="3590" max="3840" width="9.140625" style="14"/>
    <col min="3841" max="3841" width="13.85546875" style="14" customWidth="1"/>
    <col min="3842" max="3842" width="53.140625" style="14" customWidth="1"/>
    <col min="3843" max="3845" width="12.140625" style="14" customWidth="1"/>
    <col min="3846" max="4096" width="9.140625" style="14"/>
    <col min="4097" max="4097" width="13.85546875" style="14" customWidth="1"/>
    <col min="4098" max="4098" width="53.140625" style="14" customWidth="1"/>
    <col min="4099" max="4101" width="12.140625" style="14" customWidth="1"/>
    <col min="4102" max="4352" width="9.140625" style="14"/>
    <col min="4353" max="4353" width="13.85546875" style="14" customWidth="1"/>
    <col min="4354" max="4354" width="53.140625" style="14" customWidth="1"/>
    <col min="4355" max="4357" width="12.140625" style="14" customWidth="1"/>
    <col min="4358" max="4608" width="9.140625" style="14"/>
    <col min="4609" max="4609" width="13.85546875" style="14" customWidth="1"/>
    <col min="4610" max="4610" width="53.140625" style="14" customWidth="1"/>
    <col min="4611" max="4613" width="12.140625" style="14" customWidth="1"/>
    <col min="4614" max="4864" width="9.140625" style="14"/>
    <col min="4865" max="4865" width="13.85546875" style="14" customWidth="1"/>
    <col min="4866" max="4866" width="53.140625" style="14" customWidth="1"/>
    <col min="4867" max="4869" width="12.140625" style="14" customWidth="1"/>
    <col min="4870" max="5120" width="9.140625" style="14"/>
    <col min="5121" max="5121" width="13.85546875" style="14" customWidth="1"/>
    <col min="5122" max="5122" width="53.140625" style="14" customWidth="1"/>
    <col min="5123" max="5125" width="12.140625" style="14" customWidth="1"/>
    <col min="5126" max="5376" width="9.140625" style="14"/>
    <col min="5377" max="5377" width="13.85546875" style="14" customWidth="1"/>
    <col min="5378" max="5378" width="53.140625" style="14" customWidth="1"/>
    <col min="5379" max="5381" width="12.140625" style="14" customWidth="1"/>
    <col min="5382" max="5632" width="9.140625" style="14"/>
    <col min="5633" max="5633" width="13.85546875" style="14" customWidth="1"/>
    <col min="5634" max="5634" width="53.140625" style="14" customWidth="1"/>
    <col min="5635" max="5637" width="12.140625" style="14" customWidth="1"/>
    <col min="5638" max="5888" width="9.140625" style="14"/>
    <col min="5889" max="5889" width="13.85546875" style="14" customWidth="1"/>
    <col min="5890" max="5890" width="53.140625" style="14" customWidth="1"/>
    <col min="5891" max="5893" width="12.140625" style="14" customWidth="1"/>
    <col min="5894" max="6144" width="9.140625" style="14"/>
    <col min="6145" max="6145" width="13.85546875" style="14" customWidth="1"/>
    <col min="6146" max="6146" width="53.140625" style="14" customWidth="1"/>
    <col min="6147" max="6149" width="12.140625" style="14" customWidth="1"/>
    <col min="6150" max="6400" width="9.140625" style="14"/>
    <col min="6401" max="6401" width="13.85546875" style="14" customWidth="1"/>
    <col min="6402" max="6402" width="53.140625" style="14" customWidth="1"/>
    <col min="6403" max="6405" width="12.140625" style="14" customWidth="1"/>
    <col min="6406" max="6656" width="9.140625" style="14"/>
    <col min="6657" max="6657" width="13.85546875" style="14" customWidth="1"/>
    <col min="6658" max="6658" width="53.140625" style="14" customWidth="1"/>
    <col min="6659" max="6661" width="12.140625" style="14" customWidth="1"/>
    <col min="6662" max="6912" width="9.140625" style="14"/>
    <col min="6913" max="6913" width="13.85546875" style="14" customWidth="1"/>
    <col min="6914" max="6914" width="53.140625" style="14" customWidth="1"/>
    <col min="6915" max="6917" width="12.140625" style="14" customWidth="1"/>
    <col min="6918" max="7168" width="9.140625" style="14"/>
    <col min="7169" max="7169" width="13.85546875" style="14" customWidth="1"/>
    <col min="7170" max="7170" width="53.140625" style="14" customWidth="1"/>
    <col min="7171" max="7173" width="12.140625" style="14" customWidth="1"/>
    <col min="7174" max="7424" width="9.140625" style="14"/>
    <col min="7425" max="7425" width="13.85546875" style="14" customWidth="1"/>
    <col min="7426" max="7426" width="53.140625" style="14" customWidth="1"/>
    <col min="7427" max="7429" width="12.140625" style="14" customWidth="1"/>
    <col min="7430" max="7680" width="9.140625" style="14"/>
    <col min="7681" max="7681" width="13.85546875" style="14" customWidth="1"/>
    <col min="7682" max="7682" width="53.140625" style="14" customWidth="1"/>
    <col min="7683" max="7685" width="12.140625" style="14" customWidth="1"/>
    <col min="7686" max="7936" width="9.140625" style="14"/>
    <col min="7937" max="7937" width="13.85546875" style="14" customWidth="1"/>
    <col min="7938" max="7938" width="53.140625" style="14" customWidth="1"/>
    <col min="7939" max="7941" width="12.140625" style="14" customWidth="1"/>
    <col min="7942" max="8192" width="9.140625" style="14"/>
    <col min="8193" max="8193" width="13.85546875" style="14" customWidth="1"/>
    <col min="8194" max="8194" width="53.140625" style="14" customWidth="1"/>
    <col min="8195" max="8197" width="12.140625" style="14" customWidth="1"/>
    <col min="8198" max="8448" width="9.140625" style="14"/>
    <col min="8449" max="8449" width="13.85546875" style="14" customWidth="1"/>
    <col min="8450" max="8450" width="53.140625" style="14" customWidth="1"/>
    <col min="8451" max="8453" width="12.140625" style="14" customWidth="1"/>
    <col min="8454" max="8704" width="9.140625" style="14"/>
    <col min="8705" max="8705" width="13.85546875" style="14" customWidth="1"/>
    <col min="8706" max="8706" width="53.140625" style="14" customWidth="1"/>
    <col min="8707" max="8709" width="12.140625" style="14" customWidth="1"/>
    <col min="8710" max="8960" width="9.140625" style="14"/>
    <col min="8961" max="8961" width="13.85546875" style="14" customWidth="1"/>
    <col min="8962" max="8962" width="53.140625" style="14" customWidth="1"/>
    <col min="8963" max="8965" width="12.140625" style="14" customWidth="1"/>
    <col min="8966" max="9216" width="9.140625" style="14"/>
    <col min="9217" max="9217" width="13.85546875" style="14" customWidth="1"/>
    <col min="9218" max="9218" width="53.140625" style="14" customWidth="1"/>
    <col min="9219" max="9221" width="12.140625" style="14" customWidth="1"/>
    <col min="9222" max="9472" width="9.140625" style="14"/>
    <col min="9473" max="9473" width="13.85546875" style="14" customWidth="1"/>
    <col min="9474" max="9474" width="53.140625" style="14" customWidth="1"/>
    <col min="9475" max="9477" width="12.140625" style="14" customWidth="1"/>
    <col min="9478" max="9728" width="9.140625" style="14"/>
    <col min="9729" max="9729" width="13.85546875" style="14" customWidth="1"/>
    <col min="9730" max="9730" width="53.140625" style="14" customWidth="1"/>
    <col min="9731" max="9733" width="12.140625" style="14" customWidth="1"/>
    <col min="9734" max="9984" width="9.140625" style="14"/>
    <col min="9985" max="9985" width="13.85546875" style="14" customWidth="1"/>
    <col min="9986" max="9986" width="53.140625" style="14" customWidth="1"/>
    <col min="9987" max="9989" width="12.140625" style="14" customWidth="1"/>
    <col min="9990" max="10240" width="9.140625" style="14"/>
    <col min="10241" max="10241" width="13.85546875" style="14" customWidth="1"/>
    <col min="10242" max="10242" width="53.140625" style="14" customWidth="1"/>
    <col min="10243" max="10245" width="12.140625" style="14" customWidth="1"/>
    <col min="10246" max="10496" width="9.140625" style="14"/>
    <col min="10497" max="10497" width="13.85546875" style="14" customWidth="1"/>
    <col min="10498" max="10498" width="53.140625" style="14" customWidth="1"/>
    <col min="10499" max="10501" width="12.140625" style="14" customWidth="1"/>
    <col min="10502" max="10752" width="9.140625" style="14"/>
    <col min="10753" max="10753" width="13.85546875" style="14" customWidth="1"/>
    <col min="10754" max="10754" width="53.140625" style="14" customWidth="1"/>
    <col min="10755" max="10757" width="12.140625" style="14" customWidth="1"/>
    <col min="10758" max="11008" width="9.140625" style="14"/>
    <col min="11009" max="11009" width="13.85546875" style="14" customWidth="1"/>
    <col min="11010" max="11010" width="53.140625" style="14" customWidth="1"/>
    <col min="11011" max="11013" width="12.140625" style="14" customWidth="1"/>
    <col min="11014" max="11264" width="9.140625" style="14"/>
    <col min="11265" max="11265" width="13.85546875" style="14" customWidth="1"/>
    <col min="11266" max="11266" width="53.140625" style="14" customWidth="1"/>
    <col min="11267" max="11269" width="12.140625" style="14" customWidth="1"/>
    <col min="11270" max="11520" width="9.140625" style="14"/>
    <col min="11521" max="11521" width="13.85546875" style="14" customWidth="1"/>
    <col min="11522" max="11522" width="53.140625" style="14" customWidth="1"/>
    <col min="11523" max="11525" width="12.140625" style="14" customWidth="1"/>
    <col min="11526" max="11776" width="9.140625" style="14"/>
    <col min="11777" max="11777" width="13.85546875" style="14" customWidth="1"/>
    <col min="11778" max="11778" width="53.140625" style="14" customWidth="1"/>
    <col min="11779" max="11781" width="12.140625" style="14" customWidth="1"/>
    <col min="11782" max="12032" width="9.140625" style="14"/>
    <col min="12033" max="12033" width="13.85546875" style="14" customWidth="1"/>
    <col min="12034" max="12034" width="53.140625" style="14" customWidth="1"/>
    <col min="12035" max="12037" width="12.140625" style="14" customWidth="1"/>
    <col min="12038" max="12288" width="9.140625" style="14"/>
    <col min="12289" max="12289" width="13.85546875" style="14" customWidth="1"/>
    <col min="12290" max="12290" width="53.140625" style="14" customWidth="1"/>
    <col min="12291" max="12293" width="12.140625" style="14" customWidth="1"/>
    <col min="12294" max="12544" width="9.140625" style="14"/>
    <col min="12545" max="12545" width="13.85546875" style="14" customWidth="1"/>
    <col min="12546" max="12546" width="53.140625" style="14" customWidth="1"/>
    <col min="12547" max="12549" width="12.140625" style="14" customWidth="1"/>
    <col min="12550" max="12800" width="9.140625" style="14"/>
    <col min="12801" max="12801" width="13.85546875" style="14" customWidth="1"/>
    <col min="12802" max="12802" width="53.140625" style="14" customWidth="1"/>
    <col min="12803" max="12805" width="12.140625" style="14" customWidth="1"/>
    <col min="12806" max="13056" width="9.140625" style="14"/>
    <col min="13057" max="13057" width="13.85546875" style="14" customWidth="1"/>
    <col min="13058" max="13058" width="53.140625" style="14" customWidth="1"/>
    <col min="13059" max="13061" width="12.140625" style="14" customWidth="1"/>
    <col min="13062" max="13312" width="9.140625" style="14"/>
    <col min="13313" max="13313" width="13.85546875" style="14" customWidth="1"/>
    <col min="13314" max="13314" width="53.140625" style="14" customWidth="1"/>
    <col min="13315" max="13317" width="12.140625" style="14" customWidth="1"/>
    <col min="13318" max="13568" width="9.140625" style="14"/>
    <col min="13569" max="13569" width="13.85546875" style="14" customWidth="1"/>
    <col min="13570" max="13570" width="53.140625" style="14" customWidth="1"/>
    <col min="13571" max="13573" width="12.140625" style="14" customWidth="1"/>
    <col min="13574" max="13824" width="9.140625" style="14"/>
    <col min="13825" max="13825" width="13.85546875" style="14" customWidth="1"/>
    <col min="13826" max="13826" width="53.140625" style="14" customWidth="1"/>
    <col min="13827" max="13829" width="12.140625" style="14" customWidth="1"/>
    <col min="13830" max="14080" width="9.140625" style="14"/>
    <col min="14081" max="14081" width="13.85546875" style="14" customWidth="1"/>
    <col min="14082" max="14082" width="53.140625" style="14" customWidth="1"/>
    <col min="14083" max="14085" width="12.140625" style="14" customWidth="1"/>
    <col min="14086" max="14336" width="9.140625" style="14"/>
    <col min="14337" max="14337" width="13.85546875" style="14" customWidth="1"/>
    <col min="14338" max="14338" width="53.140625" style="14" customWidth="1"/>
    <col min="14339" max="14341" width="12.140625" style="14" customWidth="1"/>
    <col min="14342" max="14592" width="9.140625" style="14"/>
    <col min="14593" max="14593" width="13.85546875" style="14" customWidth="1"/>
    <col min="14594" max="14594" width="53.140625" style="14" customWidth="1"/>
    <col min="14595" max="14597" width="12.140625" style="14" customWidth="1"/>
    <col min="14598" max="14848" width="9.140625" style="14"/>
    <col min="14849" max="14849" width="13.85546875" style="14" customWidth="1"/>
    <col min="14850" max="14850" width="53.140625" style="14" customWidth="1"/>
    <col min="14851" max="14853" width="12.140625" style="14" customWidth="1"/>
    <col min="14854" max="15104" width="9.140625" style="14"/>
    <col min="15105" max="15105" width="13.85546875" style="14" customWidth="1"/>
    <col min="15106" max="15106" width="53.140625" style="14" customWidth="1"/>
    <col min="15107" max="15109" width="12.140625" style="14" customWidth="1"/>
    <col min="15110" max="15360" width="9.140625" style="14"/>
    <col min="15361" max="15361" width="13.85546875" style="14" customWidth="1"/>
    <col min="15362" max="15362" width="53.140625" style="14" customWidth="1"/>
    <col min="15363" max="15365" width="12.140625" style="14" customWidth="1"/>
    <col min="15366" max="15616" width="9.140625" style="14"/>
    <col min="15617" max="15617" width="13.85546875" style="14" customWidth="1"/>
    <col min="15618" max="15618" width="53.140625" style="14" customWidth="1"/>
    <col min="15619" max="15621" width="12.140625" style="14" customWidth="1"/>
    <col min="15622" max="15872" width="9.140625" style="14"/>
    <col min="15873" max="15873" width="13.85546875" style="14" customWidth="1"/>
    <col min="15874" max="15874" width="53.140625" style="14" customWidth="1"/>
    <col min="15875" max="15877" width="12.140625" style="14" customWidth="1"/>
    <col min="15878" max="16128" width="9.140625" style="14"/>
    <col min="16129" max="16129" width="13.85546875" style="14" customWidth="1"/>
    <col min="16130" max="16130" width="53.140625" style="14" customWidth="1"/>
    <col min="16131" max="16133" width="12.140625" style="14" customWidth="1"/>
    <col min="16134" max="16384" width="9.140625" style="14"/>
  </cols>
  <sheetData>
    <row r="1" spans="1:7" s="3" customFormat="1" ht="16.5" customHeight="1" thickBot="1" x14ac:dyDescent="0.3">
      <c r="A1" s="736" t="s">
        <v>616</v>
      </c>
      <c r="B1" s="737"/>
      <c r="C1" s="737"/>
      <c r="D1" s="737"/>
      <c r="E1" s="737"/>
    </row>
    <row r="2" spans="1:7" s="6" customFormat="1" ht="21" customHeight="1" thickBot="1" x14ac:dyDescent="0.3">
      <c r="A2" s="5" t="s">
        <v>0</v>
      </c>
      <c r="B2" s="730" t="s">
        <v>363</v>
      </c>
      <c r="C2" s="732" t="s">
        <v>3</v>
      </c>
      <c r="D2" s="732"/>
      <c r="E2" s="733"/>
      <c r="G2" s="505"/>
    </row>
    <row r="3" spans="1:7" s="6" customFormat="1" ht="24.75" thickBot="1" x14ac:dyDescent="0.3">
      <c r="A3" s="5" t="s">
        <v>4</v>
      </c>
      <c r="B3" s="731"/>
      <c r="C3" s="734"/>
      <c r="D3" s="734"/>
      <c r="E3" s="735"/>
    </row>
    <row r="4" spans="1:7" s="9" customFormat="1" ht="15.95" customHeight="1" thickBot="1" x14ac:dyDescent="0.3">
      <c r="A4" s="7"/>
      <c r="B4" s="7"/>
      <c r="C4" s="8"/>
      <c r="E4" s="500"/>
    </row>
    <row r="5" spans="1:7" ht="36.75" thickBot="1" x14ac:dyDescent="0.3">
      <c r="A5" s="320" t="s">
        <v>5</v>
      </c>
      <c r="B5" s="322" t="s">
        <v>6</v>
      </c>
      <c r="C5" s="12" t="s">
        <v>554</v>
      </c>
      <c r="D5" s="12" t="s">
        <v>555</v>
      </c>
      <c r="E5" s="13" t="s">
        <v>556</v>
      </c>
    </row>
    <row r="6" spans="1:7" s="19" customFormat="1" ht="12.95" customHeight="1" thickBot="1" x14ac:dyDescent="0.3">
      <c r="A6" s="15" t="s">
        <v>7</v>
      </c>
      <c r="B6" s="16" t="s">
        <v>8</v>
      </c>
      <c r="C6" s="16" t="s">
        <v>9</v>
      </c>
      <c r="D6" s="17" t="s">
        <v>10</v>
      </c>
      <c r="E6" s="18" t="s">
        <v>328</v>
      </c>
    </row>
    <row r="7" spans="1:7" s="19" customFormat="1" ht="15.95" customHeight="1" thickBot="1" x14ac:dyDescent="0.3">
      <c r="A7" s="727" t="s">
        <v>11</v>
      </c>
      <c r="B7" s="728"/>
      <c r="C7" s="728"/>
      <c r="D7" s="728"/>
      <c r="E7" s="729"/>
    </row>
    <row r="8" spans="1:7" s="19" customFormat="1" ht="12" customHeight="1" thickBot="1" x14ac:dyDescent="0.3">
      <c r="A8" s="22" t="s">
        <v>12</v>
      </c>
      <c r="B8" s="23" t="s">
        <v>13</v>
      </c>
      <c r="C8" s="24">
        <f>+C9+C10+C11+C12+C13+C14</f>
        <v>129633267</v>
      </c>
      <c r="D8" s="25">
        <f>SUM(D9:D14)</f>
        <v>147854707</v>
      </c>
      <c r="E8" s="26">
        <f>SUM(E9:E14)</f>
        <v>147854707</v>
      </c>
    </row>
    <row r="9" spans="1:7" s="32" customFormat="1" ht="12" customHeight="1" x14ac:dyDescent="0.2">
      <c r="A9" s="27" t="s">
        <v>14</v>
      </c>
      <c r="B9" s="28" t="s">
        <v>15</v>
      </c>
      <c r="C9" s="29">
        <v>45884875</v>
      </c>
      <c r="D9" s="30">
        <v>45884875</v>
      </c>
      <c r="E9" s="31">
        <v>45884875</v>
      </c>
    </row>
    <row r="10" spans="1:7" s="38" customFormat="1" ht="12" customHeight="1" x14ac:dyDescent="0.2">
      <c r="A10" s="33" t="s">
        <v>16</v>
      </c>
      <c r="B10" s="34" t="s">
        <v>17</v>
      </c>
      <c r="C10" s="35">
        <v>51349600</v>
      </c>
      <c r="D10" s="36">
        <v>54869700</v>
      </c>
      <c r="E10" s="37">
        <v>54869700</v>
      </c>
    </row>
    <row r="11" spans="1:7" s="38" customFormat="1" ht="12" customHeight="1" x14ac:dyDescent="0.2">
      <c r="A11" s="33" t="s">
        <v>18</v>
      </c>
      <c r="B11" s="34" t="s">
        <v>19</v>
      </c>
      <c r="C11" s="35">
        <v>28936612</v>
      </c>
      <c r="D11" s="36">
        <v>27385897</v>
      </c>
      <c r="E11" s="37">
        <v>27385897</v>
      </c>
    </row>
    <row r="12" spans="1:7" s="38" customFormat="1" ht="12" customHeight="1" x14ac:dyDescent="0.2">
      <c r="A12" s="33" t="s">
        <v>20</v>
      </c>
      <c r="B12" s="34" t="s">
        <v>21</v>
      </c>
      <c r="C12" s="35">
        <v>3462180</v>
      </c>
      <c r="D12" s="36">
        <v>3657751</v>
      </c>
      <c r="E12" s="37">
        <v>3657751</v>
      </c>
    </row>
    <row r="13" spans="1:7" s="38" customFormat="1" ht="12" customHeight="1" x14ac:dyDescent="0.2">
      <c r="A13" s="33" t="s">
        <v>22</v>
      </c>
      <c r="B13" s="34" t="s">
        <v>23</v>
      </c>
      <c r="C13" s="35"/>
      <c r="D13" s="36">
        <v>13777177</v>
      </c>
      <c r="E13" s="37">
        <v>13777177</v>
      </c>
    </row>
    <row r="14" spans="1:7" s="32" customFormat="1" ht="12" customHeight="1" thickBot="1" x14ac:dyDescent="0.25">
      <c r="A14" s="39" t="s">
        <v>24</v>
      </c>
      <c r="B14" s="40" t="s">
        <v>25</v>
      </c>
      <c r="C14" s="35"/>
      <c r="D14" s="36">
        <v>2279307</v>
      </c>
      <c r="E14" s="37">
        <v>2279307</v>
      </c>
    </row>
    <row r="15" spans="1:7" s="32" customFormat="1" ht="12" customHeight="1" thickBot="1" x14ac:dyDescent="0.3">
      <c r="A15" s="22" t="s">
        <v>26</v>
      </c>
      <c r="B15" s="41" t="s">
        <v>27</v>
      </c>
      <c r="C15" s="24">
        <f>+C16+C17+C18+C19+C20</f>
        <v>55202300</v>
      </c>
      <c r="D15" s="25">
        <f>SUM(D16:D21)</f>
        <v>80000000</v>
      </c>
      <c r="E15" s="26">
        <f>SUM(E16:E21)</f>
        <v>74430544</v>
      </c>
    </row>
    <row r="16" spans="1:7" s="32" customFormat="1" ht="12" customHeight="1" x14ac:dyDescent="0.2">
      <c r="A16" s="27" t="s">
        <v>28</v>
      </c>
      <c r="B16" s="28" t="s">
        <v>29</v>
      </c>
      <c r="C16" s="29"/>
      <c r="D16" s="30"/>
      <c r="E16" s="31"/>
    </row>
    <row r="17" spans="1:5" s="32" customFormat="1" ht="12" customHeight="1" x14ac:dyDescent="0.2">
      <c r="A17" s="33" t="s">
        <v>30</v>
      </c>
      <c r="B17" s="34" t="s">
        <v>31</v>
      </c>
      <c r="C17" s="35"/>
      <c r="D17" s="36"/>
      <c r="E17" s="37"/>
    </row>
    <row r="18" spans="1:5" s="32" customFormat="1" ht="12" customHeight="1" x14ac:dyDescent="0.2">
      <c r="A18" s="33" t="s">
        <v>32</v>
      </c>
      <c r="B18" s="34" t="s">
        <v>33</v>
      </c>
      <c r="C18" s="35"/>
      <c r="D18" s="36"/>
      <c r="E18" s="37"/>
    </row>
    <row r="19" spans="1:5" s="32" customFormat="1" ht="12" customHeight="1" x14ac:dyDescent="0.2">
      <c r="A19" s="33" t="s">
        <v>34</v>
      </c>
      <c r="B19" s="34" t="s">
        <v>35</v>
      </c>
      <c r="C19" s="35"/>
      <c r="D19" s="36"/>
      <c r="E19" s="37"/>
    </row>
    <row r="20" spans="1:5" s="32" customFormat="1" ht="12" customHeight="1" x14ac:dyDescent="0.2">
      <c r="A20" s="33" t="s">
        <v>36</v>
      </c>
      <c r="B20" s="34" t="s">
        <v>37</v>
      </c>
      <c r="C20" s="35">
        <v>55202300</v>
      </c>
      <c r="D20" s="36">
        <v>80000000</v>
      </c>
      <c r="E20" s="37">
        <v>74430544</v>
      </c>
    </row>
    <row r="21" spans="1:5" s="38" customFormat="1" ht="12" customHeight="1" thickBot="1" x14ac:dyDescent="0.25">
      <c r="A21" s="39" t="s">
        <v>38</v>
      </c>
      <c r="B21" s="40" t="s">
        <v>39</v>
      </c>
      <c r="C21" s="42"/>
      <c r="D21" s="43"/>
      <c r="E21" s="44"/>
    </row>
    <row r="22" spans="1:5" s="38" customFormat="1" ht="12.75" customHeight="1" thickBot="1" x14ac:dyDescent="0.3">
      <c r="A22" s="22" t="s">
        <v>40</v>
      </c>
      <c r="B22" s="316" t="s">
        <v>41</v>
      </c>
      <c r="C22" s="24">
        <f>+C23+C24+C25+C26+C27</f>
        <v>0</v>
      </c>
      <c r="D22" s="25">
        <f>SUM(D23:D28)</f>
        <v>5882615</v>
      </c>
      <c r="E22" s="26">
        <f>SUM(E23:E28)</f>
        <v>15592704</v>
      </c>
    </row>
    <row r="23" spans="1:5" s="38" customFormat="1" ht="12" customHeight="1" x14ac:dyDescent="0.2">
      <c r="A23" s="27" t="s">
        <v>42</v>
      </c>
      <c r="B23" s="28" t="s">
        <v>43</v>
      </c>
      <c r="C23" s="29"/>
      <c r="D23" s="30">
        <v>5882615</v>
      </c>
      <c r="E23" s="31">
        <v>5882615</v>
      </c>
    </row>
    <row r="24" spans="1:5" s="32" customFormat="1" ht="12" customHeight="1" x14ac:dyDescent="0.2">
      <c r="A24" s="33" t="s">
        <v>44</v>
      </c>
      <c r="B24" s="34" t="s">
        <v>45</v>
      </c>
      <c r="C24" s="35"/>
      <c r="D24" s="36"/>
      <c r="E24" s="37"/>
    </row>
    <row r="25" spans="1:5" s="38" customFormat="1" ht="12" customHeight="1" x14ac:dyDescent="0.2">
      <c r="A25" s="33" t="s">
        <v>46</v>
      </c>
      <c r="B25" s="34" t="s">
        <v>47</v>
      </c>
      <c r="C25" s="35"/>
      <c r="D25" s="36"/>
      <c r="E25" s="37"/>
    </row>
    <row r="26" spans="1:5" s="38" customFormat="1" ht="12" customHeight="1" x14ac:dyDescent="0.2">
      <c r="A26" s="33" t="s">
        <v>48</v>
      </c>
      <c r="B26" s="34" t="s">
        <v>49</v>
      </c>
      <c r="C26" s="35"/>
      <c r="D26" s="36"/>
      <c r="E26" s="37"/>
    </row>
    <row r="27" spans="1:5" s="38" customFormat="1" ht="12" customHeight="1" x14ac:dyDescent="0.2">
      <c r="A27" s="33" t="s">
        <v>50</v>
      </c>
      <c r="B27" s="34" t="s">
        <v>51</v>
      </c>
      <c r="C27" s="35"/>
      <c r="D27" s="36"/>
      <c r="E27" s="37">
        <v>9710089</v>
      </c>
    </row>
    <row r="28" spans="1:5" s="38" customFormat="1" ht="12" customHeight="1" thickBot="1" x14ac:dyDescent="0.25">
      <c r="A28" s="39" t="s">
        <v>52</v>
      </c>
      <c r="B28" s="40" t="s">
        <v>53</v>
      </c>
      <c r="C28" s="42"/>
      <c r="D28" s="43"/>
      <c r="E28" s="44"/>
    </row>
    <row r="29" spans="1:5" s="38" customFormat="1" ht="12" customHeight="1" thickBot="1" x14ac:dyDescent="0.3">
      <c r="A29" s="22" t="s">
        <v>54</v>
      </c>
      <c r="B29" s="23" t="s">
        <v>55</v>
      </c>
      <c r="C29" s="45">
        <f>+C30+C31+C32+C33+C34+C35+C36</f>
        <v>95400000</v>
      </c>
      <c r="D29" s="45">
        <f>SUM(D30:D36)</f>
        <v>130104834</v>
      </c>
      <c r="E29" s="46">
        <f>SUM(E30:E36)</f>
        <v>96217547</v>
      </c>
    </row>
    <row r="30" spans="1:5" s="38" customFormat="1" ht="12" customHeight="1" x14ac:dyDescent="0.2">
      <c r="A30" s="27" t="s">
        <v>56</v>
      </c>
      <c r="B30" s="28" t="s">
        <v>553</v>
      </c>
      <c r="C30" s="29">
        <v>7700000</v>
      </c>
      <c r="D30" s="29">
        <v>10000000</v>
      </c>
      <c r="E30" s="31">
        <v>7970312</v>
      </c>
    </row>
    <row r="31" spans="1:5" s="38" customFormat="1" ht="12" customHeight="1" x14ac:dyDescent="0.2">
      <c r="A31" s="33" t="s">
        <v>58</v>
      </c>
      <c r="B31" s="34" t="s">
        <v>59</v>
      </c>
      <c r="C31" s="35"/>
      <c r="D31" s="35"/>
      <c r="E31" s="37"/>
    </row>
    <row r="32" spans="1:5" s="38" customFormat="1" ht="12" customHeight="1" x14ac:dyDescent="0.2">
      <c r="A32" s="33" t="s">
        <v>60</v>
      </c>
      <c r="B32" s="34" t="s">
        <v>61</v>
      </c>
      <c r="C32" s="35">
        <v>82000000</v>
      </c>
      <c r="D32" s="35">
        <v>82000000</v>
      </c>
      <c r="E32" s="37">
        <v>79388710</v>
      </c>
    </row>
    <row r="33" spans="1:5" s="38" customFormat="1" ht="12" customHeight="1" x14ac:dyDescent="0.2">
      <c r="A33" s="33" t="s">
        <v>62</v>
      </c>
      <c r="B33" s="34" t="s">
        <v>63</v>
      </c>
      <c r="C33" s="35"/>
      <c r="D33" s="35"/>
      <c r="E33" s="37"/>
    </row>
    <row r="34" spans="1:5" s="38" customFormat="1" ht="12" customHeight="1" x14ac:dyDescent="0.2">
      <c r="A34" s="33" t="s">
        <v>64</v>
      </c>
      <c r="B34" s="34" t="s">
        <v>65</v>
      </c>
      <c r="C34" s="35">
        <v>4700000</v>
      </c>
      <c r="D34" s="35">
        <v>5103590</v>
      </c>
      <c r="E34" s="37">
        <v>5103590</v>
      </c>
    </row>
    <row r="35" spans="1:5" s="38" customFormat="1" ht="12" customHeight="1" x14ac:dyDescent="0.2">
      <c r="A35" s="33" t="s">
        <v>66</v>
      </c>
      <c r="B35" s="34" t="s">
        <v>67</v>
      </c>
      <c r="C35" s="35"/>
      <c r="D35" s="35"/>
      <c r="E35" s="37"/>
    </row>
    <row r="36" spans="1:5" s="38" customFormat="1" ht="12" customHeight="1" thickBot="1" x14ac:dyDescent="0.25">
      <c r="A36" s="39" t="s">
        <v>68</v>
      </c>
      <c r="B36" s="40" t="s">
        <v>69</v>
      </c>
      <c r="C36" s="42">
        <v>1000000</v>
      </c>
      <c r="D36" s="42">
        <v>33001244</v>
      </c>
      <c r="E36" s="44">
        <v>3754935</v>
      </c>
    </row>
    <row r="37" spans="1:5" s="38" customFormat="1" ht="12" customHeight="1" thickBot="1" x14ac:dyDescent="0.3">
      <c r="A37" s="22" t="s">
        <v>70</v>
      </c>
      <c r="B37" s="23" t="s">
        <v>71</v>
      </c>
      <c r="C37" s="24">
        <f>SUM(C38:C48)</f>
        <v>5080000</v>
      </c>
      <c r="D37" s="25">
        <f>SUM(D38:D48)</f>
        <v>17445223</v>
      </c>
      <c r="E37" s="26">
        <f>SUM(E38:E48)</f>
        <v>11159444</v>
      </c>
    </row>
    <row r="38" spans="1:5" s="38" customFormat="1" ht="12" customHeight="1" x14ac:dyDescent="0.2">
      <c r="A38" s="27" t="s">
        <v>72</v>
      </c>
      <c r="B38" s="28" t="s">
        <v>73</v>
      </c>
      <c r="C38" s="29"/>
      <c r="D38" s="30">
        <v>300000</v>
      </c>
      <c r="E38" s="31">
        <v>275150</v>
      </c>
    </row>
    <row r="39" spans="1:5" s="38" customFormat="1" ht="12" customHeight="1" x14ac:dyDescent="0.2">
      <c r="A39" s="33" t="s">
        <v>74</v>
      </c>
      <c r="B39" s="34" t="s">
        <v>75</v>
      </c>
      <c r="C39" s="35"/>
      <c r="D39" s="36">
        <v>1000000</v>
      </c>
      <c r="E39" s="37">
        <v>445000</v>
      </c>
    </row>
    <row r="40" spans="1:5" s="38" customFormat="1" ht="12" customHeight="1" x14ac:dyDescent="0.2">
      <c r="A40" s="33" t="s">
        <v>76</v>
      </c>
      <c r="B40" s="34" t="s">
        <v>77</v>
      </c>
      <c r="C40" s="35"/>
      <c r="D40" s="36"/>
      <c r="E40" s="37"/>
    </row>
    <row r="41" spans="1:5" s="38" customFormat="1" ht="12" customHeight="1" x14ac:dyDescent="0.2">
      <c r="A41" s="33" t="s">
        <v>78</v>
      </c>
      <c r="B41" s="34" t="s">
        <v>79</v>
      </c>
      <c r="C41" s="35">
        <v>1530000</v>
      </c>
      <c r="D41" s="36">
        <v>8631502</v>
      </c>
      <c r="E41" s="37">
        <v>5455709</v>
      </c>
    </row>
    <row r="42" spans="1:5" s="38" customFormat="1" ht="12" customHeight="1" x14ac:dyDescent="0.2">
      <c r="A42" s="33" t="s">
        <v>80</v>
      </c>
      <c r="B42" s="34" t="s">
        <v>81</v>
      </c>
      <c r="C42" s="35"/>
      <c r="D42" s="36"/>
      <c r="E42" s="37"/>
    </row>
    <row r="43" spans="1:5" s="38" customFormat="1" ht="12" customHeight="1" x14ac:dyDescent="0.2">
      <c r="A43" s="33" t="s">
        <v>82</v>
      </c>
      <c r="B43" s="34" t="s">
        <v>83</v>
      </c>
      <c r="C43" s="35"/>
      <c r="D43" s="36">
        <v>3332553</v>
      </c>
      <c r="E43" s="37">
        <v>194441</v>
      </c>
    </row>
    <row r="44" spans="1:5" s="38" customFormat="1" ht="12" customHeight="1" x14ac:dyDescent="0.2">
      <c r="A44" s="33" t="s">
        <v>84</v>
      </c>
      <c r="B44" s="34" t="s">
        <v>85</v>
      </c>
      <c r="C44" s="35"/>
      <c r="D44" s="36">
        <v>631168</v>
      </c>
      <c r="E44" s="37"/>
    </row>
    <row r="45" spans="1:5" s="38" customFormat="1" ht="12" customHeight="1" x14ac:dyDescent="0.2">
      <c r="A45" s="33" t="s">
        <v>86</v>
      </c>
      <c r="B45" s="34" t="s">
        <v>87</v>
      </c>
      <c r="C45" s="35">
        <v>450000</v>
      </c>
      <c r="D45" s="36">
        <v>450000</v>
      </c>
      <c r="E45" s="37">
        <v>1167295</v>
      </c>
    </row>
    <row r="46" spans="1:5" s="38" customFormat="1" ht="12" customHeight="1" x14ac:dyDescent="0.2">
      <c r="A46" s="33" t="s">
        <v>88</v>
      </c>
      <c r="B46" s="34" t="s">
        <v>89</v>
      </c>
      <c r="C46" s="48"/>
      <c r="D46" s="49"/>
      <c r="E46" s="50"/>
    </row>
    <row r="47" spans="1:5" s="38" customFormat="1" ht="12" customHeight="1" x14ac:dyDescent="0.2">
      <c r="A47" s="39" t="s">
        <v>90</v>
      </c>
      <c r="B47" s="40" t="s">
        <v>91</v>
      </c>
      <c r="C47" s="51"/>
      <c r="D47" s="52"/>
      <c r="E47" s="53"/>
    </row>
    <row r="48" spans="1:5" s="38" customFormat="1" ht="12" customHeight="1" thickBot="1" x14ac:dyDescent="0.25">
      <c r="A48" s="39" t="s">
        <v>92</v>
      </c>
      <c r="B48" s="40" t="s">
        <v>93</v>
      </c>
      <c r="C48" s="51">
        <v>3100000</v>
      </c>
      <c r="D48" s="52">
        <v>3100000</v>
      </c>
      <c r="E48" s="53">
        <v>3621849</v>
      </c>
    </row>
    <row r="49" spans="1:5" s="38" customFormat="1" ht="12" customHeight="1" thickBot="1" x14ac:dyDescent="0.3">
      <c r="A49" s="22" t="s">
        <v>94</v>
      </c>
      <c r="B49" s="23" t="s">
        <v>95</v>
      </c>
      <c r="C49" s="24">
        <f>SUM(C50:C54)</f>
        <v>0</v>
      </c>
      <c r="D49" s="25"/>
      <c r="E49" s="26"/>
    </row>
    <row r="50" spans="1:5" s="38" customFormat="1" ht="12" customHeight="1" x14ac:dyDescent="0.2">
      <c r="A50" s="27" t="s">
        <v>96</v>
      </c>
      <c r="B50" s="28" t="s">
        <v>97</v>
      </c>
      <c r="C50" s="54"/>
      <c r="D50" s="55"/>
      <c r="E50" s="56"/>
    </row>
    <row r="51" spans="1:5" s="38" customFormat="1" ht="12" customHeight="1" x14ac:dyDescent="0.2">
      <c r="A51" s="33" t="s">
        <v>98</v>
      </c>
      <c r="B51" s="34" t="s">
        <v>99</v>
      </c>
      <c r="C51" s="48"/>
      <c r="D51" s="49"/>
      <c r="E51" s="50"/>
    </row>
    <row r="52" spans="1:5" s="38" customFormat="1" ht="12" customHeight="1" x14ac:dyDescent="0.2">
      <c r="A52" s="33" t="s">
        <v>100</v>
      </c>
      <c r="B52" s="34" t="s">
        <v>101</v>
      </c>
      <c r="C52" s="48"/>
      <c r="D52" s="49"/>
      <c r="E52" s="50"/>
    </row>
    <row r="53" spans="1:5" s="38" customFormat="1" ht="12" customHeight="1" x14ac:dyDescent="0.2">
      <c r="A53" s="33" t="s">
        <v>102</v>
      </c>
      <c r="B53" s="34" t="s">
        <v>103</v>
      </c>
      <c r="C53" s="48"/>
      <c r="D53" s="49"/>
      <c r="E53" s="50"/>
    </row>
    <row r="54" spans="1:5" s="38" customFormat="1" ht="12" customHeight="1" thickBot="1" x14ac:dyDescent="0.25">
      <c r="A54" s="39" t="s">
        <v>104</v>
      </c>
      <c r="B54" s="40" t="s">
        <v>105</v>
      </c>
      <c r="C54" s="51"/>
      <c r="D54" s="52"/>
      <c r="E54" s="53"/>
    </row>
    <row r="55" spans="1:5" s="38" customFormat="1" ht="12" customHeight="1" thickBot="1" x14ac:dyDescent="0.3">
      <c r="A55" s="22" t="s">
        <v>106</v>
      </c>
      <c r="B55" s="23" t="s">
        <v>107</v>
      </c>
      <c r="C55" s="24">
        <f>SUM(C56:C58)</f>
        <v>1960000</v>
      </c>
      <c r="D55" s="25">
        <f>SUM(D56:D58)</f>
        <v>1960000</v>
      </c>
      <c r="E55" s="26">
        <f>SUM(E56:E58)</f>
        <v>845000</v>
      </c>
    </row>
    <row r="56" spans="1:5" s="38" customFormat="1" ht="12" customHeight="1" x14ac:dyDescent="0.2">
      <c r="A56" s="27" t="s">
        <v>108</v>
      </c>
      <c r="B56" s="28" t="s">
        <v>109</v>
      </c>
      <c r="C56" s="29"/>
      <c r="D56" s="30"/>
      <c r="E56" s="31"/>
    </row>
    <row r="57" spans="1:5" s="38" customFormat="1" ht="12" customHeight="1" x14ac:dyDescent="0.2">
      <c r="A57" s="33" t="s">
        <v>110</v>
      </c>
      <c r="B57" s="34" t="s">
        <v>111</v>
      </c>
      <c r="C57" s="35"/>
      <c r="D57" s="36"/>
      <c r="E57" s="37"/>
    </row>
    <row r="58" spans="1:5" s="38" customFormat="1" ht="12" customHeight="1" x14ac:dyDescent="0.2">
      <c r="A58" s="33" t="s">
        <v>112</v>
      </c>
      <c r="B58" s="34" t="s">
        <v>113</v>
      </c>
      <c r="C58" s="35">
        <v>1960000</v>
      </c>
      <c r="D58" s="36">
        <v>1960000</v>
      </c>
      <c r="E58" s="37">
        <v>845000</v>
      </c>
    </row>
    <row r="59" spans="1:5" s="38" customFormat="1" ht="12" customHeight="1" thickBot="1" x14ac:dyDescent="0.25">
      <c r="A59" s="39" t="s">
        <v>114</v>
      </c>
      <c r="B59" s="40" t="s">
        <v>115</v>
      </c>
      <c r="C59" s="42"/>
      <c r="D59" s="43"/>
      <c r="E59" s="44"/>
    </row>
    <row r="60" spans="1:5" s="38" customFormat="1" ht="12" customHeight="1" thickBot="1" x14ac:dyDescent="0.3">
      <c r="A60" s="22" t="s">
        <v>116</v>
      </c>
      <c r="B60" s="41" t="s">
        <v>117</v>
      </c>
      <c r="C60" s="24">
        <f>SUM(C61:C63)</f>
        <v>0</v>
      </c>
      <c r="D60" s="25">
        <f>SUM(D61:D64)</f>
        <v>141056010</v>
      </c>
      <c r="E60" s="26">
        <f>SUM(E61:E64)</f>
        <v>141056010</v>
      </c>
    </row>
    <row r="61" spans="1:5" s="38" customFormat="1" ht="12" customHeight="1" x14ac:dyDescent="0.2">
      <c r="A61" s="27" t="s">
        <v>118</v>
      </c>
      <c r="B61" s="28" t="s">
        <v>119</v>
      </c>
      <c r="C61" s="48"/>
      <c r="D61" s="49"/>
      <c r="E61" s="50"/>
    </row>
    <row r="62" spans="1:5" s="38" customFormat="1" ht="12" customHeight="1" x14ac:dyDescent="0.2">
      <c r="A62" s="33" t="s">
        <v>120</v>
      </c>
      <c r="B62" s="34" t="s">
        <v>121</v>
      </c>
      <c r="C62" s="48"/>
      <c r="D62" s="49"/>
      <c r="E62" s="50"/>
    </row>
    <row r="63" spans="1:5" s="38" customFormat="1" ht="12" customHeight="1" x14ac:dyDescent="0.2">
      <c r="A63" s="33" t="s">
        <v>122</v>
      </c>
      <c r="B63" s="34" t="s">
        <v>123</v>
      </c>
      <c r="C63" s="48"/>
      <c r="D63" s="49">
        <v>141056010</v>
      </c>
      <c r="E63" s="50">
        <v>141056010</v>
      </c>
    </row>
    <row r="64" spans="1:5" s="38" customFormat="1" ht="12" customHeight="1" thickBot="1" x14ac:dyDescent="0.25">
      <c r="A64" s="39" t="s">
        <v>124</v>
      </c>
      <c r="B64" s="40" t="s">
        <v>125</v>
      </c>
      <c r="C64" s="48"/>
      <c r="D64" s="49"/>
      <c r="E64" s="50"/>
    </row>
    <row r="65" spans="1:5" s="38" customFormat="1" ht="12" customHeight="1" thickBot="1" x14ac:dyDescent="0.3">
      <c r="A65" s="22" t="s">
        <v>126</v>
      </c>
      <c r="B65" s="23" t="s">
        <v>127</v>
      </c>
      <c r="C65" s="45">
        <f>+C8+C15+C22+C29+C37+C49+C55+C60</f>
        <v>287275567</v>
      </c>
      <c r="D65" s="57">
        <f>+D8+D15+D22+D29+D37+D49+D55+D60</f>
        <v>524303389</v>
      </c>
      <c r="E65" s="46">
        <f>+E8+E15+E22+E29+E37+E49+E55+E60</f>
        <v>487155956</v>
      </c>
    </row>
    <row r="66" spans="1:5" s="38" customFormat="1" ht="12" customHeight="1" thickBot="1" x14ac:dyDescent="0.2">
      <c r="A66" s="58" t="s">
        <v>128</v>
      </c>
      <c r="B66" s="41" t="s">
        <v>129</v>
      </c>
      <c r="C66" s="24">
        <f>SUM(C67:C69)</f>
        <v>0</v>
      </c>
      <c r="D66" s="25"/>
      <c r="E66" s="26"/>
    </row>
    <row r="67" spans="1:5" s="38" customFormat="1" ht="12" customHeight="1" x14ac:dyDescent="0.2">
      <c r="A67" s="27" t="s">
        <v>130</v>
      </c>
      <c r="B67" s="28" t="s">
        <v>131</v>
      </c>
      <c r="C67" s="48"/>
      <c r="D67" s="49"/>
      <c r="E67" s="50"/>
    </row>
    <row r="68" spans="1:5" s="38" customFormat="1" ht="12" customHeight="1" x14ac:dyDescent="0.2">
      <c r="A68" s="33" t="s">
        <v>132</v>
      </c>
      <c r="B68" s="34" t="s">
        <v>133</v>
      </c>
      <c r="C68" s="48"/>
      <c r="D68" s="49"/>
      <c r="E68" s="50"/>
    </row>
    <row r="69" spans="1:5" s="38" customFormat="1" ht="12" customHeight="1" thickBot="1" x14ac:dyDescent="0.25">
      <c r="A69" s="39" t="s">
        <v>134</v>
      </c>
      <c r="B69" s="59" t="s">
        <v>135</v>
      </c>
      <c r="C69" s="48"/>
      <c r="D69" s="60"/>
      <c r="E69" s="50"/>
    </row>
    <row r="70" spans="1:5" s="38" customFormat="1" ht="12" customHeight="1" thickBot="1" x14ac:dyDescent="0.2">
      <c r="A70" s="58" t="s">
        <v>136</v>
      </c>
      <c r="B70" s="41" t="s">
        <v>137</v>
      </c>
      <c r="C70" s="24">
        <f>SUM(C71:C74)</f>
        <v>0</v>
      </c>
      <c r="D70" s="24">
        <f>SUM(D71:D74)</f>
        <v>42000000</v>
      </c>
      <c r="E70" s="26">
        <f>SUM(E71:E74)</f>
        <v>42000000</v>
      </c>
    </row>
    <row r="71" spans="1:5" s="38" customFormat="1" ht="12" customHeight="1" x14ac:dyDescent="0.2">
      <c r="A71" s="27" t="s">
        <v>138</v>
      </c>
      <c r="B71" s="28" t="s">
        <v>139</v>
      </c>
      <c r="C71" s="48"/>
      <c r="D71" s="48">
        <v>42000000</v>
      </c>
      <c r="E71" s="50">
        <v>42000000</v>
      </c>
    </row>
    <row r="72" spans="1:5" s="38" customFormat="1" ht="12" customHeight="1" x14ac:dyDescent="0.2">
      <c r="A72" s="33" t="s">
        <v>140</v>
      </c>
      <c r="B72" s="34" t="s">
        <v>141</v>
      </c>
      <c r="C72" s="48"/>
      <c r="D72" s="48"/>
      <c r="E72" s="50"/>
    </row>
    <row r="73" spans="1:5" s="38" customFormat="1" ht="12" customHeight="1" x14ac:dyDescent="0.2">
      <c r="A73" s="33" t="s">
        <v>142</v>
      </c>
      <c r="B73" s="34" t="s">
        <v>143</v>
      </c>
      <c r="C73" s="48"/>
      <c r="D73" s="48"/>
      <c r="E73" s="50"/>
    </row>
    <row r="74" spans="1:5" s="38" customFormat="1" ht="12" customHeight="1" thickBot="1" x14ac:dyDescent="0.25">
      <c r="A74" s="39" t="s">
        <v>144</v>
      </c>
      <c r="B74" s="40" t="s">
        <v>145</v>
      </c>
      <c r="C74" s="48"/>
      <c r="D74" s="48"/>
      <c r="E74" s="50"/>
    </row>
    <row r="75" spans="1:5" s="38" customFormat="1" ht="12" customHeight="1" thickBot="1" x14ac:dyDescent="0.2">
      <c r="A75" s="58" t="s">
        <v>146</v>
      </c>
      <c r="B75" s="41" t="s">
        <v>147</v>
      </c>
      <c r="C75" s="24">
        <f>SUM(C76:C77)</f>
        <v>131127458</v>
      </c>
      <c r="D75" s="24">
        <f>SUM(D76:D77)</f>
        <v>28022000</v>
      </c>
      <c r="E75" s="26">
        <f>SUM(E76:E77)</f>
        <v>28022000</v>
      </c>
    </row>
    <row r="76" spans="1:5" s="38" customFormat="1" ht="12" customHeight="1" x14ac:dyDescent="0.2">
      <c r="A76" s="27" t="s">
        <v>148</v>
      </c>
      <c r="B76" s="28" t="s">
        <v>149</v>
      </c>
      <c r="C76" s="48">
        <v>131127458</v>
      </c>
      <c r="D76" s="48">
        <v>28022000</v>
      </c>
      <c r="E76" s="50">
        <v>28022000</v>
      </c>
    </row>
    <row r="77" spans="1:5" s="38" customFormat="1" ht="12" customHeight="1" thickBot="1" x14ac:dyDescent="0.25">
      <c r="A77" s="39" t="s">
        <v>150</v>
      </c>
      <c r="B77" s="40" t="s">
        <v>151</v>
      </c>
      <c r="C77" s="48"/>
      <c r="D77" s="48"/>
      <c r="E77" s="50"/>
    </row>
    <row r="78" spans="1:5" s="32" customFormat="1" ht="12" customHeight="1" thickBot="1" x14ac:dyDescent="0.2">
      <c r="A78" s="58" t="s">
        <v>152</v>
      </c>
      <c r="B78" s="41" t="s">
        <v>369</v>
      </c>
      <c r="C78" s="24"/>
      <c r="D78" s="24">
        <f>SUM(D79:D82)</f>
        <v>5103372</v>
      </c>
      <c r="E78" s="26">
        <f>SUM(E79:E82)</f>
        <v>5103372</v>
      </c>
    </row>
    <row r="79" spans="1:5" s="38" customFormat="1" ht="12" customHeight="1" x14ac:dyDescent="0.2">
      <c r="A79" s="27" t="s">
        <v>154</v>
      </c>
      <c r="B79" s="28" t="s">
        <v>155</v>
      </c>
      <c r="C79" s="48"/>
      <c r="D79" s="48">
        <v>5103372</v>
      </c>
      <c r="E79" s="50">
        <v>5103372</v>
      </c>
    </row>
    <row r="80" spans="1:5" s="38" customFormat="1" ht="12" customHeight="1" x14ac:dyDescent="0.2">
      <c r="A80" s="33" t="s">
        <v>156</v>
      </c>
      <c r="B80" s="34" t="s">
        <v>157</v>
      </c>
      <c r="C80" s="48"/>
      <c r="D80" s="48"/>
      <c r="E80" s="50"/>
    </row>
    <row r="81" spans="1:14" s="38" customFormat="1" ht="12" customHeight="1" x14ac:dyDescent="0.2">
      <c r="A81" s="39" t="s">
        <v>158</v>
      </c>
      <c r="B81" s="40" t="s">
        <v>159</v>
      </c>
      <c r="C81" s="48"/>
      <c r="D81" s="48"/>
      <c r="E81" s="50"/>
    </row>
    <row r="82" spans="1:14" s="38" customFormat="1" ht="12" customHeight="1" thickBot="1" x14ac:dyDescent="0.3">
      <c r="A82" s="61" t="s">
        <v>160</v>
      </c>
      <c r="B82" s="262" t="s">
        <v>405</v>
      </c>
      <c r="C82" s="501"/>
      <c r="D82" s="63"/>
      <c r="E82" s="315"/>
      <c r="F82" s="502"/>
      <c r="G82" s="502"/>
      <c r="H82" s="311"/>
      <c r="I82" s="502"/>
      <c r="J82" s="502"/>
      <c r="K82" s="311"/>
      <c r="L82" s="502"/>
      <c r="M82" s="502"/>
      <c r="N82" s="311"/>
    </row>
    <row r="83" spans="1:14" s="38" customFormat="1" ht="15.75" thickBot="1" x14ac:dyDescent="0.2">
      <c r="A83" s="58" t="s">
        <v>162</v>
      </c>
      <c r="B83" s="41" t="s">
        <v>163</v>
      </c>
      <c r="C83" s="24">
        <f>SUM(C84:C87)</f>
        <v>0</v>
      </c>
      <c r="D83" s="24"/>
      <c r="E83" s="503"/>
    </row>
    <row r="84" spans="1:14" s="38" customFormat="1" ht="12" customHeight="1" x14ac:dyDescent="0.2">
      <c r="A84" s="65" t="s">
        <v>164</v>
      </c>
      <c r="B84" s="28" t="s">
        <v>165</v>
      </c>
      <c r="C84" s="48"/>
      <c r="D84" s="48"/>
      <c r="E84" s="50"/>
    </row>
    <row r="85" spans="1:14" s="38" customFormat="1" ht="12" customHeight="1" x14ac:dyDescent="0.2">
      <c r="A85" s="66" t="s">
        <v>166</v>
      </c>
      <c r="B85" s="34" t="s">
        <v>167</v>
      </c>
      <c r="C85" s="48"/>
      <c r="D85" s="48"/>
      <c r="E85" s="50"/>
    </row>
    <row r="86" spans="1:14" s="38" customFormat="1" ht="12" customHeight="1" x14ac:dyDescent="0.2">
      <c r="A86" s="66" t="s">
        <v>168</v>
      </c>
      <c r="B86" s="34" t="s">
        <v>169</v>
      </c>
      <c r="C86" s="48"/>
      <c r="D86" s="48"/>
      <c r="E86" s="50"/>
    </row>
    <row r="87" spans="1:14" s="32" customFormat="1" ht="12" customHeight="1" thickBot="1" x14ac:dyDescent="0.25">
      <c r="A87" s="67" t="s">
        <v>170</v>
      </c>
      <c r="B87" s="40" t="s">
        <v>171</v>
      </c>
      <c r="C87" s="48"/>
      <c r="D87" s="48"/>
      <c r="E87" s="50"/>
    </row>
    <row r="88" spans="1:14" s="32" customFormat="1" ht="12" customHeight="1" thickBot="1" x14ac:dyDescent="0.2">
      <c r="A88" s="58" t="s">
        <v>172</v>
      </c>
      <c r="B88" s="41" t="s">
        <v>173</v>
      </c>
      <c r="C88" s="68"/>
      <c r="D88" s="68"/>
      <c r="E88" s="26"/>
    </row>
    <row r="89" spans="1:14" s="32" customFormat="1" ht="12" customHeight="1" thickBot="1" x14ac:dyDescent="0.2">
      <c r="A89" s="58" t="s">
        <v>174</v>
      </c>
      <c r="B89" s="41" t="s">
        <v>175</v>
      </c>
      <c r="C89" s="68"/>
      <c r="D89" s="68"/>
      <c r="E89" s="26"/>
    </row>
    <row r="90" spans="1:14" s="32" customFormat="1" ht="12" customHeight="1" thickBot="1" x14ac:dyDescent="0.2">
      <c r="A90" s="58" t="s">
        <v>176</v>
      </c>
      <c r="B90" s="69" t="s">
        <v>177</v>
      </c>
      <c r="C90" s="45">
        <f>+C66+C70+C75+C78+C83+C89+C88</f>
        <v>131127458</v>
      </c>
      <c r="D90" s="45">
        <f>+D66+D70+D75+D78+D83+D89+D88</f>
        <v>75125372</v>
      </c>
      <c r="E90" s="46">
        <f>+E66+E70+E75+E78+E83+E89+E88</f>
        <v>75125372</v>
      </c>
    </row>
    <row r="91" spans="1:14" s="32" customFormat="1" ht="12" customHeight="1" thickBot="1" x14ac:dyDescent="0.2">
      <c r="A91" s="70" t="s">
        <v>178</v>
      </c>
      <c r="B91" s="71" t="s">
        <v>179</v>
      </c>
      <c r="C91" s="45">
        <f>+C65+C90</f>
        <v>418403025</v>
      </c>
      <c r="D91" s="45">
        <f>+D65+D90</f>
        <v>599428761</v>
      </c>
      <c r="E91" s="504">
        <f>+E65+E90</f>
        <v>562281328</v>
      </c>
    </row>
    <row r="92" spans="1:14" s="38" customFormat="1" ht="15" customHeight="1" thickBot="1" x14ac:dyDescent="0.3">
      <c r="A92" s="72"/>
      <c r="B92" s="73"/>
      <c r="C92" s="74"/>
    </row>
    <row r="93" spans="1:14" s="19" customFormat="1" ht="16.5" customHeight="1" thickBot="1" x14ac:dyDescent="0.3">
      <c r="A93" s="727" t="s">
        <v>180</v>
      </c>
      <c r="B93" s="728"/>
      <c r="C93" s="728"/>
      <c r="D93" s="728"/>
      <c r="E93" s="729"/>
    </row>
    <row r="94" spans="1:14" s="80" customFormat="1" ht="12" customHeight="1" thickBot="1" x14ac:dyDescent="0.3">
      <c r="A94" s="256" t="s">
        <v>12</v>
      </c>
      <c r="B94" s="257" t="s">
        <v>181</v>
      </c>
      <c r="C94" s="258">
        <f>J92+C95+C96+C97+C98+C99+C112</f>
        <v>230873804</v>
      </c>
      <c r="D94" s="258">
        <f>K92+D95+D96+D97+D98+D99+D112</f>
        <v>233799926</v>
      </c>
      <c r="E94" s="259">
        <f>L92+E95+E96+E97+E98+E99+E112</f>
        <v>199803899</v>
      </c>
    </row>
    <row r="95" spans="1:14" ht="12" customHeight="1" x14ac:dyDescent="0.25">
      <c r="A95" s="81" t="s">
        <v>14</v>
      </c>
      <c r="B95" s="82" t="s">
        <v>182</v>
      </c>
      <c r="C95" s="83">
        <v>84463508</v>
      </c>
      <c r="D95" s="83">
        <v>78271348</v>
      </c>
      <c r="E95" s="84">
        <v>74802645</v>
      </c>
    </row>
    <row r="96" spans="1:14" ht="12" customHeight="1" x14ac:dyDescent="0.25">
      <c r="A96" s="33" t="s">
        <v>16</v>
      </c>
      <c r="B96" s="85" t="s">
        <v>183</v>
      </c>
      <c r="C96" s="35">
        <v>22855669</v>
      </c>
      <c r="D96" s="35">
        <v>12855669</v>
      </c>
      <c r="E96" s="37">
        <v>11860737</v>
      </c>
    </row>
    <row r="97" spans="1:5" ht="12" customHeight="1" x14ac:dyDescent="0.25">
      <c r="A97" s="33" t="s">
        <v>18</v>
      </c>
      <c r="B97" s="85" t="s">
        <v>184</v>
      </c>
      <c r="C97" s="42">
        <v>34116000</v>
      </c>
      <c r="D97" s="35">
        <v>92714573</v>
      </c>
      <c r="E97" s="44">
        <v>80029569</v>
      </c>
    </row>
    <row r="98" spans="1:5" ht="12" customHeight="1" x14ac:dyDescent="0.25">
      <c r="A98" s="33" t="s">
        <v>20</v>
      </c>
      <c r="B98" s="86" t="s">
        <v>185</v>
      </c>
      <c r="C98" s="42">
        <v>14685489</v>
      </c>
      <c r="D98" s="43">
        <v>22235075</v>
      </c>
      <c r="E98" s="44">
        <v>22235075</v>
      </c>
    </row>
    <row r="99" spans="1:5" ht="12" customHeight="1" x14ac:dyDescent="0.25">
      <c r="A99" s="33" t="s">
        <v>186</v>
      </c>
      <c r="B99" s="87" t="s">
        <v>187</v>
      </c>
      <c r="C99" s="42">
        <v>74753138</v>
      </c>
      <c r="D99" s="43">
        <v>27723261</v>
      </c>
      <c r="E99" s="44">
        <v>10875873</v>
      </c>
    </row>
    <row r="100" spans="1:5" ht="12" customHeight="1" x14ac:dyDescent="0.25">
      <c r="A100" s="33" t="s">
        <v>24</v>
      </c>
      <c r="B100" s="85" t="s">
        <v>188</v>
      </c>
      <c r="C100" s="42">
        <v>0</v>
      </c>
      <c r="D100" s="43">
        <v>1713722</v>
      </c>
      <c r="E100" s="44">
        <v>1713722</v>
      </c>
    </row>
    <row r="101" spans="1:5" ht="12" customHeight="1" x14ac:dyDescent="0.2">
      <c r="A101" s="33" t="s">
        <v>189</v>
      </c>
      <c r="B101" s="88" t="s">
        <v>190</v>
      </c>
      <c r="C101" s="42"/>
      <c r="D101" s="43"/>
      <c r="E101" s="44"/>
    </row>
    <row r="102" spans="1:5" ht="12" customHeight="1" x14ac:dyDescent="0.2">
      <c r="A102" s="33" t="s">
        <v>191</v>
      </c>
      <c r="B102" s="88" t="s">
        <v>192</v>
      </c>
      <c r="C102" s="42">
        <v>5800000</v>
      </c>
      <c r="D102" s="43">
        <v>2509948</v>
      </c>
      <c r="E102" s="44">
        <v>2509948</v>
      </c>
    </row>
    <row r="103" spans="1:5" ht="12" customHeight="1" x14ac:dyDescent="0.2">
      <c r="A103" s="33" t="s">
        <v>193</v>
      </c>
      <c r="B103" s="88" t="s">
        <v>194</v>
      </c>
      <c r="C103" s="42"/>
      <c r="D103" s="43"/>
      <c r="E103" s="44"/>
    </row>
    <row r="104" spans="1:5" ht="12" customHeight="1" x14ac:dyDescent="0.25">
      <c r="A104" s="33" t="s">
        <v>195</v>
      </c>
      <c r="B104" s="89" t="s">
        <v>196</v>
      </c>
      <c r="C104" s="42"/>
      <c r="D104" s="43"/>
      <c r="E104" s="44"/>
    </row>
    <row r="105" spans="1:5" ht="12" customHeight="1" x14ac:dyDescent="0.25">
      <c r="A105" s="33" t="s">
        <v>197</v>
      </c>
      <c r="B105" s="89" t="s">
        <v>198</v>
      </c>
      <c r="C105" s="42"/>
      <c r="D105" s="43"/>
      <c r="E105" s="44"/>
    </row>
    <row r="106" spans="1:5" ht="12" customHeight="1" x14ac:dyDescent="0.2">
      <c r="A106" s="33" t="s">
        <v>199</v>
      </c>
      <c r="B106" s="88" t="s">
        <v>200</v>
      </c>
      <c r="C106" s="42">
        <v>21552000</v>
      </c>
      <c r="D106" s="43">
        <v>2752000</v>
      </c>
      <c r="E106" s="44">
        <v>1794523</v>
      </c>
    </row>
    <row r="107" spans="1:5" ht="12" customHeight="1" x14ac:dyDescent="0.2">
      <c r="A107" s="33" t="s">
        <v>201</v>
      </c>
      <c r="B107" s="88" t="s">
        <v>202</v>
      </c>
      <c r="C107" s="42"/>
      <c r="D107" s="43"/>
      <c r="E107" s="44"/>
    </row>
    <row r="108" spans="1:5" ht="12" customHeight="1" x14ac:dyDescent="0.25">
      <c r="A108" s="33" t="s">
        <v>203</v>
      </c>
      <c r="B108" s="89" t="s">
        <v>204</v>
      </c>
      <c r="C108" s="35"/>
      <c r="D108" s="43"/>
      <c r="E108" s="44"/>
    </row>
    <row r="109" spans="1:5" ht="12" customHeight="1" x14ac:dyDescent="0.25">
      <c r="A109" s="90" t="s">
        <v>205</v>
      </c>
      <c r="B109" s="91" t="s">
        <v>206</v>
      </c>
      <c r="C109" s="42"/>
      <c r="D109" s="43"/>
      <c r="E109" s="44"/>
    </row>
    <row r="110" spans="1:5" ht="12" customHeight="1" x14ac:dyDescent="0.25">
      <c r="A110" s="33" t="s">
        <v>207</v>
      </c>
      <c r="B110" s="91" t="s">
        <v>208</v>
      </c>
      <c r="C110" s="42"/>
      <c r="D110" s="43"/>
      <c r="E110" s="44"/>
    </row>
    <row r="111" spans="1:5" ht="12" customHeight="1" x14ac:dyDescent="0.25">
      <c r="A111" s="33" t="s">
        <v>209</v>
      </c>
      <c r="B111" s="89" t="s">
        <v>210</v>
      </c>
      <c r="C111" s="35">
        <v>7714000</v>
      </c>
      <c r="D111" s="36">
        <v>4857680</v>
      </c>
      <c r="E111" s="37">
        <v>4857680</v>
      </c>
    </row>
    <row r="112" spans="1:5" ht="12" customHeight="1" x14ac:dyDescent="0.25">
      <c r="A112" s="33" t="s">
        <v>211</v>
      </c>
      <c r="B112" s="86" t="s">
        <v>212</v>
      </c>
      <c r="C112" s="35"/>
      <c r="D112" s="36"/>
      <c r="E112" s="37"/>
    </row>
    <row r="113" spans="1:5" ht="12" customHeight="1" x14ac:dyDescent="0.25">
      <c r="A113" s="39" t="s">
        <v>213</v>
      </c>
      <c r="B113" s="85" t="s">
        <v>214</v>
      </c>
      <c r="C113" s="42">
        <v>39687138</v>
      </c>
      <c r="D113" s="43">
        <v>15889911</v>
      </c>
      <c r="E113" s="44"/>
    </row>
    <row r="114" spans="1:5" ht="12" customHeight="1" thickBot="1" x14ac:dyDescent="0.3">
      <c r="A114" s="61" t="s">
        <v>215</v>
      </c>
      <c r="B114" s="92" t="s">
        <v>216</v>
      </c>
      <c r="C114" s="93"/>
      <c r="D114" s="94"/>
      <c r="E114" s="95"/>
    </row>
    <row r="115" spans="1:5" ht="12" customHeight="1" thickBot="1" x14ac:dyDescent="0.3">
      <c r="A115" s="22" t="s">
        <v>26</v>
      </c>
      <c r="B115" s="96" t="s">
        <v>217</v>
      </c>
      <c r="C115" s="24">
        <f>+C116+C118+C120</f>
        <v>47625000</v>
      </c>
      <c r="D115" s="25">
        <f>+D116+D118+D120</f>
        <v>177217799</v>
      </c>
      <c r="E115" s="26">
        <f>+E116+E118+E120</f>
        <v>156439506</v>
      </c>
    </row>
    <row r="116" spans="1:5" ht="12" customHeight="1" x14ac:dyDescent="0.25">
      <c r="A116" s="27" t="s">
        <v>28</v>
      </c>
      <c r="B116" s="85" t="s">
        <v>218</v>
      </c>
      <c r="C116" s="29">
        <v>12319000</v>
      </c>
      <c r="D116" s="30">
        <v>30400000</v>
      </c>
      <c r="E116" s="31">
        <v>9675728</v>
      </c>
    </row>
    <row r="117" spans="1:5" ht="12" customHeight="1" x14ac:dyDescent="0.25">
      <c r="A117" s="27" t="s">
        <v>30</v>
      </c>
      <c r="B117" s="97" t="s">
        <v>219</v>
      </c>
      <c r="C117" s="29"/>
      <c r="D117" s="30"/>
      <c r="E117" s="31"/>
    </row>
    <row r="118" spans="1:5" ht="12" customHeight="1" x14ac:dyDescent="0.25">
      <c r="A118" s="27" t="s">
        <v>32</v>
      </c>
      <c r="B118" s="97" t="s">
        <v>220</v>
      </c>
      <c r="C118" s="35">
        <v>35306000</v>
      </c>
      <c r="D118" s="36">
        <v>146817799</v>
      </c>
      <c r="E118" s="37">
        <v>146763778</v>
      </c>
    </row>
    <row r="119" spans="1:5" ht="12" customHeight="1" x14ac:dyDescent="0.25">
      <c r="A119" s="27" t="s">
        <v>34</v>
      </c>
      <c r="B119" s="97" t="s">
        <v>221</v>
      </c>
      <c r="C119" s="35"/>
      <c r="D119" s="36"/>
      <c r="E119" s="37"/>
    </row>
    <row r="120" spans="1:5" ht="12" customHeight="1" x14ac:dyDescent="0.25">
      <c r="A120" s="27" t="s">
        <v>36</v>
      </c>
      <c r="B120" s="98" t="s">
        <v>222</v>
      </c>
      <c r="C120" s="35"/>
      <c r="D120" s="36"/>
      <c r="E120" s="37"/>
    </row>
    <row r="121" spans="1:5" ht="12" customHeight="1" x14ac:dyDescent="0.25">
      <c r="A121" s="27" t="s">
        <v>38</v>
      </c>
      <c r="B121" s="99" t="s">
        <v>223</v>
      </c>
      <c r="C121" s="35"/>
      <c r="D121" s="36"/>
      <c r="E121" s="37"/>
    </row>
    <row r="122" spans="1:5" ht="12" customHeight="1" x14ac:dyDescent="0.25">
      <c r="A122" s="27" t="s">
        <v>224</v>
      </c>
      <c r="B122" s="100" t="s">
        <v>225</v>
      </c>
      <c r="C122" s="35"/>
      <c r="D122" s="36"/>
      <c r="E122" s="37"/>
    </row>
    <row r="123" spans="1:5" ht="12" customHeight="1" x14ac:dyDescent="0.25">
      <c r="A123" s="27" t="s">
        <v>226</v>
      </c>
      <c r="B123" s="89" t="s">
        <v>198</v>
      </c>
      <c r="C123" s="35"/>
      <c r="D123" s="36"/>
      <c r="E123" s="37"/>
    </row>
    <row r="124" spans="1:5" ht="12" customHeight="1" x14ac:dyDescent="0.25">
      <c r="A124" s="27" t="s">
        <v>227</v>
      </c>
      <c r="B124" s="89" t="s">
        <v>228</v>
      </c>
      <c r="C124" s="35"/>
      <c r="D124" s="36"/>
      <c r="E124" s="37"/>
    </row>
    <row r="125" spans="1:5" ht="12" customHeight="1" x14ac:dyDescent="0.25">
      <c r="A125" s="27" t="s">
        <v>229</v>
      </c>
      <c r="B125" s="89" t="s">
        <v>230</v>
      </c>
      <c r="C125" s="35"/>
      <c r="D125" s="36"/>
      <c r="E125" s="37"/>
    </row>
    <row r="126" spans="1:5" ht="12" customHeight="1" x14ac:dyDescent="0.25">
      <c r="A126" s="27" t="s">
        <v>231</v>
      </c>
      <c r="B126" s="89" t="s">
        <v>204</v>
      </c>
      <c r="C126" s="35"/>
      <c r="D126" s="36"/>
      <c r="E126" s="37"/>
    </row>
    <row r="127" spans="1:5" ht="12" customHeight="1" x14ac:dyDescent="0.25">
      <c r="A127" s="27" t="s">
        <v>232</v>
      </c>
      <c r="B127" s="89" t="s">
        <v>233</v>
      </c>
      <c r="C127" s="35"/>
      <c r="D127" s="36"/>
      <c r="E127" s="37"/>
    </row>
    <row r="128" spans="1:5" ht="12" customHeight="1" thickBot="1" x14ac:dyDescent="0.3">
      <c r="A128" s="90" t="s">
        <v>234</v>
      </c>
      <c r="B128" s="89" t="s">
        <v>235</v>
      </c>
      <c r="C128" s="42"/>
      <c r="D128" s="43"/>
      <c r="E128" s="44"/>
    </row>
    <row r="129" spans="1:11" ht="12" customHeight="1" thickBot="1" x14ac:dyDescent="0.3">
      <c r="A129" s="22" t="s">
        <v>40</v>
      </c>
      <c r="B129" s="101" t="s">
        <v>236</v>
      </c>
      <c r="C129" s="24">
        <f>+C94+C115</f>
        <v>278498804</v>
      </c>
      <c r="D129" s="25">
        <f>+D94+D115</f>
        <v>411017725</v>
      </c>
      <c r="E129" s="26">
        <f>+E94+E115</f>
        <v>356243405</v>
      </c>
    </row>
    <row r="130" spans="1:11" ht="12" customHeight="1" thickBot="1" x14ac:dyDescent="0.3">
      <c r="A130" s="22" t="s">
        <v>237</v>
      </c>
      <c r="B130" s="101" t="s">
        <v>238</v>
      </c>
      <c r="C130" s="24">
        <f>+C131+C132+C133</f>
        <v>0</v>
      </c>
      <c r="D130" s="25"/>
      <c r="E130" s="26"/>
    </row>
    <row r="131" spans="1:11" s="80" customFormat="1" ht="12" customHeight="1" x14ac:dyDescent="0.25">
      <c r="A131" s="27" t="s">
        <v>56</v>
      </c>
      <c r="B131" s="102" t="s">
        <v>239</v>
      </c>
      <c r="C131" s="35"/>
      <c r="D131" s="36"/>
      <c r="E131" s="37"/>
    </row>
    <row r="132" spans="1:11" ht="12" customHeight="1" x14ac:dyDescent="0.25">
      <c r="A132" s="27" t="s">
        <v>58</v>
      </c>
      <c r="B132" s="102" t="s">
        <v>240</v>
      </c>
      <c r="C132" s="35"/>
      <c r="D132" s="36"/>
      <c r="E132" s="37"/>
    </row>
    <row r="133" spans="1:11" ht="12" customHeight="1" thickBot="1" x14ac:dyDescent="0.3">
      <c r="A133" s="90" t="s">
        <v>60</v>
      </c>
      <c r="B133" s="103" t="s">
        <v>241</v>
      </c>
      <c r="C133" s="35"/>
      <c r="D133" s="36"/>
      <c r="E133" s="37"/>
    </row>
    <row r="134" spans="1:11" ht="12" customHeight="1" thickBot="1" x14ac:dyDescent="0.3">
      <c r="A134" s="22" t="s">
        <v>70</v>
      </c>
      <c r="B134" s="101" t="s">
        <v>242</v>
      </c>
      <c r="C134" s="24">
        <f>+C135+C136+C137+C138+C139+C140</f>
        <v>0</v>
      </c>
      <c r="D134" s="25">
        <f>+D135+D136+D137+D138+D139+D140</f>
        <v>44000000</v>
      </c>
      <c r="E134" s="26">
        <f>+E135+E136+E137+E138+E139+E140</f>
        <v>44000000</v>
      </c>
    </row>
    <row r="135" spans="1:11" ht="12" customHeight="1" x14ac:dyDescent="0.25">
      <c r="A135" s="27" t="s">
        <v>72</v>
      </c>
      <c r="B135" s="102" t="s">
        <v>243</v>
      </c>
      <c r="C135" s="35"/>
      <c r="D135" s="36">
        <v>44000000</v>
      </c>
      <c r="E135" s="37">
        <v>44000000</v>
      </c>
    </row>
    <row r="136" spans="1:11" ht="12" customHeight="1" x14ac:dyDescent="0.25">
      <c r="A136" s="27" t="s">
        <v>74</v>
      </c>
      <c r="B136" s="102" t="s">
        <v>244</v>
      </c>
      <c r="C136" s="35"/>
      <c r="D136" s="36"/>
      <c r="E136" s="37"/>
    </row>
    <row r="137" spans="1:11" ht="12" customHeight="1" x14ac:dyDescent="0.25">
      <c r="A137" s="27" t="s">
        <v>76</v>
      </c>
      <c r="B137" s="102" t="s">
        <v>245</v>
      </c>
      <c r="C137" s="35"/>
      <c r="D137" s="36"/>
      <c r="E137" s="37"/>
    </row>
    <row r="138" spans="1:11" ht="12" customHeight="1" x14ac:dyDescent="0.25">
      <c r="A138" s="27" t="s">
        <v>78</v>
      </c>
      <c r="B138" s="102" t="s">
        <v>246</v>
      </c>
      <c r="C138" s="35"/>
      <c r="D138" s="36"/>
      <c r="E138" s="37"/>
    </row>
    <row r="139" spans="1:11" ht="12" customHeight="1" x14ac:dyDescent="0.25">
      <c r="A139" s="27" t="s">
        <v>80</v>
      </c>
      <c r="B139" s="102" t="s">
        <v>247</v>
      </c>
      <c r="C139" s="35"/>
      <c r="D139" s="36"/>
      <c r="E139" s="37"/>
    </row>
    <row r="140" spans="1:11" s="80" customFormat="1" ht="12" customHeight="1" thickBot="1" x14ac:dyDescent="0.3">
      <c r="A140" s="90" t="s">
        <v>82</v>
      </c>
      <c r="B140" s="103" t="s">
        <v>248</v>
      </c>
      <c r="C140" s="35"/>
      <c r="D140" s="36"/>
      <c r="E140" s="37"/>
    </row>
    <row r="141" spans="1:11" ht="12" customHeight="1" thickBot="1" x14ac:dyDescent="0.3">
      <c r="A141" s="22" t="s">
        <v>94</v>
      </c>
      <c r="B141" s="101" t="s">
        <v>249</v>
      </c>
      <c r="C141" s="45">
        <f>SUM(C142:C146)</f>
        <v>139904221</v>
      </c>
      <c r="D141" s="57">
        <f>SUM(D142:D146)</f>
        <v>144411036</v>
      </c>
      <c r="E141" s="46">
        <f>SUM(E142:E146)</f>
        <v>126500329</v>
      </c>
      <c r="K141" s="260"/>
    </row>
    <row r="142" spans="1:11" x14ac:dyDescent="0.25">
      <c r="A142" s="27" t="s">
        <v>96</v>
      </c>
      <c r="B142" s="102" t="s">
        <v>250</v>
      </c>
      <c r="C142" s="35"/>
      <c r="D142" s="36">
        <v>4506815</v>
      </c>
      <c r="E142" s="37">
        <v>4506815</v>
      </c>
    </row>
    <row r="143" spans="1:11" ht="12" customHeight="1" x14ac:dyDescent="0.25">
      <c r="A143" s="27" t="s">
        <v>98</v>
      </c>
      <c r="B143" s="102" t="s">
        <v>251</v>
      </c>
      <c r="C143" s="35"/>
      <c r="D143" s="36"/>
      <c r="E143" s="37"/>
    </row>
    <row r="144" spans="1:11" ht="12" customHeight="1" x14ac:dyDescent="0.25">
      <c r="A144" s="27" t="s">
        <v>100</v>
      </c>
      <c r="B144" s="102" t="s">
        <v>252</v>
      </c>
      <c r="C144" s="35">
        <v>139904221</v>
      </c>
      <c r="D144" s="36">
        <v>139904221</v>
      </c>
      <c r="E144" s="37">
        <v>121993514</v>
      </c>
    </row>
    <row r="145" spans="1:5" s="80" customFormat="1" ht="12" customHeight="1" x14ac:dyDescent="0.25">
      <c r="A145" s="27" t="s">
        <v>102</v>
      </c>
      <c r="B145" s="102" t="s">
        <v>253</v>
      </c>
      <c r="C145" s="35"/>
      <c r="D145" s="36"/>
      <c r="E145" s="37"/>
    </row>
    <row r="146" spans="1:5" s="80" customFormat="1" ht="12" customHeight="1" thickBot="1" x14ac:dyDescent="0.3">
      <c r="A146" s="90" t="s">
        <v>104</v>
      </c>
      <c r="B146" s="103" t="s">
        <v>254</v>
      </c>
      <c r="C146" s="35"/>
      <c r="D146" s="36"/>
      <c r="E146" s="37"/>
    </row>
    <row r="147" spans="1:5" s="80" customFormat="1" ht="12" customHeight="1" thickBot="1" x14ac:dyDescent="0.3">
      <c r="A147" s="22" t="s">
        <v>255</v>
      </c>
      <c r="B147" s="101" t="s">
        <v>256</v>
      </c>
      <c r="C147" s="104">
        <f>+C148+C149+C150+C151+C152</f>
        <v>0</v>
      </c>
      <c r="D147" s="105"/>
      <c r="E147" s="106"/>
    </row>
    <row r="148" spans="1:5" s="80" customFormat="1" ht="12" customHeight="1" x14ac:dyDescent="0.25">
      <c r="A148" s="27" t="s">
        <v>108</v>
      </c>
      <c r="B148" s="102" t="s">
        <v>257</v>
      </c>
      <c r="C148" s="35"/>
      <c r="D148" s="36"/>
      <c r="E148" s="37"/>
    </row>
    <row r="149" spans="1:5" s="80" customFormat="1" ht="12" customHeight="1" x14ac:dyDescent="0.25">
      <c r="A149" s="27" t="s">
        <v>110</v>
      </c>
      <c r="B149" s="102" t="s">
        <v>258</v>
      </c>
      <c r="C149" s="35"/>
      <c r="D149" s="36"/>
      <c r="E149" s="37"/>
    </row>
    <row r="150" spans="1:5" s="80" customFormat="1" ht="12" customHeight="1" x14ac:dyDescent="0.25">
      <c r="A150" s="27" t="s">
        <v>112</v>
      </c>
      <c r="B150" s="102" t="s">
        <v>259</v>
      </c>
      <c r="C150" s="35"/>
      <c r="D150" s="36"/>
      <c r="E150" s="37"/>
    </row>
    <row r="151" spans="1:5" s="80" customFormat="1" ht="12" customHeight="1" x14ac:dyDescent="0.25">
      <c r="A151" s="27" t="s">
        <v>114</v>
      </c>
      <c r="B151" s="102" t="s">
        <v>260</v>
      </c>
      <c r="C151" s="35"/>
      <c r="D151" s="36"/>
      <c r="E151" s="37"/>
    </row>
    <row r="152" spans="1:5" ht="12.75" customHeight="1" thickBot="1" x14ac:dyDescent="0.3">
      <c r="A152" s="90" t="s">
        <v>261</v>
      </c>
      <c r="B152" s="103" t="s">
        <v>262</v>
      </c>
      <c r="C152" s="42"/>
      <c r="D152" s="43"/>
      <c r="E152" s="44"/>
    </row>
    <row r="153" spans="1:5" ht="12.75" customHeight="1" thickBot="1" x14ac:dyDescent="0.3">
      <c r="A153" s="107" t="s">
        <v>116</v>
      </c>
      <c r="B153" s="101" t="s">
        <v>263</v>
      </c>
      <c r="C153" s="108"/>
      <c r="D153" s="109"/>
      <c r="E153" s="106"/>
    </row>
    <row r="154" spans="1:5" ht="12.75" customHeight="1" thickBot="1" x14ac:dyDescent="0.3">
      <c r="A154" s="107" t="s">
        <v>126</v>
      </c>
      <c r="B154" s="101" t="s">
        <v>264</v>
      </c>
      <c r="C154" s="108"/>
      <c r="D154" s="109"/>
      <c r="E154" s="106"/>
    </row>
    <row r="155" spans="1:5" ht="12" customHeight="1" thickBot="1" x14ac:dyDescent="0.3">
      <c r="A155" s="22" t="s">
        <v>265</v>
      </c>
      <c r="B155" s="101" t="s">
        <v>266</v>
      </c>
      <c r="C155" s="110">
        <f>+C130+C134+C141+C147+C153+C154</f>
        <v>139904221</v>
      </c>
      <c r="D155" s="111">
        <f>+D130+D134+D141+D147+D153+D154</f>
        <v>188411036</v>
      </c>
      <c r="E155" s="112">
        <f>+E130+E134+E141+E147+E153+E154</f>
        <v>170500329</v>
      </c>
    </row>
    <row r="156" spans="1:5" ht="15" customHeight="1" thickBot="1" x14ac:dyDescent="0.3">
      <c r="A156" s="113" t="s">
        <v>267</v>
      </c>
      <c r="B156" s="114" t="s">
        <v>268</v>
      </c>
      <c r="C156" s="110">
        <f>+C129+C155</f>
        <v>418403025</v>
      </c>
      <c r="D156" s="111">
        <f>+D129+D155</f>
        <v>599428761</v>
      </c>
      <c r="E156" s="112">
        <f>+E129+E155</f>
        <v>526743734</v>
      </c>
    </row>
    <row r="157" spans="1:5" x14ac:dyDescent="0.25">
      <c r="D157" s="117"/>
      <c r="E157" s="117"/>
    </row>
  </sheetData>
  <mergeCells count="5">
    <mergeCell ref="A93:E93"/>
    <mergeCell ref="B2:B3"/>
    <mergeCell ref="C2:E3"/>
    <mergeCell ref="A7:E7"/>
    <mergeCell ref="A1:E1"/>
  </mergeCells>
  <pageMargins left="0.70866141732283472" right="0.70866141732283472" top="0.59055118110236227" bottom="0" header="0.31496062992125984" footer="0.31496062992125984"/>
  <pageSetup paperSize="9" scale="82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P259"/>
  <sheetViews>
    <sheetView workbookViewId="0">
      <selection sqref="A1:N1"/>
    </sheetView>
  </sheetViews>
  <sheetFormatPr defaultRowHeight="15" x14ac:dyDescent="0.25"/>
  <cols>
    <col min="1" max="1" width="13.85546875" style="115" customWidth="1"/>
    <col min="2" max="2" width="56" style="116" bestFit="1" customWidth="1"/>
    <col min="3" max="3" width="12.140625" style="387" customWidth="1"/>
    <col min="4" max="4" width="12.140625" style="391" customWidth="1"/>
    <col min="5" max="5" width="12.140625" style="388" customWidth="1"/>
    <col min="6" max="6" width="12.140625" style="387" customWidth="1"/>
    <col min="7" max="7" width="12.140625" style="391" customWidth="1"/>
    <col min="8" max="8" width="12.140625" style="388" customWidth="1"/>
    <col min="9" max="9" width="12.140625" style="387" customWidth="1"/>
    <col min="10" max="10" width="12.140625" style="391" customWidth="1"/>
    <col min="11" max="11" width="12.140625" style="388" customWidth="1"/>
    <col min="12" max="12" width="12.140625" style="387" customWidth="1"/>
    <col min="13" max="13" width="12.140625" style="391" customWidth="1"/>
    <col min="14" max="14" width="12.140625" style="388" customWidth="1"/>
    <col min="15" max="15" width="12.140625" style="14" customWidth="1"/>
    <col min="16" max="257" width="9.140625" style="14"/>
    <col min="258" max="258" width="13.85546875" style="14" customWidth="1"/>
    <col min="259" max="259" width="53.140625" style="14" customWidth="1"/>
    <col min="260" max="271" width="12.140625" style="14" customWidth="1"/>
    <col min="272" max="513" width="9.140625" style="14"/>
    <col min="514" max="514" width="13.85546875" style="14" customWidth="1"/>
    <col min="515" max="515" width="53.140625" style="14" customWidth="1"/>
    <col min="516" max="527" width="12.140625" style="14" customWidth="1"/>
    <col min="528" max="769" width="9.140625" style="14"/>
    <col min="770" max="770" width="13.85546875" style="14" customWidth="1"/>
    <col min="771" max="771" width="53.140625" style="14" customWidth="1"/>
    <col min="772" max="783" width="12.140625" style="14" customWidth="1"/>
    <col min="784" max="1025" width="9.140625" style="14"/>
    <col min="1026" max="1026" width="13.85546875" style="14" customWidth="1"/>
    <col min="1027" max="1027" width="53.140625" style="14" customWidth="1"/>
    <col min="1028" max="1039" width="12.140625" style="14" customWidth="1"/>
    <col min="1040" max="1281" width="9.140625" style="14"/>
    <col min="1282" max="1282" width="13.85546875" style="14" customWidth="1"/>
    <col min="1283" max="1283" width="53.140625" style="14" customWidth="1"/>
    <col min="1284" max="1295" width="12.140625" style="14" customWidth="1"/>
    <col min="1296" max="1537" width="9.140625" style="14"/>
    <col min="1538" max="1538" width="13.85546875" style="14" customWidth="1"/>
    <col min="1539" max="1539" width="53.140625" style="14" customWidth="1"/>
    <col min="1540" max="1551" width="12.140625" style="14" customWidth="1"/>
    <col min="1552" max="1793" width="9.140625" style="14"/>
    <col min="1794" max="1794" width="13.85546875" style="14" customWidth="1"/>
    <col min="1795" max="1795" width="53.140625" style="14" customWidth="1"/>
    <col min="1796" max="1807" width="12.140625" style="14" customWidth="1"/>
    <col min="1808" max="2049" width="9.140625" style="14"/>
    <col min="2050" max="2050" width="13.85546875" style="14" customWidth="1"/>
    <col min="2051" max="2051" width="53.140625" style="14" customWidth="1"/>
    <col min="2052" max="2063" width="12.140625" style="14" customWidth="1"/>
    <col min="2064" max="2305" width="9.140625" style="14"/>
    <col min="2306" max="2306" width="13.85546875" style="14" customWidth="1"/>
    <col min="2307" max="2307" width="53.140625" style="14" customWidth="1"/>
    <col min="2308" max="2319" width="12.140625" style="14" customWidth="1"/>
    <col min="2320" max="2561" width="9.140625" style="14"/>
    <col min="2562" max="2562" width="13.85546875" style="14" customWidth="1"/>
    <col min="2563" max="2563" width="53.140625" style="14" customWidth="1"/>
    <col min="2564" max="2575" width="12.140625" style="14" customWidth="1"/>
    <col min="2576" max="2817" width="9.140625" style="14"/>
    <col min="2818" max="2818" width="13.85546875" style="14" customWidth="1"/>
    <col min="2819" max="2819" width="53.140625" style="14" customWidth="1"/>
    <col min="2820" max="2831" width="12.140625" style="14" customWidth="1"/>
    <col min="2832" max="3073" width="9.140625" style="14"/>
    <col min="3074" max="3074" width="13.85546875" style="14" customWidth="1"/>
    <col min="3075" max="3075" width="53.140625" style="14" customWidth="1"/>
    <col min="3076" max="3087" width="12.140625" style="14" customWidth="1"/>
    <col min="3088" max="3329" width="9.140625" style="14"/>
    <col min="3330" max="3330" width="13.85546875" style="14" customWidth="1"/>
    <col min="3331" max="3331" width="53.140625" style="14" customWidth="1"/>
    <col min="3332" max="3343" width="12.140625" style="14" customWidth="1"/>
    <col min="3344" max="3585" width="9.140625" style="14"/>
    <col min="3586" max="3586" width="13.85546875" style="14" customWidth="1"/>
    <col min="3587" max="3587" width="53.140625" style="14" customWidth="1"/>
    <col min="3588" max="3599" width="12.140625" style="14" customWidth="1"/>
    <col min="3600" max="3841" width="9.140625" style="14"/>
    <col min="3842" max="3842" width="13.85546875" style="14" customWidth="1"/>
    <col min="3843" max="3843" width="53.140625" style="14" customWidth="1"/>
    <col min="3844" max="3855" width="12.140625" style="14" customWidth="1"/>
    <col min="3856" max="4097" width="9.140625" style="14"/>
    <col min="4098" max="4098" width="13.85546875" style="14" customWidth="1"/>
    <col min="4099" max="4099" width="53.140625" style="14" customWidth="1"/>
    <col min="4100" max="4111" width="12.140625" style="14" customWidth="1"/>
    <col min="4112" max="4353" width="9.140625" style="14"/>
    <col min="4354" max="4354" width="13.85546875" style="14" customWidth="1"/>
    <col min="4355" max="4355" width="53.140625" style="14" customWidth="1"/>
    <col min="4356" max="4367" width="12.140625" style="14" customWidth="1"/>
    <col min="4368" max="4609" width="9.140625" style="14"/>
    <col min="4610" max="4610" width="13.85546875" style="14" customWidth="1"/>
    <col min="4611" max="4611" width="53.140625" style="14" customWidth="1"/>
    <col min="4612" max="4623" width="12.140625" style="14" customWidth="1"/>
    <col min="4624" max="4865" width="9.140625" style="14"/>
    <col min="4866" max="4866" width="13.85546875" style="14" customWidth="1"/>
    <col min="4867" max="4867" width="53.140625" style="14" customWidth="1"/>
    <col min="4868" max="4879" width="12.140625" style="14" customWidth="1"/>
    <col min="4880" max="5121" width="9.140625" style="14"/>
    <col min="5122" max="5122" width="13.85546875" style="14" customWidth="1"/>
    <col min="5123" max="5123" width="53.140625" style="14" customWidth="1"/>
    <col min="5124" max="5135" width="12.140625" style="14" customWidth="1"/>
    <col min="5136" max="5377" width="9.140625" style="14"/>
    <col min="5378" max="5378" width="13.85546875" style="14" customWidth="1"/>
    <col min="5379" max="5379" width="53.140625" style="14" customWidth="1"/>
    <col min="5380" max="5391" width="12.140625" style="14" customWidth="1"/>
    <col min="5392" max="5633" width="9.140625" style="14"/>
    <col min="5634" max="5634" width="13.85546875" style="14" customWidth="1"/>
    <col min="5635" max="5635" width="53.140625" style="14" customWidth="1"/>
    <col min="5636" max="5647" width="12.140625" style="14" customWidth="1"/>
    <col min="5648" max="5889" width="9.140625" style="14"/>
    <col min="5890" max="5890" width="13.85546875" style="14" customWidth="1"/>
    <col min="5891" max="5891" width="53.140625" style="14" customWidth="1"/>
    <col min="5892" max="5903" width="12.140625" style="14" customWidth="1"/>
    <col min="5904" max="6145" width="9.140625" style="14"/>
    <col min="6146" max="6146" width="13.85546875" style="14" customWidth="1"/>
    <col min="6147" max="6147" width="53.140625" style="14" customWidth="1"/>
    <col min="6148" max="6159" width="12.140625" style="14" customWidth="1"/>
    <col min="6160" max="6401" width="9.140625" style="14"/>
    <col min="6402" max="6402" width="13.85546875" style="14" customWidth="1"/>
    <col min="6403" max="6403" width="53.140625" style="14" customWidth="1"/>
    <col min="6404" max="6415" width="12.140625" style="14" customWidth="1"/>
    <col min="6416" max="6657" width="9.140625" style="14"/>
    <col min="6658" max="6658" width="13.85546875" style="14" customWidth="1"/>
    <col min="6659" max="6659" width="53.140625" style="14" customWidth="1"/>
    <col min="6660" max="6671" width="12.140625" style="14" customWidth="1"/>
    <col min="6672" max="6913" width="9.140625" style="14"/>
    <col min="6914" max="6914" width="13.85546875" style="14" customWidth="1"/>
    <col min="6915" max="6915" width="53.140625" style="14" customWidth="1"/>
    <col min="6916" max="6927" width="12.140625" style="14" customWidth="1"/>
    <col min="6928" max="7169" width="9.140625" style="14"/>
    <col min="7170" max="7170" width="13.85546875" style="14" customWidth="1"/>
    <col min="7171" max="7171" width="53.140625" style="14" customWidth="1"/>
    <col min="7172" max="7183" width="12.140625" style="14" customWidth="1"/>
    <col min="7184" max="7425" width="9.140625" style="14"/>
    <col min="7426" max="7426" width="13.85546875" style="14" customWidth="1"/>
    <col min="7427" max="7427" width="53.140625" style="14" customWidth="1"/>
    <col min="7428" max="7439" width="12.140625" style="14" customWidth="1"/>
    <col min="7440" max="7681" width="9.140625" style="14"/>
    <col min="7682" max="7682" width="13.85546875" style="14" customWidth="1"/>
    <col min="7683" max="7683" width="53.140625" style="14" customWidth="1"/>
    <col min="7684" max="7695" width="12.140625" style="14" customWidth="1"/>
    <col min="7696" max="7937" width="9.140625" style="14"/>
    <col min="7938" max="7938" width="13.85546875" style="14" customWidth="1"/>
    <col min="7939" max="7939" width="53.140625" style="14" customWidth="1"/>
    <col min="7940" max="7951" width="12.140625" style="14" customWidth="1"/>
    <col min="7952" max="8193" width="9.140625" style="14"/>
    <col min="8194" max="8194" width="13.85546875" style="14" customWidth="1"/>
    <col min="8195" max="8195" width="53.140625" style="14" customWidth="1"/>
    <col min="8196" max="8207" width="12.140625" style="14" customWidth="1"/>
    <col min="8208" max="8449" width="9.140625" style="14"/>
    <col min="8450" max="8450" width="13.85546875" style="14" customWidth="1"/>
    <col min="8451" max="8451" width="53.140625" style="14" customWidth="1"/>
    <col min="8452" max="8463" width="12.140625" style="14" customWidth="1"/>
    <col min="8464" max="8705" width="9.140625" style="14"/>
    <col min="8706" max="8706" width="13.85546875" style="14" customWidth="1"/>
    <col min="8707" max="8707" width="53.140625" style="14" customWidth="1"/>
    <col min="8708" max="8719" width="12.140625" style="14" customWidth="1"/>
    <col min="8720" max="8961" width="9.140625" style="14"/>
    <col min="8962" max="8962" width="13.85546875" style="14" customWidth="1"/>
    <col min="8963" max="8963" width="53.140625" style="14" customWidth="1"/>
    <col min="8964" max="8975" width="12.140625" style="14" customWidth="1"/>
    <col min="8976" max="9217" width="9.140625" style="14"/>
    <col min="9218" max="9218" width="13.85546875" style="14" customWidth="1"/>
    <col min="9219" max="9219" width="53.140625" style="14" customWidth="1"/>
    <col min="9220" max="9231" width="12.140625" style="14" customWidth="1"/>
    <col min="9232" max="9473" width="9.140625" style="14"/>
    <col min="9474" max="9474" width="13.85546875" style="14" customWidth="1"/>
    <col min="9475" max="9475" width="53.140625" style="14" customWidth="1"/>
    <col min="9476" max="9487" width="12.140625" style="14" customWidth="1"/>
    <col min="9488" max="9729" width="9.140625" style="14"/>
    <col min="9730" max="9730" width="13.85546875" style="14" customWidth="1"/>
    <col min="9731" max="9731" width="53.140625" style="14" customWidth="1"/>
    <col min="9732" max="9743" width="12.140625" style="14" customWidth="1"/>
    <col min="9744" max="9985" width="9.140625" style="14"/>
    <col min="9986" max="9986" width="13.85546875" style="14" customWidth="1"/>
    <col min="9987" max="9987" width="53.140625" style="14" customWidth="1"/>
    <col min="9988" max="9999" width="12.140625" style="14" customWidth="1"/>
    <col min="10000" max="10241" width="9.140625" style="14"/>
    <col min="10242" max="10242" width="13.85546875" style="14" customWidth="1"/>
    <col min="10243" max="10243" width="53.140625" style="14" customWidth="1"/>
    <col min="10244" max="10255" width="12.140625" style="14" customWidth="1"/>
    <col min="10256" max="10497" width="9.140625" style="14"/>
    <col min="10498" max="10498" width="13.85546875" style="14" customWidth="1"/>
    <col min="10499" max="10499" width="53.140625" style="14" customWidth="1"/>
    <col min="10500" max="10511" width="12.140625" style="14" customWidth="1"/>
    <col min="10512" max="10753" width="9.140625" style="14"/>
    <col min="10754" max="10754" width="13.85546875" style="14" customWidth="1"/>
    <col min="10755" max="10755" width="53.140625" style="14" customWidth="1"/>
    <col min="10756" max="10767" width="12.140625" style="14" customWidth="1"/>
    <col min="10768" max="11009" width="9.140625" style="14"/>
    <col min="11010" max="11010" width="13.85546875" style="14" customWidth="1"/>
    <col min="11011" max="11011" width="53.140625" style="14" customWidth="1"/>
    <col min="11012" max="11023" width="12.140625" style="14" customWidth="1"/>
    <col min="11024" max="11265" width="9.140625" style="14"/>
    <col min="11266" max="11266" width="13.85546875" style="14" customWidth="1"/>
    <col min="11267" max="11267" width="53.140625" style="14" customWidth="1"/>
    <col min="11268" max="11279" width="12.140625" style="14" customWidth="1"/>
    <col min="11280" max="11521" width="9.140625" style="14"/>
    <col min="11522" max="11522" width="13.85546875" style="14" customWidth="1"/>
    <col min="11523" max="11523" width="53.140625" style="14" customWidth="1"/>
    <col min="11524" max="11535" width="12.140625" style="14" customWidth="1"/>
    <col min="11536" max="11777" width="9.140625" style="14"/>
    <col min="11778" max="11778" width="13.85546875" style="14" customWidth="1"/>
    <col min="11779" max="11779" width="53.140625" style="14" customWidth="1"/>
    <col min="11780" max="11791" width="12.140625" style="14" customWidth="1"/>
    <col min="11792" max="12033" width="9.140625" style="14"/>
    <col min="12034" max="12034" width="13.85546875" style="14" customWidth="1"/>
    <col min="12035" max="12035" width="53.140625" style="14" customWidth="1"/>
    <col min="12036" max="12047" width="12.140625" style="14" customWidth="1"/>
    <col min="12048" max="12289" width="9.140625" style="14"/>
    <col min="12290" max="12290" width="13.85546875" style="14" customWidth="1"/>
    <col min="12291" max="12291" width="53.140625" style="14" customWidth="1"/>
    <col min="12292" max="12303" width="12.140625" style="14" customWidth="1"/>
    <col min="12304" max="12545" width="9.140625" style="14"/>
    <col min="12546" max="12546" width="13.85546875" style="14" customWidth="1"/>
    <col min="12547" max="12547" width="53.140625" style="14" customWidth="1"/>
    <col min="12548" max="12559" width="12.140625" style="14" customWidth="1"/>
    <col min="12560" max="12801" width="9.140625" style="14"/>
    <col min="12802" max="12802" width="13.85546875" style="14" customWidth="1"/>
    <col min="12803" max="12803" width="53.140625" style="14" customWidth="1"/>
    <col min="12804" max="12815" width="12.140625" style="14" customWidth="1"/>
    <col min="12816" max="13057" width="9.140625" style="14"/>
    <col min="13058" max="13058" width="13.85546875" style="14" customWidth="1"/>
    <col min="13059" max="13059" width="53.140625" style="14" customWidth="1"/>
    <col min="13060" max="13071" width="12.140625" style="14" customWidth="1"/>
    <col min="13072" max="13313" width="9.140625" style="14"/>
    <col min="13314" max="13314" width="13.85546875" style="14" customWidth="1"/>
    <col min="13315" max="13315" width="53.140625" style="14" customWidth="1"/>
    <col min="13316" max="13327" width="12.140625" style="14" customWidth="1"/>
    <col min="13328" max="13569" width="9.140625" style="14"/>
    <col min="13570" max="13570" width="13.85546875" style="14" customWidth="1"/>
    <col min="13571" max="13571" width="53.140625" style="14" customWidth="1"/>
    <col min="13572" max="13583" width="12.140625" style="14" customWidth="1"/>
    <col min="13584" max="13825" width="9.140625" style="14"/>
    <col min="13826" max="13826" width="13.85546875" style="14" customWidth="1"/>
    <col min="13827" max="13827" width="53.140625" style="14" customWidth="1"/>
    <col min="13828" max="13839" width="12.140625" style="14" customWidth="1"/>
    <col min="13840" max="14081" width="9.140625" style="14"/>
    <col min="14082" max="14082" width="13.85546875" style="14" customWidth="1"/>
    <col min="14083" max="14083" width="53.140625" style="14" customWidth="1"/>
    <col min="14084" max="14095" width="12.140625" style="14" customWidth="1"/>
    <col min="14096" max="14337" width="9.140625" style="14"/>
    <col min="14338" max="14338" width="13.85546875" style="14" customWidth="1"/>
    <col min="14339" max="14339" width="53.140625" style="14" customWidth="1"/>
    <col min="14340" max="14351" width="12.140625" style="14" customWidth="1"/>
    <col min="14352" max="14593" width="9.140625" style="14"/>
    <col min="14594" max="14594" width="13.85546875" style="14" customWidth="1"/>
    <col min="14595" max="14595" width="53.140625" style="14" customWidth="1"/>
    <col min="14596" max="14607" width="12.140625" style="14" customWidth="1"/>
    <col min="14608" max="14849" width="9.140625" style="14"/>
    <col min="14850" max="14850" width="13.85546875" style="14" customWidth="1"/>
    <col min="14851" max="14851" width="53.140625" style="14" customWidth="1"/>
    <col min="14852" max="14863" width="12.140625" style="14" customWidth="1"/>
    <col min="14864" max="15105" width="9.140625" style="14"/>
    <col min="15106" max="15106" width="13.85546875" style="14" customWidth="1"/>
    <col min="15107" max="15107" width="53.140625" style="14" customWidth="1"/>
    <col min="15108" max="15119" width="12.140625" style="14" customWidth="1"/>
    <col min="15120" max="15361" width="9.140625" style="14"/>
    <col min="15362" max="15362" width="13.85546875" style="14" customWidth="1"/>
    <col min="15363" max="15363" width="53.140625" style="14" customWidth="1"/>
    <col min="15364" max="15375" width="12.140625" style="14" customWidth="1"/>
    <col min="15376" max="15617" width="9.140625" style="14"/>
    <col min="15618" max="15618" width="13.85546875" style="14" customWidth="1"/>
    <col min="15619" max="15619" width="53.140625" style="14" customWidth="1"/>
    <col min="15620" max="15631" width="12.140625" style="14" customWidth="1"/>
    <col min="15632" max="15873" width="9.140625" style="14"/>
    <col min="15874" max="15874" width="13.85546875" style="14" customWidth="1"/>
    <col min="15875" max="15875" width="53.140625" style="14" customWidth="1"/>
    <col min="15876" max="15887" width="12.140625" style="14" customWidth="1"/>
    <col min="15888" max="16129" width="9.140625" style="14"/>
    <col min="16130" max="16130" width="13.85546875" style="14" customWidth="1"/>
    <col min="16131" max="16131" width="53.140625" style="14" customWidth="1"/>
    <col min="16132" max="16143" width="12.140625" style="14" customWidth="1"/>
    <col min="16144" max="16384" width="9.140625" style="14"/>
  </cols>
  <sheetData>
    <row r="1" spans="1:16" s="3" customFormat="1" ht="16.5" customHeight="1" thickBot="1" x14ac:dyDescent="0.3">
      <c r="A1" s="745" t="s">
        <v>617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4"/>
    </row>
    <row r="2" spans="1:16" s="6" customFormat="1" ht="21" customHeight="1" x14ac:dyDescent="0.25">
      <c r="A2" s="747" t="s">
        <v>4</v>
      </c>
      <c r="B2" s="730" t="s">
        <v>364</v>
      </c>
      <c r="C2" s="739" t="s">
        <v>365</v>
      </c>
      <c r="D2" s="740"/>
      <c r="E2" s="741"/>
      <c r="F2" s="739" t="s">
        <v>1</v>
      </c>
      <c r="G2" s="740"/>
      <c r="H2" s="741"/>
      <c r="I2" s="739" t="s">
        <v>363</v>
      </c>
      <c r="J2" s="740"/>
      <c r="K2" s="741"/>
      <c r="L2" s="739" t="s">
        <v>3</v>
      </c>
      <c r="M2" s="746"/>
      <c r="N2" s="741"/>
      <c r="O2" s="314"/>
      <c r="P2" s="506"/>
    </row>
    <row r="3" spans="1:16" s="6" customFormat="1" ht="16.5" thickBot="1" x14ac:dyDescent="0.3">
      <c r="A3" s="748"/>
      <c r="B3" s="731"/>
      <c r="C3" s="742"/>
      <c r="D3" s="743"/>
      <c r="E3" s="744"/>
      <c r="F3" s="742"/>
      <c r="G3" s="743"/>
      <c r="H3" s="744"/>
      <c r="I3" s="742"/>
      <c r="J3" s="743"/>
      <c r="K3" s="744"/>
      <c r="L3" s="742"/>
      <c r="M3" s="743"/>
      <c r="N3" s="744"/>
      <c r="O3" s="314"/>
    </row>
    <row r="4" spans="1:16" s="9" customFormat="1" ht="15.95" customHeight="1" thickBot="1" x14ac:dyDescent="0.3">
      <c r="A4" s="7"/>
      <c r="B4" s="7"/>
      <c r="C4" s="325"/>
      <c r="D4" s="326"/>
      <c r="E4" s="325"/>
      <c r="F4" s="325"/>
      <c r="G4" s="326"/>
      <c r="H4" s="325"/>
      <c r="I4" s="325"/>
      <c r="J4" s="326"/>
      <c r="K4" s="325"/>
      <c r="L4" s="325"/>
      <c r="M4" s="472"/>
      <c r="N4" s="325"/>
      <c r="O4" s="8"/>
    </row>
    <row r="5" spans="1:16" ht="36.75" thickBot="1" x14ac:dyDescent="0.3">
      <c r="A5" s="10" t="s">
        <v>5</v>
      </c>
      <c r="B5" s="425" t="s">
        <v>6</v>
      </c>
      <c r="C5" s="394" t="s">
        <v>583</v>
      </c>
      <c r="D5" s="328" t="s">
        <v>584</v>
      </c>
      <c r="E5" s="395" t="s">
        <v>556</v>
      </c>
      <c r="F5" s="394" t="s">
        <v>583</v>
      </c>
      <c r="G5" s="328" t="s">
        <v>585</v>
      </c>
      <c r="H5" s="395" t="s">
        <v>556</v>
      </c>
      <c r="I5" s="394" t="s">
        <v>583</v>
      </c>
      <c r="J5" s="328" t="s">
        <v>585</v>
      </c>
      <c r="K5" s="395" t="s">
        <v>556</v>
      </c>
      <c r="L5" s="392" t="s">
        <v>583</v>
      </c>
      <c r="M5" s="473" t="s">
        <v>585</v>
      </c>
      <c r="N5" s="395" t="s">
        <v>556</v>
      </c>
      <c r="O5" s="306"/>
    </row>
    <row r="6" spans="1:16" s="19" customFormat="1" ht="12.95" customHeight="1" thickBot="1" x14ac:dyDescent="0.3">
      <c r="A6" s="15" t="s">
        <v>7</v>
      </c>
      <c r="B6" s="426" t="s">
        <v>8</v>
      </c>
      <c r="C6" s="396" t="s">
        <v>9</v>
      </c>
      <c r="D6" s="329" t="s">
        <v>10</v>
      </c>
      <c r="E6" s="397" t="s">
        <v>328</v>
      </c>
      <c r="F6" s="396" t="s">
        <v>329</v>
      </c>
      <c r="G6" s="329" t="s">
        <v>272</v>
      </c>
      <c r="H6" s="397" t="s">
        <v>273</v>
      </c>
      <c r="I6" s="396" t="s">
        <v>340</v>
      </c>
      <c r="J6" s="329" t="s">
        <v>341</v>
      </c>
      <c r="K6" s="397" t="s">
        <v>342</v>
      </c>
      <c r="L6" s="411" t="s">
        <v>366</v>
      </c>
      <c r="M6" s="329" t="s">
        <v>367</v>
      </c>
      <c r="N6" s="397" t="s">
        <v>404</v>
      </c>
      <c r="O6" s="307"/>
    </row>
    <row r="7" spans="1:16" s="19" customFormat="1" ht="15.95" customHeight="1" thickBot="1" x14ac:dyDescent="0.3">
      <c r="A7" s="749" t="s">
        <v>11</v>
      </c>
      <c r="B7" s="749"/>
      <c r="C7" s="330"/>
      <c r="D7" s="330"/>
      <c r="E7" s="330"/>
      <c r="F7" s="333"/>
      <c r="G7" s="433"/>
      <c r="H7" s="333"/>
      <c r="I7" s="333"/>
      <c r="J7" s="433"/>
      <c r="K7" s="333"/>
      <c r="L7" s="333"/>
      <c r="M7" s="433"/>
      <c r="N7" s="333"/>
    </row>
    <row r="8" spans="1:16" s="19" customFormat="1" ht="12" customHeight="1" thickBot="1" x14ac:dyDescent="0.3">
      <c r="A8" s="261" t="s">
        <v>12</v>
      </c>
      <c r="B8" s="476" t="s">
        <v>13</v>
      </c>
      <c r="C8" s="399">
        <f t="shared" ref="C8" si="0">+C9+C10+C11+C12+C13+C14</f>
        <v>0</v>
      </c>
      <c r="D8" s="344"/>
      <c r="E8" s="335"/>
      <c r="F8" s="344">
        <f t="shared" ref="F8" si="1">+F9+F10+F11+F12+F13+F14</f>
        <v>0</v>
      </c>
      <c r="G8" s="337">
        <v>0</v>
      </c>
      <c r="H8" s="336"/>
      <c r="I8" s="399">
        <f>+I9+I10+I11+I12+I13+I14</f>
        <v>129633267</v>
      </c>
      <c r="J8" s="344">
        <f>SUM(J9:J14)</f>
        <v>147854707</v>
      </c>
      <c r="K8" s="335">
        <f>SUM(K9:K14)</f>
        <v>147854707</v>
      </c>
      <c r="L8" s="344">
        <f>+L9+L10+L11+L12+L13+L14</f>
        <v>129633267</v>
      </c>
      <c r="M8" s="337">
        <f>+M9+M10+M11+M12+M13+M14</f>
        <v>147854707</v>
      </c>
      <c r="N8" s="335">
        <f>+N9+N10+N11+N12+N13+N14</f>
        <v>147854707</v>
      </c>
      <c r="O8" s="308"/>
    </row>
    <row r="9" spans="1:16" s="32" customFormat="1" ht="12" customHeight="1" x14ac:dyDescent="0.25">
      <c r="A9" s="27" t="s">
        <v>14</v>
      </c>
      <c r="B9" s="477" t="s">
        <v>15</v>
      </c>
      <c r="C9" s="401"/>
      <c r="D9" s="340"/>
      <c r="E9" s="338"/>
      <c r="F9" s="412"/>
      <c r="G9" s="340"/>
      <c r="H9" s="339"/>
      <c r="I9" s="401">
        <v>45884875</v>
      </c>
      <c r="J9" s="340">
        <v>45884875</v>
      </c>
      <c r="K9" s="338">
        <v>45884875</v>
      </c>
      <c r="L9" s="412">
        <v>45884875</v>
      </c>
      <c r="M9" s="340">
        <v>45884875</v>
      </c>
      <c r="N9" s="338">
        <v>45884875</v>
      </c>
      <c r="O9" s="309"/>
    </row>
    <row r="10" spans="1:16" s="38" customFormat="1" ht="12" customHeight="1" x14ac:dyDescent="0.25">
      <c r="A10" s="33" t="s">
        <v>16</v>
      </c>
      <c r="B10" s="478" t="s">
        <v>17</v>
      </c>
      <c r="C10" s="402"/>
      <c r="D10" s="343"/>
      <c r="E10" s="341"/>
      <c r="F10" s="413"/>
      <c r="G10" s="343"/>
      <c r="H10" s="342"/>
      <c r="I10" s="402">
        <v>51349600</v>
      </c>
      <c r="J10" s="343">
        <v>54869700</v>
      </c>
      <c r="K10" s="341">
        <v>54869700</v>
      </c>
      <c r="L10" s="413">
        <v>51349600</v>
      </c>
      <c r="M10" s="343">
        <v>54869700</v>
      </c>
      <c r="N10" s="341">
        <v>54869700</v>
      </c>
      <c r="O10" s="309"/>
    </row>
    <row r="11" spans="1:16" s="38" customFormat="1" ht="12" customHeight="1" x14ac:dyDescent="0.25">
      <c r="A11" s="33" t="s">
        <v>18</v>
      </c>
      <c r="B11" s="478" t="s">
        <v>19</v>
      </c>
      <c r="C11" s="402"/>
      <c r="D11" s="343"/>
      <c r="E11" s="341"/>
      <c r="F11" s="413"/>
      <c r="G11" s="343"/>
      <c r="H11" s="342"/>
      <c r="I11" s="402">
        <v>28936612</v>
      </c>
      <c r="J11" s="343">
        <v>27385897</v>
      </c>
      <c r="K11" s="341">
        <v>27385897</v>
      </c>
      <c r="L11" s="413">
        <v>28936612</v>
      </c>
      <c r="M11" s="343">
        <v>27385897</v>
      </c>
      <c r="N11" s="341">
        <v>27385897</v>
      </c>
      <c r="O11" s="309"/>
    </row>
    <row r="12" spans="1:16" s="38" customFormat="1" ht="12" customHeight="1" x14ac:dyDescent="0.25">
      <c r="A12" s="33" t="s">
        <v>20</v>
      </c>
      <c r="B12" s="478" t="s">
        <v>21</v>
      </c>
      <c r="C12" s="402"/>
      <c r="D12" s="343"/>
      <c r="E12" s="341"/>
      <c r="F12" s="413"/>
      <c r="G12" s="343"/>
      <c r="H12" s="342"/>
      <c r="I12" s="402">
        <v>3462180</v>
      </c>
      <c r="J12" s="343">
        <v>3657751</v>
      </c>
      <c r="K12" s="341">
        <v>3657751</v>
      </c>
      <c r="L12" s="413">
        <v>3462180</v>
      </c>
      <c r="M12" s="343">
        <v>3657751</v>
      </c>
      <c r="N12" s="341">
        <v>3657751</v>
      </c>
      <c r="O12" s="309"/>
    </row>
    <row r="13" spans="1:16" s="38" customFormat="1" ht="12" customHeight="1" x14ac:dyDescent="0.25">
      <c r="A13" s="33" t="s">
        <v>22</v>
      </c>
      <c r="B13" s="478" t="s">
        <v>23</v>
      </c>
      <c r="C13" s="402"/>
      <c r="D13" s="343"/>
      <c r="E13" s="341"/>
      <c r="F13" s="413"/>
      <c r="G13" s="343"/>
      <c r="H13" s="342"/>
      <c r="I13" s="402"/>
      <c r="J13" s="343">
        <v>13777177</v>
      </c>
      <c r="K13" s="341">
        <v>13777177</v>
      </c>
      <c r="L13" s="413"/>
      <c r="M13" s="343">
        <v>13777177</v>
      </c>
      <c r="N13" s="341">
        <v>13777177</v>
      </c>
      <c r="O13" s="309"/>
    </row>
    <row r="14" spans="1:16" s="32" customFormat="1" ht="12" customHeight="1" thickBot="1" x14ac:dyDescent="0.3">
      <c r="A14" s="39" t="s">
        <v>24</v>
      </c>
      <c r="B14" s="479" t="s">
        <v>25</v>
      </c>
      <c r="C14" s="402"/>
      <c r="D14" s="343"/>
      <c r="E14" s="341"/>
      <c r="F14" s="413"/>
      <c r="G14" s="343"/>
      <c r="H14" s="342"/>
      <c r="I14" s="402"/>
      <c r="J14" s="343">
        <v>2279307</v>
      </c>
      <c r="K14" s="341">
        <v>2279307</v>
      </c>
      <c r="L14" s="413"/>
      <c r="M14" s="343">
        <v>2279307</v>
      </c>
      <c r="N14" s="341">
        <v>2279307</v>
      </c>
      <c r="O14" s="309"/>
    </row>
    <row r="15" spans="1:16" s="32" customFormat="1" ht="12" customHeight="1" thickBot="1" x14ac:dyDescent="0.3">
      <c r="A15" s="22" t="s">
        <v>26</v>
      </c>
      <c r="B15" s="480" t="s">
        <v>27</v>
      </c>
      <c r="C15" s="399">
        <f t="shared" ref="C15:F15" si="2">+C16+C17+C18+C19+C20</f>
        <v>0</v>
      </c>
      <c r="D15" s="344">
        <f t="shared" si="2"/>
        <v>594015</v>
      </c>
      <c r="E15" s="335">
        <f t="shared" si="2"/>
        <v>641248</v>
      </c>
      <c r="F15" s="344">
        <f t="shared" si="2"/>
        <v>0</v>
      </c>
      <c r="G15" s="344"/>
      <c r="H15" s="336"/>
      <c r="I15" s="399">
        <f>+I16+I17+I18+I19+I20</f>
        <v>55202300</v>
      </c>
      <c r="J15" s="344">
        <f>SUM(J16:J21)</f>
        <v>80000000</v>
      </c>
      <c r="K15" s="335">
        <f>SUM(K16:K21)</f>
        <v>74430544</v>
      </c>
      <c r="L15" s="344">
        <f>+C15+F15+I15</f>
        <v>55202300</v>
      </c>
      <c r="M15" s="344">
        <f>+D15+G15+J15</f>
        <v>80594015</v>
      </c>
      <c r="N15" s="335">
        <f>+E15+H15+K15</f>
        <v>75071792</v>
      </c>
      <c r="O15" s="308"/>
    </row>
    <row r="16" spans="1:16" s="32" customFormat="1" ht="12" customHeight="1" x14ac:dyDescent="0.25">
      <c r="A16" s="27" t="s">
        <v>28</v>
      </c>
      <c r="B16" s="477" t="s">
        <v>29</v>
      </c>
      <c r="C16" s="401"/>
      <c r="D16" s="340"/>
      <c r="E16" s="338"/>
      <c r="F16" s="412"/>
      <c r="G16" s="340"/>
      <c r="H16" s="339"/>
      <c r="I16" s="401"/>
      <c r="J16" s="340"/>
      <c r="K16" s="338"/>
      <c r="L16" s="412"/>
      <c r="M16" s="340"/>
      <c r="N16" s="338"/>
      <c r="O16" s="309"/>
      <c r="P16" s="32">
        <f>+G16+J16+M16</f>
        <v>0</v>
      </c>
    </row>
    <row r="17" spans="1:15" s="32" customFormat="1" ht="12" customHeight="1" x14ac:dyDescent="0.25">
      <c r="A17" s="33" t="s">
        <v>30</v>
      </c>
      <c r="B17" s="478" t="s">
        <v>31</v>
      </c>
      <c r="C17" s="402"/>
      <c r="D17" s="343"/>
      <c r="E17" s="341"/>
      <c r="F17" s="413"/>
      <c r="G17" s="343"/>
      <c r="H17" s="342"/>
      <c r="I17" s="402"/>
      <c r="J17" s="343"/>
      <c r="K17" s="341"/>
      <c r="L17" s="413"/>
      <c r="M17" s="343"/>
      <c r="N17" s="341"/>
      <c r="O17" s="309"/>
    </row>
    <row r="18" spans="1:15" s="32" customFormat="1" ht="12" customHeight="1" x14ac:dyDescent="0.25">
      <c r="A18" s="33" t="s">
        <v>32</v>
      </c>
      <c r="B18" s="478" t="s">
        <v>33</v>
      </c>
      <c r="C18" s="402"/>
      <c r="D18" s="343"/>
      <c r="E18" s="341"/>
      <c r="F18" s="413"/>
      <c r="G18" s="343"/>
      <c r="H18" s="342"/>
      <c r="I18" s="402"/>
      <c r="J18" s="343"/>
      <c r="K18" s="341"/>
      <c r="L18" s="413"/>
      <c r="M18" s="343"/>
      <c r="N18" s="341"/>
      <c r="O18" s="309"/>
    </row>
    <row r="19" spans="1:15" s="32" customFormat="1" ht="12" customHeight="1" x14ac:dyDescent="0.25">
      <c r="A19" s="33" t="s">
        <v>34</v>
      </c>
      <c r="B19" s="478" t="s">
        <v>35</v>
      </c>
      <c r="C19" s="402"/>
      <c r="D19" s="343"/>
      <c r="E19" s="341"/>
      <c r="F19" s="413"/>
      <c r="G19" s="343"/>
      <c r="H19" s="342"/>
      <c r="I19" s="402"/>
      <c r="J19" s="343"/>
      <c r="K19" s="341"/>
      <c r="L19" s="413"/>
      <c r="M19" s="343"/>
      <c r="N19" s="341"/>
      <c r="O19" s="309"/>
    </row>
    <row r="20" spans="1:15" s="32" customFormat="1" ht="12" customHeight="1" x14ac:dyDescent="0.25">
      <c r="A20" s="33" t="s">
        <v>36</v>
      </c>
      <c r="B20" s="478" t="s">
        <v>37</v>
      </c>
      <c r="C20" s="402"/>
      <c r="D20" s="343">
        <v>594015</v>
      </c>
      <c r="E20" s="341">
        <v>641248</v>
      </c>
      <c r="F20" s="413"/>
      <c r="G20" s="343"/>
      <c r="H20" s="342"/>
      <c r="I20" s="402">
        <v>55202300</v>
      </c>
      <c r="J20" s="343">
        <v>80000000</v>
      </c>
      <c r="K20" s="341">
        <v>74430544</v>
      </c>
      <c r="L20" s="413">
        <f>+C20+F20+I20</f>
        <v>55202300</v>
      </c>
      <c r="M20" s="343">
        <f>+D20+G20+J20</f>
        <v>80594015</v>
      </c>
      <c r="N20" s="341">
        <f>+E20+H20+K20</f>
        <v>75071792</v>
      </c>
      <c r="O20" s="309"/>
    </row>
    <row r="21" spans="1:15" s="38" customFormat="1" ht="12" customHeight="1" thickBot="1" x14ac:dyDescent="0.3">
      <c r="A21" s="39" t="s">
        <v>38</v>
      </c>
      <c r="B21" s="479" t="s">
        <v>39</v>
      </c>
      <c r="C21" s="403"/>
      <c r="D21" s="347"/>
      <c r="E21" s="345"/>
      <c r="F21" s="414"/>
      <c r="G21" s="347"/>
      <c r="H21" s="346"/>
      <c r="I21" s="403"/>
      <c r="J21" s="347"/>
      <c r="K21" s="345"/>
      <c r="L21" s="414"/>
      <c r="M21" s="347"/>
      <c r="N21" s="345"/>
      <c r="O21" s="309"/>
    </row>
    <row r="22" spans="1:15" s="38" customFormat="1" ht="12" customHeight="1" thickBot="1" x14ac:dyDescent="0.3">
      <c r="A22" s="22" t="s">
        <v>40</v>
      </c>
      <c r="B22" s="481" t="s">
        <v>41</v>
      </c>
      <c r="C22" s="399">
        <f t="shared" ref="C22" si="3">+C23+C24+C25+C26+C27</f>
        <v>0</v>
      </c>
      <c r="D22" s="344"/>
      <c r="E22" s="335"/>
      <c r="F22" s="344">
        <f t="shared" ref="F22" si="4">+F23+F24+F25+F26+F27</f>
        <v>0</v>
      </c>
      <c r="G22" s="344"/>
      <c r="H22" s="336"/>
      <c r="I22" s="399">
        <f>+I23+I24+I25+I26+I27</f>
        <v>0</v>
      </c>
      <c r="J22" s="344">
        <f>SUM(J23:J28)</f>
        <v>5882615</v>
      </c>
      <c r="K22" s="335">
        <f>SUM(K23:K28)</f>
        <v>15592704</v>
      </c>
      <c r="L22" s="344"/>
      <c r="M22" s="344">
        <f>SUM(M23:M28)</f>
        <v>5882615</v>
      </c>
      <c r="N22" s="335">
        <f>SUM(N23:N28)</f>
        <v>5882615</v>
      </c>
      <c r="O22" s="308"/>
    </row>
    <row r="23" spans="1:15" s="38" customFormat="1" ht="12" customHeight="1" x14ac:dyDescent="0.25">
      <c r="A23" s="27" t="s">
        <v>42</v>
      </c>
      <c r="B23" s="477" t="s">
        <v>43</v>
      </c>
      <c r="C23" s="401"/>
      <c r="D23" s="340"/>
      <c r="E23" s="338"/>
      <c r="F23" s="412"/>
      <c r="G23" s="340"/>
      <c r="H23" s="339"/>
      <c r="I23" s="401"/>
      <c r="J23" s="340">
        <v>5882615</v>
      </c>
      <c r="K23" s="338">
        <v>5882615</v>
      </c>
      <c r="L23" s="412"/>
      <c r="M23" s="340">
        <v>5882615</v>
      </c>
      <c r="N23" s="338">
        <v>5882615</v>
      </c>
      <c r="O23" s="309"/>
    </row>
    <row r="24" spans="1:15" s="32" customFormat="1" ht="12" customHeight="1" x14ac:dyDescent="0.25">
      <c r="A24" s="33" t="s">
        <v>44</v>
      </c>
      <c r="B24" s="478" t="s">
        <v>45</v>
      </c>
      <c r="C24" s="402"/>
      <c r="D24" s="343"/>
      <c r="E24" s="341"/>
      <c r="F24" s="413"/>
      <c r="G24" s="343"/>
      <c r="H24" s="342"/>
      <c r="I24" s="402"/>
      <c r="J24" s="343"/>
      <c r="K24" s="341"/>
      <c r="L24" s="413"/>
      <c r="M24" s="343"/>
      <c r="N24" s="341"/>
      <c r="O24" s="309"/>
    </row>
    <row r="25" spans="1:15" s="38" customFormat="1" ht="12" customHeight="1" x14ac:dyDescent="0.25">
      <c r="A25" s="33" t="s">
        <v>46</v>
      </c>
      <c r="B25" s="478" t="s">
        <v>47</v>
      </c>
      <c r="C25" s="402"/>
      <c r="D25" s="343"/>
      <c r="E25" s="341"/>
      <c r="F25" s="413"/>
      <c r="G25" s="343"/>
      <c r="H25" s="342"/>
      <c r="I25" s="402"/>
      <c r="J25" s="343"/>
      <c r="K25" s="341"/>
      <c r="L25" s="413"/>
      <c r="M25" s="343"/>
      <c r="N25" s="341"/>
      <c r="O25" s="309"/>
    </row>
    <row r="26" spans="1:15" s="38" customFormat="1" ht="12" customHeight="1" x14ac:dyDescent="0.25">
      <c r="A26" s="33" t="s">
        <v>48</v>
      </c>
      <c r="B26" s="478" t="s">
        <v>49</v>
      </c>
      <c r="C26" s="402"/>
      <c r="D26" s="343"/>
      <c r="E26" s="341"/>
      <c r="F26" s="413"/>
      <c r="G26" s="343"/>
      <c r="H26" s="342"/>
      <c r="I26" s="402"/>
      <c r="J26" s="343"/>
      <c r="K26" s="341"/>
      <c r="L26" s="413"/>
      <c r="M26" s="343"/>
      <c r="N26" s="341"/>
      <c r="O26" s="309"/>
    </row>
    <row r="27" spans="1:15" s="38" customFormat="1" ht="12" customHeight="1" x14ac:dyDescent="0.25">
      <c r="A27" s="33" t="s">
        <v>50</v>
      </c>
      <c r="B27" s="478" t="s">
        <v>51</v>
      </c>
      <c r="C27" s="402"/>
      <c r="D27" s="343"/>
      <c r="E27" s="341"/>
      <c r="F27" s="413"/>
      <c r="G27" s="343"/>
      <c r="H27" s="342"/>
      <c r="I27" s="402"/>
      <c r="J27" s="343"/>
      <c r="K27" s="341">
        <v>9710089</v>
      </c>
      <c r="L27" s="413"/>
      <c r="M27" s="343"/>
      <c r="N27" s="341"/>
      <c r="O27" s="309"/>
    </row>
    <row r="28" spans="1:15" s="38" customFormat="1" ht="12" customHeight="1" thickBot="1" x14ac:dyDescent="0.3">
      <c r="A28" s="39" t="s">
        <v>52</v>
      </c>
      <c r="B28" s="479" t="s">
        <v>53</v>
      </c>
      <c r="C28" s="403"/>
      <c r="D28" s="347"/>
      <c r="E28" s="345"/>
      <c r="F28" s="414"/>
      <c r="G28" s="347"/>
      <c r="H28" s="346"/>
      <c r="I28" s="403"/>
      <c r="J28" s="347"/>
      <c r="K28" s="345"/>
      <c r="L28" s="414"/>
      <c r="M28" s="347"/>
      <c r="N28" s="345"/>
      <c r="O28" s="309"/>
    </row>
    <row r="29" spans="1:15" s="38" customFormat="1" ht="12" customHeight="1" thickBot="1" x14ac:dyDescent="0.3">
      <c r="A29" s="22" t="s">
        <v>54</v>
      </c>
      <c r="B29" s="454" t="s">
        <v>55</v>
      </c>
      <c r="C29" s="404">
        <f t="shared" ref="C29" si="5">+C30+C31+C32+C33+C34+C35+C36</f>
        <v>0</v>
      </c>
      <c r="D29" s="351"/>
      <c r="E29" s="349"/>
      <c r="F29" s="351">
        <f t="shared" ref="F29" si="6">+F30+F31+F32+F33+F34+F35+F36</f>
        <v>0</v>
      </c>
      <c r="G29" s="351"/>
      <c r="H29" s="350"/>
      <c r="I29" s="404">
        <f>+I30+I31+I32+I33+I34+I35+I36</f>
        <v>95400000</v>
      </c>
      <c r="J29" s="351">
        <f>SUM(J30:J36)</f>
        <v>130104834</v>
      </c>
      <c r="K29" s="349">
        <f>SUM(K30:K36)</f>
        <v>96217547</v>
      </c>
      <c r="L29" s="351">
        <f>+L30+L31+L32+L33+L34+L35+L36</f>
        <v>95400000</v>
      </c>
      <c r="M29" s="351">
        <f>+M30+M31+M32+M33+M34+M35+M36</f>
        <v>130104834</v>
      </c>
      <c r="N29" s="349">
        <f>+N30+N31+N32+N33+N34+N35+N36</f>
        <v>96217547</v>
      </c>
      <c r="O29" s="310"/>
    </row>
    <row r="30" spans="1:15" s="38" customFormat="1" ht="12" customHeight="1" x14ac:dyDescent="0.25">
      <c r="A30" s="27" t="s">
        <v>56</v>
      </c>
      <c r="B30" s="477" t="s">
        <v>57</v>
      </c>
      <c r="C30" s="401"/>
      <c r="D30" s="340"/>
      <c r="E30" s="338"/>
      <c r="F30" s="412"/>
      <c r="G30" s="340"/>
      <c r="H30" s="339"/>
      <c r="I30" s="401">
        <v>7700000</v>
      </c>
      <c r="J30" s="340">
        <v>10000000</v>
      </c>
      <c r="K30" s="338">
        <v>7970312</v>
      </c>
      <c r="L30" s="412">
        <v>7700000</v>
      </c>
      <c r="M30" s="340">
        <v>10000000</v>
      </c>
      <c r="N30" s="338">
        <v>7970312</v>
      </c>
      <c r="O30" s="309"/>
    </row>
    <row r="31" spans="1:15" s="38" customFormat="1" ht="12" customHeight="1" x14ac:dyDescent="0.25">
      <c r="A31" s="33" t="s">
        <v>58</v>
      </c>
      <c r="B31" s="478" t="s">
        <v>59</v>
      </c>
      <c r="C31" s="402"/>
      <c r="D31" s="343"/>
      <c r="E31" s="341"/>
      <c r="F31" s="413"/>
      <c r="G31" s="343"/>
      <c r="H31" s="342"/>
      <c r="I31" s="402"/>
      <c r="J31" s="343"/>
      <c r="K31" s="341"/>
      <c r="L31" s="413"/>
      <c r="M31" s="343"/>
      <c r="N31" s="341"/>
      <c r="O31" s="309"/>
    </row>
    <row r="32" spans="1:15" s="38" customFormat="1" ht="12" customHeight="1" x14ac:dyDescent="0.25">
      <c r="A32" s="33" t="s">
        <v>60</v>
      </c>
      <c r="B32" s="478" t="s">
        <v>61</v>
      </c>
      <c r="C32" s="402"/>
      <c r="D32" s="343"/>
      <c r="E32" s="341"/>
      <c r="F32" s="413"/>
      <c r="G32" s="343"/>
      <c r="H32" s="342"/>
      <c r="I32" s="402">
        <v>82000000</v>
      </c>
      <c r="J32" s="343">
        <v>82000000</v>
      </c>
      <c r="K32" s="341">
        <v>79388710</v>
      </c>
      <c r="L32" s="413">
        <v>82000000</v>
      </c>
      <c r="M32" s="343">
        <v>82000000</v>
      </c>
      <c r="N32" s="341">
        <v>79388710</v>
      </c>
      <c r="O32" s="309"/>
    </row>
    <row r="33" spans="1:16" s="38" customFormat="1" ht="12" customHeight="1" x14ac:dyDescent="0.25">
      <c r="A33" s="33" t="s">
        <v>62</v>
      </c>
      <c r="B33" s="478" t="s">
        <v>63</v>
      </c>
      <c r="C33" s="402"/>
      <c r="D33" s="343"/>
      <c r="E33" s="341"/>
      <c r="F33" s="413"/>
      <c r="G33" s="343"/>
      <c r="H33" s="342"/>
      <c r="I33" s="402"/>
      <c r="J33" s="343"/>
      <c r="K33" s="341"/>
      <c r="L33" s="413"/>
      <c r="M33" s="343"/>
      <c r="N33" s="341"/>
      <c r="O33" s="309"/>
    </row>
    <row r="34" spans="1:16" s="38" customFormat="1" ht="12" customHeight="1" x14ac:dyDescent="0.25">
      <c r="A34" s="33" t="s">
        <v>64</v>
      </c>
      <c r="B34" s="478" t="s">
        <v>65</v>
      </c>
      <c r="C34" s="402"/>
      <c r="D34" s="343"/>
      <c r="E34" s="341"/>
      <c r="F34" s="413"/>
      <c r="G34" s="343"/>
      <c r="H34" s="342"/>
      <c r="I34" s="402">
        <v>4700000</v>
      </c>
      <c r="J34" s="343">
        <v>5103590</v>
      </c>
      <c r="K34" s="341">
        <v>5103590</v>
      </c>
      <c r="L34" s="413">
        <v>4700000</v>
      </c>
      <c r="M34" s="343">
        <v>5103590</v>
      </c>
      <c r="N34" s="341">
        <v>5103590</v>
      </c>
      <c r="O34" s="309"/>
    </row>
    <row r="35" spans="1:16" s="38" customFormat="1" ht="12" customHeight="1" x14ac:dyDescent="0.25">
      <c r="A35" s="33" t="s">
        <v>66</v>
      </c>
      <c r="B35" s="478" t="s">
        <v>67</v>
      </c>
      <c r="C35" s="402"/>
      <c r="D35" s="343"/>
      <c r="E35" s="341"/>
      <c r="F35" s="413"/>
      <c r="G35" s="343"/>
      <c r="H35" s="342"/>
      <c r="I35" s="402"/>
      <c r="J35" s="343"/>
      <c r="K35" s="341"/>
      <c r="L35" s="413"/>
      <c r="M35" s="343"/>
      <c r="N35" s="341"/>
      <c r="O35" s="309"/>
    </row>
    <row r="36" spans="1:16" s="38" customFormat="1" ht="12" customHeight="1" thickBot="1" x14ac:dyDescent="0.3">
      <c r="A36" s="39" t="s">
        <v>68</v>
      </c>
      <c r="B36" s="479" t="s">
        <v>69</v>
      </c>
      <c r="C36" s="403"/>
      <c r="D36" s="347"/>
      <c r="E36" s="345"/>
      <c r="F36" s="414"/>
      <c r="G36" s="347"/>
      <c r="H36" s="346"/>
      <c r="I36" s="403">
        <v>1000000</v>
      </c>
      <c r="J36" s="347">
        <v>33001244</v>
      </c>
      <c r="K36" s="345">
        <v>3754935</v>
      </c>
      <c r="L36" s="414">
        <v>1000000</v>
      </c>
      <c r="M36" s="347">
        <v>33001244</v>
      </c>
      <c r="N36" s="345">
        <v>3754935</v>
      </c>
      <c r="O36" s="309"/>
    </row>
    <row r="37" spans="1:16" s="38" customFormat="1" ht="12" customHeight="1" thickBot="1" x14ac:dyDescent="0.3">
      <c r="A37" s="22" t="s">
        <v>70</v>
      </c>
      <c r="B37" s="454" t="s">
        <v>71</v>
      </c>
      <c r="C37" s="399"/>
      <c r="D37" s="344"/>
      <c r="E37" s="335">
        <f t="shared" ref="E37" si="7">SUM(E38:E48)</f>
        <v>39</v>
      </c>
      <c r="F37" s="344">
        <f t="shared" ref="F37:N37" si="8">SUM(F38:F48)</f>
        <v>4474000</v>
      </c>
      <c r="G37" s="344">
        <f t="shared" si="8"/>
        <v>5673500</v>
      </c>
      <c r="H37" s="336">
        <f t="shared" si="8"/>
        <v>2851699</v>
      </c>
      <c r="I37" s="399">
        <f t="shared" si="8"/>
        <v>5080000</v>
      </c>
      <c r="J37" s="344">
        <f t="shared" si="8"/>
        <v>17445223</v>
      </c>
      <c r="K37" s="335">
        <f t="shared" si="8"/>
        <v>11159444</v>
      </c>
      <c r="L37" s="344">
        <f t="shared" si="8"/>
        <v>9554000</v>
      </c>
      <c r="M37" s="344">
        <f t="shared" si="8"/>
        <v>23118723</v>
      </c>
      <c r="N37" s="335">
        <f t="shared" si="8"/>
        <v>14011143</v>
      </c>
      <c r="O37" s="308"/>
    </row>
    <row r="38" spans="1:16" s="38" customFormat="1" ht="12" customHeight="1" x14ac:dyDescent="0.25">
      <c r="A38" s="27" t="s">
        <v>72</v>
      </c>
      <c r="B38" s="477" t="s">
        <v>73</v>
      </c>
      <c r="C38" s="401"/>
      <c r="D38" s="340"/>
      <c r="E38" s="338"/>
      <c r="F38" s="412"/>
      <c r="G38" s="340"/>
      <c r="H38" s="339"/>
      <c r="I38" s="401"/>
      <c r="J38" s="340">
        <v>300000</v>
      </c>
      <c r="K38" s="338">
        <v>275150</v>
      </c>
      <c r="L38" s="412"/>
      <c r="M38" s="340">
        <v>300000</v>
      </c>
      <c r="N38" s="338">
        <v>275150</v>
      </c>
      <c r="O38" s="309"/>
    </row>
    <row r="39" spans="1:16" s="38" customFormat="1" ht="12" customHeight="1" x14ac:dyDescent="0.25">
      <c r="A39" s="33" t="s">
        <v>74</v>
      </c>
      <c r="B39" s="478" t="s">
        <v>75</v>
      </c>
      <c r="C39" s="402"/>
      <c r="D39" s="343"/>
      <c r="E39" s="341"/>
      <c r="F39" s="413">
        <v>410000</v>
      </c>
      <c r="G39" s="343">
        <v>955000</v>
      </c>
      <c r="H39" s="342">
        <v>822950</v>
      </c>
      <c r="I39" s="402"/>
      <c r="J39" s="343">
        <v>1000000</v>
      </c>
      <c r="K39" s="341">
        <v>445000</v>
      </c>
      <c r="L39" s="413">
        <v>410000</v>
      </c>
      <c r="M39" s="343">
        <v>1955000</v>
      </c>
      <c r="N39" s="341">
        <v>1267950</v>
      </c>
      <c r="O39" s="309"/>
      <c r="P39" s="38">
        <f>+P40+P41+P42+P43+P44+P45+P46</f>
        <v>0</v>
      </c>
    </row>
    <row r="40" spans="1:16" s="38" customFormat="1" ht="12" customHeight="1" x14ac:dyDescent="0.25">
      <c r="A40" s="33" t="s">
        <v>76</v>
      </c>
      <c r="B40" s="478" t="s">
        <v>77</v>
      </c>
      <c r="C40" s="402"/>
      <c r="D40" s="343"/>
      <c r="E40" s="341"/>
      <c r="F40" s="413"/>
      <c r="G40" s="343"/>
      <c r="H40" s="342"/>
      <c r="I40" s="402"/>
      <c r="J40" s="343"/>
      <c r="K40" s="341"/>
      <c r="L40" s="413"/>
      <c r="M40" s="343"/>
      <c r="N40" s="341"/>
      <c r="O40" s="309"/>
    </row>
    <row r="41" spans="1:16" s="38" customFormat="1" ht="12" customHeight="1" x14ac:dyDescent="0.25">
      <c r="A41" s="33" t="s">
        <v>78</v>
      </c>
      <c r="B41" s="478" t="s">
        <v>79</v>
      </c>
      <c r="C41" s="402"/>
      <c r="D41" s="343"/>
      <c r="E41" s="341"/>
      <c r="F41" s="413"/>
      <c r="G41" s="343"/>
      <c r="H41" s="342"/>
      <c r="I41" s="402">
        <v>1530000</v>
      </c>
      <c r="J41" s="343">
        <v>8631502</v>
      </c>
      <c r="K41" s="341">
        <v>5455709</v>
      </c>
      <c r="L41" s="413">
        <v>1530000</v>
      </c>
      <c r="M41" s="343">
        <v>8631502</v>
      </c>
      <c r="N41" s="341">
        <v>5455709</v>
      </c>
      <c r="O41" s="309"/>
    </row>
    <row r="42" spans="1:16" s="38" customFormat="1" ht="12" customHeight="1" x14ac:dyDescent="0.25">
      <c r="A42" s="33" t="s">
        <v>80</v>
      </c>
      <c r="B42" s="478" t="s">
        <v>81</v>
      </c>
      <c r="C42" s="402"/>
      <c r="D42" s="343"/>
      <c r="E42" s="341"/>
      <c r="F42" s="413">
        <v>3200000</v>
      </c>
      <c r="G42" s="343">
        <v>3854500</v>
      </c>
      <c r="H42" s="342">
        <v>1593323</v>
      </c>
      <c r="I42" s="402"/>
      <c r="J42" s="343"/>
      <c r="K42" s="341"/>
      <c r="L42" s="413">
        <v>3200000</v>
      </c>
      <c r="M42" s="343">
        <v>3854500</v>
      </c>
      <c r="N42" s="341">
        <v>1593323</v>
      </c>
      <c r="O42" s="309"/>
    </row>
    <row r="43" spans="1:16" s="38" customFormat="1" ht="12" customHeight="1" x14ac:dyDescent="0.25">
      <c r="A43" s="33" t="s">
        <v>82</v>
      </c>
      <c r="B43" s="478" t="s">
        <v>83</v>
      </c>
      <c r="C43" s="402"/>
      <c r="D43" s="343"/>
      <c r="E43" s="341"/>
      <c r="F43" s="413">
        <v>864000</v>
      </c>
      <c r="G43" s="343">
        <v>864000</v>
      </c>
      <c r="H43" s="342">
        <v>430332</v>
      </c>
      <c r="I43" s="402"/>
      <c r="J43" s="343">
        <v>3332553</v>
      </c>
      <c r="K43" s="341">
        <v>194441</v>
      </c>
      <c r="L43" s="413">
        <v>864000</v>
      </c>
      <c r="M43" s="343">
        <v>4196553</v>
      </c>
      <c r="N43" s="341">
        <v>624773</v>
      </c>
      <c r="O43" s="309"/>
    </row>
    <row r="44" spans="1:16" s="38" customFormat="1" ht="12" customHeight="1" x14ac:dyDescent="0.25">
      <c r="A44" s="33" t="s">
        <v>84</v>
      </c>
      <c r="B44" s="478" t="s">
        <v>85</v>
      </c>
      <c r="C44" s="402"/>
      <c r="D44" s="343"/>
      <c r="E44" s="341"/>
      <c r="F44" s="413"/>
      <c r="G44" s="343"/>
      <c r="H44" s="342"/>
      <c r="I44" s="402"/>
      <c r="J44" s="343">
        <v>631168</v>
      </c>
      <c r="K44" s="341"/>
      <c r="L44" s="413"/>
      <c r="M44" s="343">
        <v>631168</v>
      </c>
      <c r="N44" s="341"/>
      <c r="O44" s="309">
        <f>SUM(O45:O55)</f>
        <v>0</v>
      </c>
    </row>
    <row r="45" spans="1:16" s="38" customFormat="1" ht="12" customHeight="1" x14ac:dyDescent="0.25">
      <c r="A45" s="33" t="s">
        <v>86</v>
      </c>
      <c r="B45" s="478" t="s">
        <v>87</v>
      </c>
      <c r="C45" s="402"/>
      <c r="D45" s="343"/>
      <c r="E45" s="341">
        <v>13</v>
      </c>
      <c r="F45" s="413"/>
      <c r="G45" s="343"/>
      <c r="H45" s="342">
        <v>5094</v>
      </c>
      <c r="I45" s="402">
        <v>450000</v>
      </c>
      <c r="J45" s="343">
        <v>450000</v>
      </c>
      <c r="K45" s="341">
        <v>1167295</v>
      </c>
      <c r="L45" s="413">
        <v>450000</v>
      </c>
      <c r="M45" s="343">
        <v>450000</v>
      </c>
      <c r="N45" s="341">
        <v>1172389</v>
      </c>
      <c r="O45" s="309"/>
    </row>
    <row r="46" spans="1:16" s="38" customFormat="1" ht="12" customHeight="1" x14ac:dyDescent="0.25">
      <c r="A46" s="33" t="s">
        <v>88</v>
      </c>
      <c r="B46" s="478" t="s">
        <v>89</v>
      </c>
      <c r="C46" s="405"/>
      <c r="D46" s="354"/>
      <c r="E46" s="352"/>
      <c r="F46" s="415"/>
      <c r="G46" s="354"/>
      <c r="H46" s="353"/>
      <c r="I46" s="405"/>
      <c r="J46" s="354"/>
      <c r="K46" s="352"/>
      <c r="L46" s="415"/>
      <c r="M46" s="354"/>
      <c r="N46" s="352"/>
      <c r="O46" s="311"/>
    </row>
    <row r="47" spans="1:16" s="38" customFormat="1" ht="12" customHeight="1" x14ac:dyDescent="0.25">
      <c r="A47" s="39" t="s">
        <v>90</v>
      </c>
      <c r="B47" s="479" t="s">
        <v>91</v>
      </c>
      <c r="C47" s="406"/>
      <c r="D47" s="357"/>
      <c r="E47" s="355"/>
      <c r="F47" s="416"/>
      <c r="G47" s="357"/>
      <c r="H47" s="356"/>
      <c r="I47" s="406"/>
      <c r="J47" s="357"/>
      <c r="K47" s="355"/>
      <c r="L47" s="416"/>
      <c r="M47" s="357"/>
      <c r="N47" s="355"/>
      <c r="O47" s="311"/>
    </row>
    <row r="48" spans="1:16" s="38" customFormat="1" ht="12" customHeight="1" thickBot="1" x14ac:dyDescent="0.3">
      <c r="A48" s="39" t="s">
        <v>92</v>
      </c>
      <c r="B48" s="479" t="s">
        <v>93</v>
      </c>
      <c r="C48" s="406"/>
      <c r="D48" s="357"/>
      <c r="E48" s="355">
        <v>26</v>
      </c>
      <c r="F48" s="416"/>
      <c r="G48" s="357"/>
      <c r="H48" s="356"/>
      <c r="I48" s="406">
        <v>3100000</v>
      </c>
      <c r="J48" s="357">
        <v>3100000</v>
      </c>
      <c r="K48" s="355">
        <v>3621849</v>
      </c>
      <c r="L48" s="416">
        <v>3100000</v>
      </c>
      <c r="M48" s="357">
        <v>3100000</v>
      </c>
      <c r="N48" s="355">
        <v>3621849</v>
      </c>
      <c r="O48" s="311"/>
    </row>
    <row r="49" spans="1:15" s="38" customFormat="1" ht="12" customHeight="1" thickBot="1" x14ac:dyDescent="0.3">
      <c r="A49" s="22" t="s">
        <v>94</v>
      </c>
      <c r="B49" s="454" t="s">
        <v>95</v>
      </c>
      <c r="C49" s="399">
        <f t="shared" ref="C49" si="9">SUM(C50:C54)</f>
        <v>0</v>
      </c>
      <c r="D49" s="344"/>
      <c r="E49" s="335"/>
      <c r="F49" s="344">
        <f t="shared" ref="F49" si="10">SUM(F50:F54)</f>
        <v>0</v>
      </c>
      <c r="G49" s="344"/>
      <c r="H49" s="336"/>
      <c r="I49" s="399">
        <f>SUM(I50:I54)</f>
        <v>0</v>
      </c>
      <c r="J49" s="344"/>
      <c r="K49" s="335"/>
      <c r="L49" s="344"/>
      <c r="M49" s="344"/>
      <c r="N49" s="335"/>
      <c r="O49" s="308"/>
    </row>
    <row r="50" spans="1:15" s="38" customFormat="1" ht="12" customHeight="1" x14ac:dyDescent="0.25">
      <c r="A50" s="27" t="s">
        <v>96</v>
      </c>
      <c r="B50" s="477" t="s">
        <v>97</v>
      </c>
      <c r="C50" s="407"/>
      <c r="D50" s="360"/>
      <c r="E50" s="358"/>
      <c r="F50" s="417"/>
      <c r="G50" s="360"/>
      <c r="H50" s="359"/>
      <c r="I50" s="407"/>
      <c r="J50" s="360"/>
      <c r="K50" s="358"/>
      <c r="L50" s="417"/>
      <c r="M50" s="360"/>
      <c r="N50" s="358"/>
      <c r="O50" s="311"/>
    </row>
    <row r="51" spans="1:15" s="38" customFormat="1" ht="12" customHeight="1" x14ac:dyDescent="0.25">
      <c r="A51" s="33" t="s">
        <v>98</v>
      </c>
      <c r="B51" s="478" t="s">
        <v>99</v>
      </c>
      <c r="C51" s="405"/>
      <c r="D51" s="354"/>
      <c r="E51" s="352"/>
      <c r="F51" s="415"/>
      <c r="G51" s="354"/>
      <c r="H51" s="353"/>
      <c r="I51" s="405"/>
      <c r="J51" s="354"/>
      <c r="K51" s="352"/>
      <c r="L51" s="415"/>
      <c r="M51" s="354"/>
      <c r="N51" s="352"/>
      <c r="O51" s="311"/>
    </row>
    <row r="52" spans="1:15" s="38" customFormat="1" ht="12" customHeight="1" x14ac:dyDescent="0.25">
      <c r="A52" s="33" t="s">
        <v>100</v>
      </c>
      <c r="B52" s="478" t="s">
        <v>101</v>
      </c>
      <c r="C52" s="405"/>
      <c r="D52" s="354"/>
      <c r="E52" s="352"/>
      <c r="F52" s="415"/>
      <c r="G52" s="354"/>
      <c r="H52" s="353"/>
      <c r="I52" s="405"/>
      <c r="J52" s="354"/>
      <c r="K52" s="352"/>
      <c r="L52" s="415"/>
      <c r="M52" s="354"/>
      <c r="N52" s="352"/>
      <c r="O52" s="311"/>
    </row>
    <row r="53" spans="1:15" s="38" customFormat="1" ht="12" customHeight="1" x14ac:dyDescent="0.25">
      <c r="A53" s="33" t="s">
        <v>102</v>
      </c>
      <c r="B53" s="478" t="s">
        <v>103</v>
      </c>
      <c r="C53" s="405"/>
      <c r="D53" s="354"/>
      <c r="E53" s="352"/>
      <c r="F53" s="415"/>
      <c r="G53" s="354"/>
      <c r="H53" s="353"/>
      <c r="I53" s="405"/>
      <c r="J53" s="354"/>
      <c r="K53" s="352"/>
      <c r="L53" s="415"/>
      <c r="M53" s="354"/>
      <c r="N53" s="352"/>
      <c r="O53" s="311"/>
    </row>
    <row r="54" spans="1:15" s="38" customFormat="1" ht="12" customHeight="1" thickBot="1" x14ac:dyDescent="0.3">
      <c r="A54" s="39" t="s">
        <v>104</v>
      </c>
      <c r="B54" s="479" t="s">
        <v>105</v>
      </c>
      <c r="C54" s="406"/>
      <c r="D54" s="357"/>
      <c r="E54" s="355"/>
      <c r="F54" s="416"/>
      <c r="G54" s="357"/>
      <c r="H54" s="356"/>
      <c r="I54" s="406"/>
      <c r="J54" s="357"/>
      <c r="K54" s="355"/>
      <c r="L54" s="416"/>
      <c r="M54" s="357"/>
      <c r="N54" s="355"/>
      <c r="O54" s="311"/>
    </row>
    <row r="55" spans="1:15" s="38" customFormat="1" ht="12" customHeight="1" thickBot="1" x14ac:dyDescent="0.3">
      <c r="A55" s="22" t="s">
        <v>106</v>
      </c>
      <c r="B55" s="454" t="s">
        <v>107</v>
      </c>
      <c r="C55" s="399">
        <f t="shared" ref="C55" si="11">SUM(C56:C58)</f>
        <v>0</v>
      </c>
      <c r="D55" s="344"/>
      <c r="E55" s="335"/>
      <c r="F55" s="344">
        <f t="shared" ref="F55" si="12">SUM(F56:F58)</f>
        <v>0</v>
      </c>
      <c r="G55" s="344"/>
      <c r="H55" s="336"/>
      <c r="I55" s="399">
        <f>SUM(I56:I58)</f>
        <v>1960000</v>
      </c>
      <c r="J55" s="344">
        <f>SUM(J56:J58)</f>
        <v>1960000</v>
      </c>
      <c r="K55" s="335">
        <f>SUM(K56:K58)</f>
        <v>845000</v>
      </c>
      <c r="L55" s="344">
        <v>1960000</v>
      </c>
      <c r="M55" s="344">
        <v>1960000</v>
      </c>
      <c r="N55" s="335">
        <v>845000</v>
      </c>
      <c r="O55" s="308"/>
    </row>
    <row r="56" spans="1:15" s="38" customFormat="1" ht="12" customHeight="1" x14ac:dyDescent="0.25">
      <c r="A56" s="27" t="s">
        <v>108</v>
      </c>
      <c r="B56" s="477" t="s">
        <v>109</v>
      </c>
      <c r="C56" s="401"/>
      <c r="D56" s="340"/>
      <c r="E56" s="338"/>
      <c r="F56" s="412"/>
      <c r="G56" s="340"/>
      <c r="H56" s="339"/>
      <c r="I56" s="401"/>
      <c r="J56" s="340"/>
      <c r="K56" s="338"/>
      <c r="L56" s="412"/>
      <c r="M56" s="340"/>
      <c r="N56" s="338"/>
      <c r="O56" s="309"/>
    </row>
    <row r="57" spans="1:15" s="38" customFormat="1" ht="12" customHeight="1" x14ac:dyDescent="0.25">
      <c r="A57" s="33" t="s">
        <v>110</v>
      </c>
      <c r="B57" s="478" t="s">
        <v>111</v>
      </c>
      <c r="C57" s="402"/>
      <c r="D57" s="343"/>
      <c r="E57" s="341"/>
      <c r="F57" s="413"/>
      <c r="G57" s="343"/>
      <c r="H57" s="342"/>
      <c r="I57" s="402"/>
      <c r="J57" s="343"/>
      <c r="K57" s="341"/>
      <c r="L57" s="413"/>
      <c r="M57" s="343"/>
      <c r="N57" s="341"/>
      <c r="O57" s="309"/>
    </row>
    <row r="58" spans="1:15" s="38" customFormat="1" ht="12" customHeight="1" x14ac:dyDescent="0.25">
      <c r="A58" s="33" t="s">
        <v>112</v>
      </c>
      <c r="B58" s="478" t="s">
        <v>113</v>
      </c>
      <c r="C58" s="402"/>
      <c r="D58" s="343"/>
      <c r="E58" s="341"/>
      <c r="F58" s="413"/>
      <c r="G58" s="343"/>
      <c r="H58" s="342"/>
      <c r="I58" s="402">
        <v>1960000</v>
      </c>
      <c r="J58" s="343">
        <v>1960000</v>
      </c>
      <c r="K58" s="341">
        <v>845000</v>
      </c>
      <c r="L58" s="413">
        <v>1960000</v>
      </c>
      <c r="M58" s="343">
        <v>1960000</v>
      </c>
      <c r="N58" s="341">
        <v>845000</v>
      </c>
      <c r="O58" s="309"/>
    </row>
    <row r="59" spans="1:15" s="38" customFormat="1" ht="12" customHeight="1" thickBot="1" x14ac:dyDescent="0.3">
      <c r="A59" s="39" t="s">
        <v>114</v>
      </c>
      <c r="B59" s="479" t="s">
        <v>115</v>
      </c>
      <c r="C59" s="403"/>
      <c r="D59" s="347"/>
      <c r="E59" s="345"/>
      <c r="F59" s="414"/>
      <c r="G59" s="347"/>
      <c r="H59" s="346"/>
      <c r="I59" s="403"/>
      <c r="J59" s="347"/>
      <c r="K59" s="345"/>
      <c r="L59" s="414"/>
      <c r="M59" s="347"/>
      <c r="N59" s="345"/>
      <c r="O59" s="309"/>
    </row>
    <row r="60" spans="1:15" s="38" customFormat="1" ht="12" customHeight="1" thickBot="1" x14ac:dyDescent="0.3">
      <c r="A60" s="22" t="s">
        <v>116</v>
      </c>
      <c r="B60" s="480" t="s">
        <v>117</v>
      </c>
      <c r="C60" s="399">
        <f t="shared" ref="C60" si="13">SUM(C61:C63)</f>
        <v>0</v>
      </c>
      <c r="D60" s="344"/>
      <c r="E60" s="335"/>
      <c r="F60" s="344">
        <f t="shared" ref="F60" si="14">SUM(F61:F63)</f>
        <v>0</v>
      </c>
      <c r="G60" s="344"/>
      <c r="H60" s="336"/>
      <c r="I60" s="399">
        <f>SUM(I61:I63)</f>
        <v>0</v>
      </c>
      <c r="J60" s="344">
        <f>SUM(J61:J64)</f>
        <v>141056010</v>
      </c>
      <c r="K60" s="335">
        <f>SUM(K61:K64)</f>
        <v>141056010</v>
      </c>
      <c r="L60" s="344"/>
      <c r="M60" s="344">
        <f>SUM(M61:M64)</f>
        <v>141056010</v>
      </c>
      <c r="N60" s="335">
        <f>SUM(N61:N64)</f>
        <v>141056010</v>
      </c>
      <c r="O60" s="308"/>
    </row>
    <row r="61" spans="1:15" s="38" customFormat="1" ht="12" customHeight="1" x14ac:dyDescent="0.25">
      <c r="A61" s="27" t="s">
        <v>118</v>
      </c>
      <c r="B61" s="477" t="s">
        <v>119</v>
      </c>
      <c r="C61" s="405"/>
      <c r="D61" s="354"/>
      <c r="E61" s="352"/>
      <c r="F61" s="415"/>
      <c r="G61" s="354"/>
      <c r="H61" s="353"/>
      <c r="I61" s="405"/>
      <c r="J61" s="354"/>
      <c r="K61" s="352"/>
      <c r="L61" s="415"/>
      <c r="M61" s="354"/>
      <c r="N61" s="352"/>
      <c r="O61" s="311"/>
    </row>
    <row r="62" spans="1:15" s="38" customFormat="1" ht="12" customHeight="1" x14ac:dyDescent="0.25">
      <c r="A62" s="33" t="s">
        <v>120</v>
      </c>
      <c r="B62" s="478" t="s">
        <v>121</v>
      </c>
      <c r="C62" s="405"/>
      <c r="D62" s="354"/>
      <c r="E62" s="352"/>
      <c r="F62" s="415"/>
      <c r="G62" s="354"/>
      <c r="H62" s="353"/>
      <c r="I62" s="405"/>
      <c r="J62" s="354"/>
      <c r="K62" s="352"/>
      <c r="L62" s="415"/>
      <c r="M62" s="354"/>
      <c r="N62" s="352"/>
      <c r="O62" s="311"/>
    </row>
    <row r="63" spans="1:15" s="38" customFormat="1" ht="12" customHeight="1" x14ac:dyDescent="0.25">
      <c r="A63" s="33" t="s">
        <v>122</v>
      </c>
      <c r="B63" s="478" t="s">
        <v>123</v>
      </c>
      <c r="C63" s="405"/>
      <c r="D63" s="354"/>
      <c r="E63" s="352"/>
      <c r="F63" s="415"/>
      <c r="G63" s="354"/>
      <c r="H63" s="353"/>
      <c r="I63" s="405"/>
      <c r="J63" s="354">
        <v>141056010</v>
      </c>
      <c r="K63" s="352">
        <v>141056010</v>
      </c>
      <c r="L63" s="415"/>
      <c r="M63" s="354">
        <v>141056010</v>
      </c>
      <c r="N63" s="352">
        <v>141056010</v>
      </c>
      <c r="O63" s="311"/>
    </row>
    <row r="64" spans="1:15" s="38" customFormat="1" ht="12" customHeight="1" thickBot="1" x14ac:dyDescent="0.3">
      <c r="A64" s="39" t="s">
        <v>124</v>
      </c>
      <c r="B64" s="479" t="s">
        <v>125</v>
      </c>
      <c r="C64" s="405"/>
      <c r="D64" s="354"/>
      <c r="E64" s="352"/>
      <c r="F64" s="415"/>
      <c r="G64" s="354"/>
      <c r="H64" s="353"/>
      <c r="I64" s="405"/>
      <c r="J64" s="354"/>
      <c r="K64" s="352"/>
      <c r="L64" s="415"/>
      <c r="M64" s="354"/>
      <c r="N64" s="352"/>
      <c r="O64" s="311"/>
    </row>
    <row r="65" spans="1:15" s="38" customFormat="1" ht="12" customHeight="1" thickBot="1" x14ac:dyDescent="0.3">
      <c r="A65" s="22" t="s">
        <v>126</v>
      </c>
      <c r="B65" s="454" t="s">
        <v>127</v>
      </c>
      <c r="C65" s="404"/>
      <c r="D65" s="351">
        <v>594015</v>
      </c>
      <c r="E65" s="349">
        <f t="shared" ref="E65:N65" si="15">+E8+E15+E22+E29+E37+E49+E55+E60</f>
        <v>641287</v>
      </c>
      <c r="F65" s="351">
        <f t="shared" si="15"/>
        <v>4474000</v>
      </c>
      <c r="G65" s="351">
        <f t="shared" si="15"/>
        <v>5673500</v>
      </c>
      <c r="H65" s="350">
        <f t="shared" si="15"/>
        <v>2851699</v>
      </c>
      <c r="I65" s="404">
        <f t="shared" si="15"/>
        <v>287275567</v>
      </c>
      <c r="J65" s="351">
        <f t="shared" si="15"/>
        <v>524303389</v>
      </c>
      <c r="K65" s="349">
        <f t="shared" si="15"/>
        <v>487155956</v>
      </c>
      <c r="L65" s="351">
        <f t="shared" si="15"/>
        <v>291749567</v>
      </c>
      <c r="M65" s="351">
        <f t="shared" si="15"/>
        <v>530570904</v>
      </c>
      <c r="N65" s="349">
        <f t="shared" si="15"/>
        <v>480938814</v>
      </c>
      <c r="O65" s="310"/>
    </row>
    <row r="66" spans="1:15" s="38" customFormat="1" ht="12" customHeight="1" thickBot="1" x14ac:dyDescent="0.3">
      <c r="A66" s="263" t="s">
        <v>265</v>
      </c>
      <c r="B66" s="480" t="s">
        <v>129</v>
      </c>
      <c r="C66" s="399">
        <f t="shared" ref="C66" si="16">SUM(C67:C69)</f>
        <v>0</v>
      </c>
      <c r="D66" s="344"/>
      <c r="E66" s="335"/>
      <c r="F66" s="344">
        <f t="shared" ref="F66" si="17">SUM(F67:F69)</f>
        <v>0</v>
      </c>
      <c r="G66" s="344"/>
      <c r="H66" s="336"/>
      <c r="I66" s="399">
        <f>SUM(I67:I69)</f>
        <v>0</v>
      </c>
      <c r="J66" s="344"/>
      <c r="K66" s="335"/>
      <c r="L66" s="344"/>
      <c r="M66" s="344"/>
      <c r="N66" s="335"/>
      <c r="O66" s="308"/>
    </row>
    <row r="67" spans="1:15" s="38" customFormat="1" ht="12" customHeight="1" x14ac:dyDescent="0.25">
      <c r="A67" s="27" t="s">
        <v>130</v>
      </c>
      <c r="B67" s="477" t="s">
        <v>131</v>
      </c>
      <c r="C67" s="405"/>
      <c r="D67" s="354"/>
      <c r="E67" s="352"/>
      <c r="F67" s="415"/>
      <c r="G67" s="354"/>
      <c r="H67" s="353"/>
      <c r="I67" s="405"/>
      <c r="J67" s="354"/>
      <c r="K67" s="352"/>
      <c r="L67" s="415"/>
      <c r="M67" s="354"/>
      <c r="N67" s="352"/>
      <c r="O67" s="311"/>
    </row>
    <row r="68" spans="1:15" s="38" customFormat="1" ht="12" customHeight="1" x14ac:dyDescent="0.25">
      <c r="A68" s="33" t="s">
        <v>132</v>
      </c>
      <c r="B68" s="478" t="s">
        <v>133</v>
      </c>
      <c r="C68" s="405"/>
      <c r="D68" s="354"/>
      <c r="E68" s="352"/>
      <c r="F68" s="415"/>
      <c r="G68" s="354"/>
      <c r="H68" s="353"/>
      <c r="I68" s="405"/>
      <c r="J68" s="354"/>
      <c r="K68" s="352"/>
      <c r="L68" s="415"/>
      <c r="M68" s="354"/>
      <c r="N68" s="352"/>
      <c r="O68" s="311"/>
    </row>
    <row r="69" spans="1:15" s="38" customFormat="1" ht="12" customHeight="1" thickBot="1" x14ac:dyDescent="0.3">
      <c r="A69" s="39" t="s">
        <v>134</v>
      </c>
      <c r="B69" s="479" t="s">
        <v>368</v>
      </c>
      <c r="C69" s="405"/>
      <c r="D69" s="354"/>
      <c r="E69" s="352"/>
      <c r="F69" s="415"/>
      <c r="G69" s="354"/>
      <c r="H69" s="353"/>
      <c r="I69" s="405"/>
      <c r="J69" s="354"/>
      <c r="K69" s="352"/>
      <c r="L69" s="415"/>
      <c r="M69" s="354"/>
      <c r="N69" s="352"/>
      <c r="O69" s="311"/>
    </row>
    <row r="70" spans="1:15" s="38" customFormat="1" ht="12" customHeight="1" thickBot="1" x14ac:dyDescent="0.3">
      <c r="A70" s="263" t="s">
        <v>267</v>
      </c>
      <c r="B70" s="480" t="s">
        <v>137</v>
      </c>
      <c r="C70" s="399">
        <f t="shared" ref="C70" si="18">SUM(C71:C74)</f>
        <v>0</v>
      </c>
      <c r="D70" s="344"/>
      <c r="E70" s="335"/>
      <c r="F70" s="344">
        <f t="shared" ref="F70" si="19">SUM(F71:F74)</f>
        <v>0</v>
      </c>
      <c r="G70" s="344"/>
      <c r="H70" s="336"/>
      <c r="I70" s="399">
        <f>SUM(I71:I74)</f>
        <v>0</v>
      </c>
      <c r="J70" s="344">
        <f>SUM(J71:J74)</f>
        <v>42000000</v>
      </c>
      <c r="K70" s="335">
        <f>SUM(K71:K74)</f>
        <v>42000000</v>
      </c>
      <c r="L70" s="344"/>
      <c r="M70" s="344">
        <v>42000000</v>
      </c>
      <c r="N70" s="335">
        <v>42000000</v>
      </c>
      <c r="O70" s="308"/>
    </row>
    <row r="71" spans="1:15" s="38" customFormat="1" ht="12" customHeight="1" x14ac:dyDescent="0.25">
      <c r="A71" s="27" t="s">
        <v>138</v>
      </c>
      <c r="B71" s="477" t="s">
        <v>139</v>
      </c>
      <c r="C71" s="405"/>
      <c r="D71" s="354"/>
      <c r="E71" s="352"/>
      <c r="F71" s="415"/>
      <c r="G71" s="354"/>
      <c r="H71" s="353"/>
      <c r="I71" s="405"/>
      <c r="J71" s="354">
        <v>42000000</v>
      </c>
      <c r="K71" s="352">
        <v>42000000</v>
      </c>
      <c r="L71" s="415"/>
      <c r="M71" s="354">
        <v>42000000</v>
      </c>
      <c r="N71" s="352">
        <v>42000000</v>
      </c>
      <c r="O71" s="311"/>
    </row>
    <row r="72" spans="1:15" s="38" customFormat="1" ht="12" customHeight="1" x14ac:dyDescent="0.25">
      <c r="A72" s="33" t="s">
        <v>140</v>
      </c>
      <c r="B72" s="478" t="s">
        <v>141</v>
      </c>
      <c r="C72" s="405"/>
      <c r="D72" s="354"/>
      <c r="E72" s="352"/>
      <c r="F72" s="415"/>
      <c r="G72" s="354"/>
      <c r="H72" s="353"/>
      <c r="I72" s="405"/>
      <c r="J72" s="354"/>
      <c r="K72" s="352"/>
      <c r="L72" s="415"/>
      <c r="M72" s="354"/>
      <c r="N72" s="352"/>
      <c r="O72" s="311"/>
    </row>
    <row r="73" spans="1:15" s="38" customFormat="1" ht="12" customHeight="1" x14ac:dyDescent="0.25">
      <c r="A73" s="33" t="s">
        <v>142</v>
      </c>
      <c r="B73" s="478" t="s">
        <v>143</v>
      </c>
      <c r="C73" s="405"/>
      <c r="D73" s="354"/>
      <c r="E73" s="352"/>
      <c r="F73" s="415"/>
      <c r="G73" s="354"/>
      <c r="H73" s="353"/>
      <c r="I73" s="405"/>
      <c r="J73" s="354"/>
      <c r="K73" s="352"/>
      <c r="L73" s="415"/>
      <c r="M73" s="354"/>
      <c r="N73" s="352"/>
      <c r="O73" s="311">
        <f>+O16+O23+O30+O37+O45+O57+O63+O68</f>
        <v>0</v>
      </c>
    </row>
    <row r="74" spans="1:15" s="38" customFormat="1" ht="12" customHeight="1" thickBot="1" x14ac:dyDescent="0.3">
      <c r="A74" s="39" t="s">
        <v>144</v>
      </c>
      <c r="B74" s="479" t="s">
        <v>145</v>
      </c>
      <c r="C74" s="405"/>
      <c r="D74" s="354"/>
      <c r="E74" s="352"/>
      <c r="F74" s="415"/>
      <c r="G74" s="354"/>
      <c r="H74" s="353"/>
      <c r="I74" s="405"/>
      <c r="J74" s="354"/>
      <c r="K74" s="352"/>
      <c r="L74" s="415"/>
      <c r="M74" s="354"/>
      <c r="N74" s="352"/>
      <c r="O74" s="311"/>
    </row>
    <row r="75" spans="1:15" s="38" customFormat="1" ht="12" customHeight="1" thickBot="1" x14ac:dyDescent="0.3">
      <c r="A75" s="263" t="s">
        <v>282</v>
      </c>
      <c r="B75" s="480" t="s">
        <v>147</v>
      </c>
      <c r="C75" s="399">
        <f t="shared" ref="C75:H75" si="20">SUM(C76:C77)</f>
        <v>51977</v>
      </c>
      <c r="D75" s="344">
        <f t="shared" si="20"/>
        <v>740000</v>
      </c>
      <c r="E75" s="335">
        <f t="shared" si="20"/>
        <v>740000</v>
      </c>
      <c r="F75" s="344">
        <f t="shared" si="20"/>
        <v>362500</v>
      </c>
      <c r="G75" s="344">
        <f t="shared" si="20"/>
        <v>747000</v>
      </c>
      <c r="H75" s="336">
        <f t="shared" si="20"/>
        <v>747000</v>
      </c>
      <c r="I75" s="399">
        <f t="shared" ref="I75:N75" si="21">SUM(I76:I77)</f>
        <v>131127458</v>
      </c>
      <c r="J75" s="344">
        <f t="shared" si="21"/>
        <v>28022000</v>
      </c>
      <c r="K75" s="335">
        <f t="shared" si="21"/>
        <v>28022000</v>
      </c>
      <c r="L75" s="344">
        <f t="shared" si="21"/>
        <v>131541935</v>
      </c>
      <c r="M75" s="344">
        <f t="shared" si="21"/>
        <v>29509000</v>
      </c>
      <c r="N75" s="335">
        <f t="shared" si="21"/>
        <v>29509000</v>
      </c>
      <c r="O75" s="308"/>
    </row>
    <row r="76" spans="1:15" s="38" customFormat="1" ht="12" customHeight="1" x14ac:dyDescent="0.25">
      <c r="A76" s="27" t="s">
        <v>148</v>
      </c>
      <c r="B76" s="477" t="s">
        <v>149</v>
      </c>
      <c r="C76" s="405">
        <v>51977</v>
      </c>
      <c r="D76" s="354">
        <v>740000</v>
      </c>
      <c r="E76" s="352">
        <v>740000</v>
      </c>
      <c r="F76" s="415">
        <v>362500</v>
      </c>
      <c r="G76" s="354">
        <v>747000</v>
      </c>
      <c r="H76" s="353">
        <v>747000</v>
      </c>
      <c r="I76" s="405">
        <v>131127458</v>
      </c>
      <c r="J76" s="354">
        <v>28022000</v>
      </c>
      <c r="K76" s="352">
        <v>28022000</v>
      </c>
      <c r="L76" s="415">
        <v>131541935</v>
      </c>
      <c r="M76" s="354">
        <v>29509000</v>
      </c>
      <c r="N76" s="352">
        <v>29509000</v>
      </c>
      <c r="O76" s="311"/>
    </row>
    <row r="77" spans="1:15" s="38" customFormat="1" ht="12" customHeight="1" thickBot="1" x14ac:dyDescent="0.3">
      <c r="A77" s="39" t="s">
        <v>150</v>
      </c>
      <c r="B77" s="479" t="s">
        <v>151</v>
      </c>
      <c r="C77" s="405"/>
      <c r="D77" s="354"/>
      <c r="E77" s="352"/>
      <c r="F77" s="415"/>
      <c r="G77" s="354"/>
      <c r="H77" s="353"/>
      <c r="I77" s="405"/>
      <c r="J77" s="354"/>
      <c r="K77" s="352"/>
      <c r="L77" s="415"/>
      <c r="M77" s="354"/>
      <c r="N77" s="352"/>
      <c r="O77" s="311"/>
    </row>
    <row r="78" spans="1:15" s="32" customFormat="1" ht="12" customHeight="1" thickBot="1" x14ac:dyDescent="0.3">
      <c r="A78" s="264" t="s">
        <v>285</v>
      </c>
      <c r="B78" s="482" t="s">
        <v>369</v>
      </c>
      <c r="C78" s="399">
        <f t="shared" ref="C78:H78" si="22">SUM(C79:C82)</f>
        <v>44998068</v>
      </c>
      <c r="D78" s="344">
        <f t="shared" si="22"/>
        <v>44998068</v>
      </c>
      <c r="E78" s="335">
        <f t="shared" si="22"/>
        <v>36291588</v>
      </c>
      <c r="F78" s="344">
        <f t="shared" si="22"/>
        <v>94906153</v>
      </c>
      <c r="G78" s="344">
        <f t="shared" si="22"/>
        <v>94906153</v>
      </c>
      <c r="H78" s="336">
        <f t="shared" si="22"/>
        <v>85701926</v>
      </c>
      <c r="I78" s="399"/>
      <c r="J78" s="344">
        <f>SUM(J79:J82)</f>
        <v>5103372</v>
      </c>
      <c r="K78" s="335">
        <f>SUM(K79:K82)</f>
        <v>5103372</v>
      </c>
      <c r="L78" s="344">
        <f>SUM(L79:L82)</f>
        <v>139904221</v>
      </c>
      <c r="M78" s="344">
        <f>SUM(M79:M82)</f>
        <v>145007593</v>
      </c>
      <c r="N78" s="335">
        <f>SUM(N79:N82)</f>
        <v>127096886</v>
      </c>
      <c r="O78" s="308"/>
    </row>
    <row r="79" spans="1:15" s="38" customFormat="1" ht="12" customHeight="1" x14ac:dyDescent="0.25">
      <c r="A79" s="27" t="s">
        <v>154</v>
      </c>
      <c r="B79" s="477" t="s">
        <v>155</v>
      </c>
      <c r="C79" s="405"/>
      <c r="D79" s="354"/>
      <c r="E79" s="352"/>
      <c r="F79" s="415"/>
      <c r="G79" s="354"/>
      <c r="H79" s="353"/>
      <c r="I79" s="405"/>
      <c r="J79" s="354">
        <v>5103372</v>
      </c>
      <c r="K79" s="352">
        <v>5103372</v>
      </c>
      <c r="L79" s="415"/>
      <c r="M79" s="354">
        <v>5103372</v>
      </c>
      <c r="N79" s="352">
        <v>5103372</v>
      </c>
      <c r="O79" s="311"/>
    </row>
    <row r="80" spans="1:15" s="38" customFormat="1" ht="12" customHeight="1" x14ac:dyDescent="0.25">
      <c r="A80" s="33" t="s">
        <v>156</v>
      </c>
      <c r="B80" s="478" t="s">
        <v>157</v>
      </c>
      <c r="C80" s="405"/>
      <c r="D80" s="354"/>
      <c r="E80" s="352"/>
      <c r="F80" s="415"/>
      <c r="G80" s="354"/>
      <c r="H80" s="353"/>
      <c r="I80" s="405"/>
      <c r="J80" s="354"/>
      <c r="K80" s="352"/>
      <c r="L80" s="415"/>
      <c r="M80" s="354"/>
      <c r="N80" s="352"/>
      <c r="O80" s="311"/>
    </row>
    <row r="81" spans="1:15" s="38" customFormat="1" ht="12" customHeight="1" x14ac:dyDescent="0.25">
      <c r="A81" s="33" t="s">
        <v>158</v>
      </c>
      <c r="B81" s="479" t="s">
        <v>159</v>
      </c>
      <c r="C81" s="405"/>
      <c r="D81" s="354"/>
      <c r="E81" s="352"/>
      <c r="F81" s="415"/>
      <c r="G81" s="354"/>
      <c r="H81" s="353"/>
      <c r="I81" s="405"/>
      <c r="J81" s="354"/>
      <c r="K81" s="352"/>
      <c r="L81" s="415"/>
      <c r="M81" s="354"/>
      <c r="N81" s="352"/>
      <c r="O81" s="311"/>
    </row>
    <row r="82" spans="1:15" s="38" customFormat="1" ht="12" customHeight="1" thickBot="1" x14ac:dyDescent="0.3">
      <c r="A82" s="265" t="s">
        <v>160</v>
      </c>
      <c r="B82" s="479" t="s">
        <v>161</v>
      </c>
      <c r="C82" s="408">
        <v>44998068</v>
      </c>
      <c r="D82" s="364">
        <v>44998068</v>
      </c>
      <c r="E82" s="361">
        <v>36291588</v>
      </c>
      <c r="F82" s="363">
        <v>94906153</v>
      </c>
      <c r="G82" s="364">
        <v>94906153</v>
      </c>
      <c r="H82" s="362">
        <v>85701926</v>
      </c>
      <c r="I82" s="408"/>
      <c r="J82" s="364"/>
      <c r="K82" s="361"/>
      <c r="L82" s="363">
        <v>139904221</v>
      </c>
      <c r="M82" s="364">
        <v>139904221</v>
      </c>
      <c r="N82" s="361">
        <v>121993514</v>
      </c>
      <c r="O82" s="311"/>
    </row>
    <row r="83" spans="1:15" s="38" customFormat="1" ht="12" customHeight="1" thickBot="1" x14ac:dyDescent="0.3">
      <c r="A83" s="264" t="s">
        <v>288</v>
      </c>
      <c r="B83" s="482" t="s">
        <v>163</v>
      </c>
      <c r="C83" s="399">
        <f t="shared" ref="C83" si="23">SUM(C84:C87)</f>
        <v>0</v>
      </c>
      <c r="D83" s="344"/>
      <c r="E83" s="335"/>
      <c r="F83" s="344">
        <f t="shared" ref="F83" si="24">SUM(F84:F87)</f>
        <v>0</v>
      </c>
      <c r="G83" s="344"/>
      <c r="H83" s="336"/>
      <c r="I83" s="399">
        <f>SUM(I84:I87)</f>
        <v>0</v>
      </c>
      <c r="J83" s="344"/>
      <c r="K83" s="335"/>
      <c r="L83" s="344"/>
      <c r="M83" s="344"/>
      <c r="N83" s="335"/>
      <c r="O83" s="308"/>
    </row>
    <row r="84" spans="1:15" s="38" customFormat="1" ht="12" customHeight="1" x14ac:dyDescent="0.25">
      <c r="A84" s="266" t="s">
        <v>370</v>
      </c>
      <c r="B84" s="477" t="s">
        <v>165</v>
      </c>
      <c r="C84" s="405"/>
      <c r="D84" s="354"/>
      <c r="E84" s="352"/>
      <c r="F84" s="415"/>
      <c r="G84" s="354"/>
      <c r="H84" s="353"/>
      <c r="I84" s="405"/>
      <c r="J84" s="354"/>
      <c r="K84" s="352"/>
      <c r="L84" s="415"/>
      <c r="M84" s="354"/>
      <c r="N84" s="352"/>
      <c r="O84" s="311"/>
    </row>
    <row r="85" spans="1:15" s="38" customFormat="1" ht="12" customHeight="1" x14ac:dyDescent="0.25">
      <c r="A85" s="267" t="s">
        <v>371</v>
      </c>
      <c r="B85" s="478" t="s">
        <v>167</v>
      </c>
      <c r="C85" s="405"/>
      <c r="D85" s="354"/>
      <c r="E85" s="352"/>
      <c r="F85" s="415"/>
      <c r="G85" s="354"/>
      <c r="H85" s="353"/>
      <c r="I85" s="405"/>
      <c r="J85" s="354"/>
      <c r="K85" s="352"/>
      <c r="L85" s="415"/>
      <c r="M85" s="354"/>
      <c r="N85" s="352"/>
      <c r="O85" s="311"/>
    </row>
    <row r="86" spans="1:15" s="38" customFormat="1" ht="12" customHeight="1" x14ac:dyDescent="0.25">
      <c r="A86" s="267" t="s">
        <v>372</v>
      </c>
      <c r="B86" s="478" t="s">
        <v>169</v>
      </c>
      <c r="C86" s="405"/>
      <c r="D86" s="354"/>
      <c r="E86" s="352"/>
      <c r="F86" s="415"/>
      <c r="G86" s="354"/>
      <c r="H86" s="353"/>
      <c r="I86" s="405"/>
      <c r="J86" s="354"/>
      <c r="K86" s="352"/>
      <c r="L86" s="415"/>
      <c r="M86" s="354"/>
      <c r="N86" s="352"/>
      <c r="O86" s="311"/>
    </row>
    <row r="87" spans="1:15" s="32" customFormat="1" ht="12" customHeight="1" thickBot="1" x14ac:dyDescent="0.3">
      <c r="A87" s="268" t="s">
        <v>373</v>
      </c>
      <c r="B87" s="479" t="s">
        <v>171</v>
      </c>
      <c r="C87" s="405"/>
      <c r="D87" s="354"/>
      <c r="E87" s="352"/>
      <c r="F87" s="415"/>
      <c r="G87" s="354"/>
      <c r="H87" s="353"/>
      <c r="I87" s="405"/>
      <c r="J87" s="354"/>
      <c r="K87" s="352"/>
      <c r="L87" s="415"/>
      <c r="M87" s="354"/>
      <c r="N87" s="352"/>
      <c r="O87" s="311"/>
    </row>
    <row r="88" spans="1:15" s="32" customFormat="1" ht="12" customHeight="1" thickBot="1" x14ac:dyDescent="0.3">
      <c r="A88" s="263" t="s">
        <v>291</v>
      </c>
      <c r="B88" s="480" t="s">
        <v>173</v>
      </c>
      <c r="C88" s="409"/>
      <c r="D88" s="344"/>
      <c r="E88" s="335"/>
      <c r="F88" s="418"/>
      <c r="G88" s="344"/>
      <c r="H88" s="336"/>
      <c r="I88" s="409"/>
      <c r="J88" s="344"/>
      <c r="K88" s="335"/>
      <c r="L88" s="418"/>
      <c r="M88" s="344"/>
      <c r="N88" s="335"/>
      <c r="O88" s="308"/>
    </row>
    <row r="89" spans="1:15" s="32" customFormat="1" ht="12" customHeight="1" thickBot="1" x14ac:dyDescent="0.3">
      <c r="A89" s="263" t="s">
        <v>294</v>
      </c>
      <c r="B89" s="480" t="s">
        <v>175</v>
      </c>
      <c r="C89" s="409"/>
      <c r="D89" s="344"/>
      <c r="E89" s="335"/>
      <c r="F89" s="418"/>
      <c r="G89" s="344"/>
      <c r="H89" s="336"/>
      <c r="I89" s="409"/>
      <c r="J89" s="344"/>
      <c r="K89" s="335"/>
      <c r="L89" s="418"/>
      <c r="M89" s="344"/>
      <c r="N89" s="335"/>
      <c r="O89" s="308"/>
    </row>
    <row r="90" spans="1:15" s="32" customFormat="1" ht="12" customHeight="1" thickBot="1" x14ac:dyDescent="0.3">
      <c r="A90" s="263" t="s">
        <v>297</v>
      </c>
      <c r="B90" s="480" t="s">
        <v>177</v>
      </c>
      <c r="C90" s="404">
        <f t="shared" ref="C90:N90" si="25">+C66+C70+C75+C78+C83+C89+C88</f>
        <v>45050045</v>
      </c>
      <c r="D90" s="351">
        <f t="shared" si="25"/>
        <v>45738068</v>
      </c>
      <c r="E90" s="349">
        <f t="shared" si="25"/>
        <v>37031588</v>
      </c>
      <c r="F90" s="351">
        <f t="shared" si="25"/>
        <v>95268653</v>
      </c>
      <c r="G90" s="351">
        <f t="shared" si="25"/>
        <v>95653153</v>
      </c>
      <c r="H90" s="350">
        <f t="shared" si="25"/>
        <v>86448926</v>
      </c>
      <c r="I90" s="404">
        <f t="shared" si="25"/>
        <v>131127458</v>
      </c>
      <c r="J90" s="351">
        <f t="shared" si="25"/>
        <v>75125372</v>
      </c>
      <c r="K90" s="349">
        <f t="shared" si="25"/>
        <v>75125372</v>
      </c>
      <c r="L90" s="351">
        <f t="shared" si="25"/>
        <v>271446156</v>
      </c>
      <c r="M90" s="351">
        <f t="shared" si="25"/>
        <v>216516593</v>
      </c>
      <c r="N90" s="349">
        <f t="shared" si="25"/>
        <v>198605886</v>
      </c>
      <c r="O90" s="310"/>
    </row>
    <row r="91" spans="1:15" s="32" customFormat="1" ht="12" customHeight="1" thickBot="1" x14ac:dyDescent="0.3">
      <c r="A91" s="113" t="s">
        <v>300</v>
      </c>
      <c r="B91" s="483" t="s">
        <v>179</v>
      </c>
      <c r="C91" s="404">
        <f t="shared" ref="C91:M91" si="26">+C65+C90</f>
        <v>45050045</v>
      </c>
      <c r="D91" s="348">
        <f t="shared" si="26"/>
        <v>46332083</v>
      </c>
      <c r="E91" s="349">
        <f t="shared" si="26"/>
        <v>37672875</v>
      </c>
      <c r="F91" s="351">
        <f t="shared" si="26"/>
        <v>99742653</v>
      </c>
      <c r="G91" s="348">
        <f t="shared" si="26"/>
        <v>101326653</v>
      </c>
      <c r="H91" s="350">
        <f t="shared" si="26"/>
        <v>89300625</v>
      </c>
      <c r="I91" s="404">
        <f t="shared" si="26"/>
        <v>418403025</v>
      </c>
      <c r="J91" s="348">
        <f t="shared" si="26"/>
        <v>599428761</v>
      </c>
      <c r="K91" s="349">
        <f t="shared" si="26"/>
        <v>562281328</v>
      </c>
      <c r="L91" s="351">
        <f t="shared" si="26"/>
        <v>563195723</v>
      </c>
      <c r="M91" s="348">
        <f t="shared" si="26"/>
        <v>747087497</v>
      </c>
      <c r="N91" s="349">
        <v>689254828</v>
      </c>
      <c r="O91" s="310"/>
    </row>
    <row r="92" spans="1:15" s="38" customFormat="1" ht="15" customHeight="1" x14ac:dyDescent="0.25">
      <c r="A92" s="269"/>
      <c r="B92" s="270"/>
      <c r="C92" s="365"/>
      <c r="D92" s="367"/>
      <c r="E92" s="366"/>
      <c r="F92" s="365"/>
      <c r="G92" s="367"/>
      <c r="H92" s="366"/>
      <c r="I92" s="365"/>
      <c r="J92" s="367"/>
      <c r="K92" s="366"/>
      <c r="L92" s="365"/>
      <c r="M92" s="367"/>
      <c r="N92" s="366"/>
    </row>
    <row r="93" spans="1:15" s="19" customFormat="1" ht="16.5" customHeight="1" thickBot="1" x14ac:dyDescent="0.3">
      <c r="A93" s="738" t="s">
        <v>180</v>
      </c>
      <c r="B93" s="738"/>
      <c r="C93" s="368"/>
      <c r="D93" s="368"/>
      <c r="E93" s="368"/>
      <c r="F93" s="333"/>
      <c r="G93" s="369"/>
      <c r="H93" s="333"/>
      <c r="I93" s="333"/>
      <c r="J93" s="369"/>
      <c r="K93" s="333"/>
      <c r="L93" s="333"/>
      <c r="M93" s="369"/>
      <c r="N93" s="333"/>
    </row>
    <row r="94" spans="1:15" s="80" customFormat="1" ht="12" customHeight="1" thickBot="1" x14ac:dyDescent="0.3">
      <c r="A94" s="76" t="s">
        <v>12</v>
      </c>
      <c r="B94" s="453" t="s">
        <v>586</v>
      </c>
      <c r="C94" s="497">
        <f t="shared" ref="C94:H94" si="27">+C95+C96+C97+C98+C99+C112</f>
        <v>43970045</v>
      </c>
      <c r="D94" s="494">
        <f t="shared" si="27"/>
        <v>45644060</v>
      </c>
      <c r="E94" s="371">
        <f t="shared" si="27"/>
        <v>37434323</v>
      </c>
      <c r="F94" s="494">
        <f t="shared" si="27"/>
        <v>96813653</v>
      </c>
      <c r="G94" s="372">
        <f t="shared" si="27"/>
        <v>98485938</v>
      </c>
      <c r="H94" s="474">
        <f t="shared" si="27"/>
        <v>86899287</v>
      </c>
      <c r="I94" s="497">
        <f t="shared" ref="I94:N94" si="28">P92+I95+I96+I97+I98+I99+I112</f>
        <v>230873804</v>
      </c>
      <c r="J94" s="494">
        <f t="shared" si="28"/>
        <v>233799926</v>
      </c>
      <c r="K94" s="371">
        <f t="shared" si="28"/>
        <v>199803899</v>
      </c>
      <c r="L94" s="494">
        <f t="shared" si="28"/>
        <v>371657502</v>
      </c>
      <c r="M94" s="372">
        <f t="shared" si="28"/>
        <v>377929924</v>
      </c>
      <c r="N94" s="371">
        <f t="shared" si="28"/>
        <v>324137509</v>
      </c>
      <c r="O94" s="308"/>
    </row>
    <row r="95" spans="1:15" ht="12" customHeight="1" x14ac:dyDescent="0.25">
      <c r="A95" s="81" t="s">
        <v>14</v>
      </c>
      <c r="B95" s="484" t="s">
        <v>182</v>
      </c>
      <c r="C95" s="498">
        <v>24921404</v>
      </c>
      <c r="D95" s="375">
        <v>26899211</v>
      </c>
      <c r="E95" s="373">
        <v>23792379</v>
      </c>
      <c r="F95" s="495">
        <v>55010834</v>
      </c>
      <c r="G95" s="375">
        <v>55333092</v>
      </c>
      <c r="H95" s="374">
        <v>51542010</v>
      </c>
      <c r="I95" s="498">
        <v>84463508</v>
      </c>
      <c r="J95" s="375">
        <v>78271348</v>
      </c>
      <c r="K95" s="373">
        <v>74802645</v>
      </c>
      <c r="L95" s="495">
        <v>164395746</v>
      </c>
      <c r="M95" s="375">
        <v>160503651</v>
      </c>
      <c r="N95" s="373">
        <v>150137034</v>
      </c>
      <c r="O95" s="309"/>
    </row>
    <row r="96" spans="1:15" ht="12" customHeight="1" x14ac:dyDescent="0.25">
      <c r="A96" s="33" t="s">
        <v>16</v>
      </c>
      <c r="B96" s="485" t="s">
        <v>183</v>
      </c>
      <c r="C96" s="402">
        <v>6751403</v>
      </c>
      <c r="D96" s="343">
        <v>7866780</v>
      </c>
      <c r="E96" s="341">
        <v>7866780</v>
      </c>
      <c r="F96" s="413">
        <v>14838407</v>
      </c>
      <c r="G96" s="343">
        <v>14838407</v>
      </c>
      <c r="H96" s="342">
        <v>14084482</v>
      </c>
      <c r="I96" s="402">
        <v>22855669</v>
      </c>
      <c r="J96" s="343">
        <v>12855669</v>
      </c>
      <c r="K96" s="341">
        <v>11860737</v>
      </c>
      <c r="L96" s="413">
        <v>44445479</v>
      </c>
      <c r="M96" s="343">
        <v>35560856</v>
      </c>
      <c r="N96" s="341">
        <v>33811999</v>
      </c>
      <c r="O96" s="309"/>
    </row>
    <row r="97" spans="1:15" ht="12" customHeight="1" x14ac:dyDescent="0.25">
      <c r="A97" s="33" t="s">
        <v>18</v>
      </c>
      <c r="B97" s="485" t="s">
        <v>184</v>
      </c>
      <c r="C97" s="403">
        <v>11817238</v>
      </c>
      <c r="D97" s="347">
        <v>10878069</v>
      </c>
      <c r="E97" s="345">
        <v>5775164</v>
      </c>
      <c r="F97" s="414">
        <v>26964412</v>
      </c>
      <c r="G97" s="347">
        <v>28314439</v>
      </c>
      <c r="H97" s="346">
        <v>21272795</v>
      </c>
      <c r="I97" s="403">
        <v>34116000</v>
      </c>
      <c r="J97" s="347">
        <v>92714573</v>
      </c>
      <c r="K97" s="345">
        <v>80029569</v>
      </c>
      <c r="L97" s="414">
        <v>72897650</v>
      </c>
      <c r="M97" s="347">
        <v>131907081</v>
      </c>
      <c r="N97" s="345">
        <v>107077528</v>
      </c>
      <c r="O97" s="309"/>
    </row>
    <row r="98" spans="1:15" ht="12" customHeight="1" x14ac:dyDescent="0.25">
      <c r="A98" s="33" t="s">
        <v>20</v>
      </c>
      <c r="B98" s="486" t="s">
        <v>185</v>
      </c>
      <c r="C98" s="403">
        <v>480000</v>
      </c>
      <c r="D98" s="347"/>
      <c r="E98" s="345"/>
      <c r="F98" s="414"/>
      <c r="G98" s="347"/>
      <c r="H98" s="346"/>
      <c r="I98" s="403">
        <v>14685489</v>
      </c>
      <c r="J98" s="347">
        <v>22235075</v>
      </c>
      <c r="K98" s="345">
        <v>22235075</v>
      </c>
      <c r="L98" s="414">
        <v>15165489</v>
      </c>
      <c r="M98" s="347">
        <v>22235075</v>
      </c>
      <c r="N98" s="345">
        <v>22235075</v>
      </c>
      <c r="O98" s="309"/>
    </row>
    <row r="99" spans="1:15" ht="12" customHeight="1" x14ac:dyDescent="0.25">
      <c r="A99" s="33" t="s">
        <v>186</v>
      </c>
      <c r="B99" s="271" t="s">
        <v>187</v>
      </c>
      <c r="C99" s="403"/>
      <c r="D99" s="347"/>
      <c r="E99" s="345"/>
      <c r="F99" s="414"/>
      <c r="G99" s="475"/>
      <c r="H99" s="346"/>
      <c r="I99" s="403">
        <v>74753138</v>
      </c>
      <c r="J99" s="347">
        <v>27723261</v>
      </c>
      <c r="K99" s="345">
        <v>10875873</v>
      </c>
      <c r="L99" s="414">
        <v>74753138</v>
      </c>
      <c r="M99" s="347">
        <v>27723261</v>
      </c>
      <c r="N99" s="345">
        <v>10875873</v>
      </c>
      <c r="O99" s="309"/>
    </row>
    <row r="100" spans="1:15" ht="12" customHeight="1" x14ac:dyDescent="0.25">
      <c r="A100" s="33" t="s">
        <v>24</v>
      </c>
      <c r="B100" s="485" t="s">
        <v>188</v>
      </c>
      <c r="C100" s="403"/>
      <c r="D100" s="347"/>
      <c r="E100" s="345"/>
      <c r="F100" s="414"/>
      <c r="G100" s="347"/>
      <c r="H100" s="346"/>
      <c r="I100" s="403">
        <v>0</v>
      </c>
      <c r="J100" s="347">
        <v>1713722</v>
      </c>
      <c r="K100" s="345">
        <v>1713722</v>
      </c>
      <c r="L100" s="414">
        <v>0</v>
      </c>
      <c r="M100" s="347">
        <v>1713722</v>
      </c>
      <c r="N100" s="345">
        <v>1713722</v>
      </c>
      <c r="O100" s="309"/>
    </row>
    <row r="101" spans="1:15" ht="12" customHeight="1" x14ac:dyDescent="0.25">
      <c r="A101" s="33" t="s">
        <v>189</v>
      </c>
      <c r="B101" s="487" t="s">
        <v>190</v>
      </c>
      <c r="C101" s="403"/>
      <c r="D101" s="347"/>
      <c r="E101" s="345"/>
      <c r="F101" s="414"/>
      <c r="G101" s="347"/>
      <c r="H101" s="346"/>
      <c r="I101" s="403"/>
      <c r="J101" s="347"/>
      <c r="K101" s="345"/>
      <c r="L101" s="414"/>
      <c r="M101" s="347"/>
      <c r="N101" s="345"/>
      <c r="O101" s="309"/>
    </row>
    <row r="102" spans="1:15" ht="12" customHeight="1" x14ac:dyDescent="0.25">
      <c r="A102" s="33" t="s">
        <v>191</v>
      </c>
      <c r="B102" s="487" t="s">
        <v>192</v>
      </c>
      <c r="C102" s="403"/>
      <c r="D102" s="347"/>
      <c r="E102" s="345"/>
      <c r="F102" s="414"/>
      <c r="G102" s="347"/>
      <c r="H102" s="346"/>
      <c r="I102" s="403">
        <v>5800000</v>
      </c>
      <c r="J102" s="347">
        <v>2509948</v>
      </c>
      <c r="K102" s="345">
        <v>2509948</v>
      </c>
      <c r="L102" s="414">
        <v>5800000</v>
      </c>
      <c r="M102" s="347">
        <v>2509948</v>
      </c>
      <c r="N102" s="345">
        <v>2509948</v>
      </c>
      <c r="O102" s="309"/>
    </row>
    <row r="103" spans="1:15" ht="12" customHeight="1" x14ac:dyDescent="0.25">
      <c r="A103" s="33" t="s">
        <v>193</v>
      </c>
      <c r="B103" s="487" t="s">
        <v>194</v>
      </c>
      <c r="C103" s="403"/>
      <c r="D103" s="347"/>
      <c r="E103" s="345"/>
      <c r="F103" s="414"/>
      <c r="G103" s="347"/>
      <c r="H103" s="346"/>
      <c r="I103" s="403"/>
      <c r="J103" s="347"/>
      <c r="K103" s="345"/>
      <c r="L103" s="414"/>
      <c r="M103" s="347"/>
      <c r="N103" s="345"/>
      <c r="O103" s="309"/>
    </row>
    <row r="104" spans="1:15" ht="12" customHeight="1" x14ac:dyDescent="0.25">
      <c r="A104" s="33" t="s">
        <v>195</v>
      </c>
      <c r="B104" s="485" t="s">
        <v>196</v>
      </c>
      <c r="C104" s="403"/>
      <c r="D104" s="347"/>
      <c r="E104" s="345"/>
      <c r="F104" s="414"/>
      <c r="G104" s="347"/>
      <c r="H104" s="346"/>
      <c r="I104" s="403"/>
      <c r="J104" s="347"/>
      <c r="K104" s="345"/>
      <c r="L104" s="414"/>
      <c r="M104" s="347"/>
      <c r="N104" s="345"/>
      <c r="O104" s="309"/>
    </row>
    <row r="105" spans="1:15" ht="12" customHeight="1" x14ac:dyDescent="0.25">
      <c r="A105" s="33" t="s">
        <v>197</v>
      </c>
      <c r="B105" s="485" t="s">
        <v>198</v>
      </c>
      <c r="C105" s="403"/>
      <c r="D105" s="347"/>
      <c r="E105" s="345"/>
      <c r="F105" s="414"/>
      <c r="G105" s="347"/>
      <c r="H105" s="346"/>
      <c r="I105" s="403"/>
      <c r="J105" s="347"/>
      <c r="K105" s="345"/>
      <c r="L105" s="414"/>
      <c r="M105" s="347"/>
      <c r="N105" s="345"/>
      <c r="O105" s="309"/>
    </row>
    <row r="106" spans="1:15" ht="12" customHeight="1" x14ac:dyDescent="0.25">
      <c r="A106" s="33" t="s">
        <v>199</v>
      </c>
      <c r="B106" s="487" t="s">
        <v>200</v>
      </c>
      <c r="C106" s="403"/>
      <c r="D106" s="347"/>
      <c r="E106" s="345"/>
      <c r="F106" s="414"/>
      <c r="G106" s="347"/>
      <c r="H106" s="346"/>
      <c r="I106" s="403">
        <v>21552000</v>
      </c>
      <c r="J106" s="347">
        <v>2752000</v>
      </c>
      <c r="K106" s="345">
        <v>1794523</v>
      </c>
      <c r="L106" s="414">
        <v>21552000</v>
      </c>
      <c r="M106" s="347">
        <v>2752000</v>
      </c>
      <c r="N106" s="345">
        <v>1794523</v>
      </c>
      <c r="O106" s="309"/>
    </row>
    <row r="107" spans="1:15" ht="12" customHeight="1" x14ac:dyDescent="0.25">
      <c r="A107" s="33" t="s">
        <v>201</v>
      </c>
      <c r="B107" s="487" t="s">
        <v>202</v>
      </c>
      <c r="C107" s="403"/>
      <c r="D107" s="347"/>
      <c r="E107" s="345"/>
      <c r="F107" s="414"/>
      <c r="G107" s="347"/>
      <c r="H107" s="346"/>
      <c r="I107" s="403"/>
      <c r="J107" s="347"/>
      <c r="K107" s="345"/>
      <c r="L107" s="414"/>
      <c r="M107" s="347"/>
      <c r="N107" s="345"/>
      <c r="O107" s="309"/>
    </row>
    <row r="108" spans="1:15" ht="12" customHeight="1" x14ac:dyDescent="0.25">
      <c r="A108" s="33" t="s">
        <v>203</v>
      </c>
      <c r="B108" s="485" t="s">
        <v>204</v>
      </c>
      <c r="C108" s="402"/>
      <c r="D108" s="347"/>
      <c r="E108" s="345"/>
      <c r="F108" s="413"/>
      <c r="G108" s="347"/>
      <c r="H108" s="346"/>
      <c r="I108" s="402"/>
      <c r="J108" s="347"/>
      <c r="K108" s="345"/>
      <c r="L108" s="413"/>
      <c r="M108" s="347"/>
      <c r="N108" s="345"/>
      <c r="O108" s="309"/>
    </row>
    <row r="109" spans="1:15" ht="12" customHeight="1" x14ac:dyDescent="0.25">
      <c r="A109" s="90" t="s">
        <v>205</v>
      </c>
      <c r="B109" s="488" t="s">
        <v>206</v>
      </c>
      <c r="C109" s="403"/>
      <c r="D109" s="347"/>
      <c r="E109" s="345"/>
      <c r="F109" s="414"/>
      <c r="G109" s="347"/>
      <c r="H109" s="346"/>
      <c r="I109" s="403"/>
      <c r="J109" s="347"/>
      <c r="K109" s="345"/>
      <c r="L109" s="414"/>
      <c r="M109" s="347"/>
      <c r="N109" s="345"/>
      <c r="O109" s="309"/>
    </row>
    <row r="110" spans="1:15" ht="12" customHeight="1" x14ac:dyDescent="0.25">
      <c r="A110" s="33" t="s">
        <v>207</v>
      </c>
      <c r="B110" s="488" t="s">
        <v>208</v>
      </c>
      <c r="C110" s="403"/>
      <c r="D110" s="347"/>
      <c r="E110" s="345"/>
      <c r="F110" s="414"/>
      <c r="G110" s="347"/>
      <c r="H110" s="346"/>
      <c r="I110" s="403"/>
      <c r="J110" s="347"/>
      <c r="K110" s="345"/>
      <c r="L110" s="414"/>
      <c r="M110" s="347"/>
      <c r="N110" s="345"/>
      <c r="O110" s="309"/>
    </row>
    <row r="111" spans="1:15" ht="12" customHeight="1" x14ac:dyDescent="0.25">
      <c r="A111" s="33" t="s">
        <v>209</v>
      </c>
      <c r="B111" s="485" t="s">
        <v>210</v>
      </c>
      <c r="C111" s="402"/>
      <c r="D111" s="343"/>
      <c r="E111" s="341"/>
      <c r="F111" s="413"/>
      <c r="G111" s="343"/>
      <c r="H111" s="342"/>
      <c r="I111" s="402">
        <v>7714000</v>
      </c>
      <c r="J111" s="343">
        <v>4857680</v>
      </c>
      <c r="K111" s="341">
        <v>4857680</v>
      </c>
      <c r="L111" s="413">
        <v>7714000</v>
      </c>
      <c r="M111" s="343">
        <v>4857680</v>
      </c>
      <c r="N111" s="341">
        <v>4857680</v>
      </c>
      <c r="O111" s="309"/>
    </row>
    <row r="112" spans="1:15" ht="12" customHeight="1" x14ac:dyDescent="0.25">
      <c r="A112" s="33" t="s">
        <v>211</v>
      </c>
      <c r="B112" s="486" t="s">
        <v>212</v>
      </c>
      <c r="C112" s="402"/>
      <c r="D112" s="343"/>
      <c r="E112" s="341"/>
      <c r="F112" s="413"/>
      <c r="G112" s="343"/>
      <c r="H112" s="342"/>
      <c r="I112" s="402"/>
      <c r="J112" s="343"/>
      <c r="K112" s="341"/>
      <c r="L112" s="413"/>
      <c r="M112" s="343"/>
      <c r="N112" s="341"/>
      <c r="O112" s="309"/>
    </row>
    <row r="113" spans="1:15" ht="12" customHeight="1" x14ac:dyDescent="0.25">
      <c r="A113" s="39" t="s">
        <v>213</v>
      </c>
      <c r="B113" s="485" t="s">
        <v>214</v>
      </c>
      <c r="C113" s="403"/>
      <c r="D113" s="347"/>
      <c r="E113" s="345"/>
      <c r="F113" s="414"/>
      <c r="G113" s="347"/>
      <c r="H113" s="346"/>
      <c r="I113" s="403">
        <v>39687138</v>
      </c>
      <c r="J113" s="347">
        <v>15889911</v>
      </c>
      <c r="K113" s="345"/>
      <c r="L113" s="414">
        <v>39687138</v>
      </c>
      <c r="M113" s="347">
        <v>15889911</v>
      </c>
      <c r="N113" s="345"/>
      <c r="O113" s="309"/>
    </row>
    <row r="114" spans="1:15" ht="12" customHeight="1" thickBot="1" x14ac:dyDescent="0.3">
      <c r="A114" s="61" t="s">
        <v>215</v>
      </c>
      <c r="B114" s="489" t="s">
        <v>216</v>
      </c>
      <c r="C114" s="499"/>
      <c r="D114" s="378"/>
      <c r="E114" s="376"/>
      <c r="F114" s="496"/>
      <c r="G114" s="378"/>
      <c r="H114" s="377"/>
      <c r="I114" s="499"/>
      <c r="J114" s="378"/>
      <c r="K114" s="376"/>
      <c r="L114" s="496"/>
      <c r="M114" s="378"/>
      <c r="N114" s="376"/>
      <c r="O114" s="309"/>
    </row>
    <row r="115" spans="1:15" ht="12" customHeight="1" thickBot="1" x14ac:dyDescent="0.3">
      <c r="A115" s="22" t="s">
        <v>26</v>
      </c>
      <c r="B115" s="454" t="s">
        <v>587</v>
      </c>
      <c r="C115" s="399">
        <f t="shared" ref="C115:N115" si="29">+C116+C118+C120</f>
        <v>1080000</v>
      </c>
      <c r="D115" s="344">
        <f t="shared" si="29"/>
        <v>688023</v>
      </c>
      <c r="E115" s="335">
        <f t="shared" si="29"/>
        <v>0</v>
      </c>
      <c r="F115" s="344">
        <f t="shared" si="29"/>
        <v>2929000</v>
      </c>
      <c r="G115" s="344">
        <f t="shared" si="29"/>
        <v>2840715</v>
      </c>
      <c r="H115" s="336">
        <f t="shared" si="29"/>
        <v>1899467</v>
      </c>
      <c r="I115" s="399">
        <f t="shared" si="29"/>
        <v>47625000</v>
      </c>
      <c r="J115" s="344">
        <f t="shared" si="29"/>
        <v>177217799</v>
      </c>
      <c r="K115" s="335">
        <f t="shared" si="29"/>
        <v>156439506</v>
      </c>
      <c r="L115" s="344">
        <f t="shared" si="29"/>
        <v>51634000</v>
      </c>
      <c r="M115" s="344">
        <f t="shared" si="29"/>
        <v>180746537</v>
      </c>
      <c r="N115" s="335">
        <f t="shared" si="29"/>
        <v>158338973</v>
      </c>
      <c r="O115" s="308"/>
    </row>
    <row r="116" spans="1:15" ht="12" customHeight="1" x14ac:dyDescent="0.25">
      <c r="A116" s="27" t="s">
        <v>28</v>
      </c>
      <c r="B116" s="485" t="s">
        <v>218</v>
      </c>
      <c r="C116" s="401">
        <v>1080000</v>
      </c>
      <c r="D116" s="340">
        <v>688023</v>
      </c>
      <c r="E116" s="338">
        <v>0</v>
      </c>
      <c r="F116" s="412">
        <v>1524000</v>
      </c>
      <c r="G116" s="340">
        <v>1899467</v>
      </c>
      <c r="H116" s="339">
        <v>1899467</v>
      </c>
      <c r="I116" s="401">
        <v>12319000</v>
      </c>
      <c r="J116" s="340">
        <v>30400000</v>
      </c>
      <c r="K116" s="338">
        <v>9675728</v>
      </c>
      <c r="L116" s="412">
        <v>14923000</v>
      </c>
      <c r="M116" s="340">
        <v>32987490</v>
      </c>
      <c r="N116" s="338">
        <v>11575195</v>
      </c>
      <c r="O116" s="309"/>
    </row>
    <row r="117" spans="1:15" ht="12" customHeight="1" x14ac:dyDescent="0.25">
      <c r="A117" s="27" t="s">
        <v>30</v>
      </c>
      <c r="B117" s="488" t="s">
        <v>219</v>
      </c>
      <c r="C117" s="401"/>
      <c r="D117" s="340"/>
      <c r="E117" s="338"/>
      <c r="F117" s="412"/>
      <c r="G117" s="340"/>
      <c r="H117" s="339"/>
      <c r="I117" s="401"/>
      <c r="J117" s="340"/>
      <c r="K117" s="338"/>
      <c r="L117" s="412"/>
      <c r="M117" s="340"/>
      <c r="N117" s="338"/>
      <c r="O117" s="309"/>
    </row>
    <row r="118" spans="1:15" ht="12" customHeight="1" x14ac:dyDescent="0.25">
      <c r="A118" s="27" t="s">
        <v>32</v>
      </c>
      <c r="B118" s="488" t="s">
        <v>220</v>
      </c>
      <c r="C118" s="402"/>
      <c r="D118" s="343"/>
      <c r="E118" s="341"/>
      <c r="F118" s="413">
        <v>1405000</v>
      </c>
      <c r="G118" s="343">
        <v>941248</v>
      </c>
      <c r="H118" s="342">
        <v>0</v>
      </c>
      <c r="I118" s="402">
        <v>35306000</v>
      </c>
      <c r="J118" s="343">
        <v>146817799</v>
      </c>
      <c r="K118" s="341">
        <v>146763778</v>
      </c>
      <c r="L118" s="413">
        <v>36711000</v>
      </c>
      <c r="M118" s="343">
        <v>147759047</v>
      </c>
      <c r="N118" s="341">
        <v>146763778</v>
      </c>
      <c r="O118" s="309"/>
    </row>
    <row r="119" spans="1:15" ht="12" customHeight="1" x14ac:dyDescent="0.25">
      <c r="A119" s="27" t="s">
        <v>34</v>
      </c>
      <c r="B119" s="488" t="s">
        <v>221</v>
      </c>
      <c r="C119" s="402"/>
      <c r="D119" s="343"/>
      <c r="E119" s="341"/>
      <c r="F119" s="413"/>
      <c r="G119" s="343"/>
      <c r="H119" s="342"/>
      <c r="I119" s="402"/>
      <c r="J119" s="343"/>
      <c r="K119" s="341"/>
      <c r="L119" s="413"/>
      <c r="M119" s="343"/>
      <c r="N119" s="341"/>
      <c r="O119" s="309"/>
    </row>
    <row r="120" spans="1:15" ht="12" customHeight="1" x14ac:dyDescent="0.25">
      <c r="A120" s="27" t="s">
        <v>36</v>
      </c>
      <c r="B120" s="479" t="s">
        <v>222</v>
      </c>
      <c r="C120" s="402"/>
      <c r="D120" s="343"/>
      <c r="E120" s="341"/>
      <c r="F120" s="413"/>
      <c r="G120" s="343"/>
      <c r="H120" s="342"/>
      <c r="I120" s="402"/>
      <c r="J120" s="343"/>
      <c r="K120" s="341"/>
      <c r="L120" s="413"/>
      <c r="M120" s="343"/>
      <c r="N120" s="341"/>
      <c r="O120" s="309"/>
    </row>
    <row r="121" spans="1:15" ht="12" customHeight="1" x14ac:dyDescent="0.25">
      <c r="A121" s="27" t="s">
        <v>38</v>
      </c>
      <c r="B121" s="478" t="s">
        <v>223</v>
      </c>
      <c r="C121" s="402"/>
      <c r="D121" s="343"/>
      <c r="E121" s="341"/>
      <c r="F121" s="413"/>
      <c r="G121" s="343"/>
      <c r="H121" s="342"/>
      <c r="I121" s="402"/>
      <c r="J121" s="343"/>
      <c r="K121" s="341"/>
      <c r="L121" s="413"/>
      <c r="M121" s="343"/>
      <c r="N121" s="341"/>
      <c r="O121" s="309"/>
    </row>
    <row r="122" spans="1:15" ht="12" customHeight="1" x14ac:dyDescent="0.25">
      <c r="A122" s="27" t="s">
        <v>224</v>
      </c>
      <c r="B122" s="490" t="s">
        <v>225</v>
      </c>
      <c r="C122" s="402"/>
      <c r="D122" s="343"/>
      <c r="E122" s="341"/>
      <c r="F122" s="413"/>
      <c r="G122" s="343"/>
      <c r="H122" s="342"/>
      <c r="I122" s="402"/>
      <c r="J122" s="343"/>
      <c r="K122" s="341"/>
      <c r="L122" s="413"/>
      <c r="M122" s="343"/>
      <c r="N122" s="341"/>
      <c r="O122" s="309"/>
    </row>
    <row r="123" spans="1:15" ht="12" customHeight="1" x14ac:dyDescent="0.25">
      <c r="A123" s="27" t="s">
        <v>226</v>
      </c>
      <c r="B123" s="485" t="s">
        <v>198</v>
      </c>
      <c r="C123" s="402"/>
      <c r="D123" s="343"/>
      <c r="E123" s="341"/>
      <c r="F123" s="413"/>
      <c r="G123" s="343"/>
      <c r="H123" s="342"/>
      <c r="I123" s="402"/>
      <c r="J123" s="343"/>
      <c r="K123" s="341"/>
      <c r="L123" s="413"/>
      <c r="M123" s="343"/>
      <c r="N123" s="341"/>
      <c r="O123" s="309"/>
    </row>
    <row r="124" spans="1:15" ht="12" customHeight="1" x14ac:dyDescent="0.25">
      <c r="A124" s="27" t="s">
        <v>227</v>
      </c>
      <c r="B124" s="485" t="s">
        <v>228</v>
      </c>
      <c r="C124" s="402"/>
      <c r="D124" s="343"/>
      <c r="E124" s="341"/>
      <c r="F124" s="413"/>
      <c r="G124" s="343"/>
      <c r="H124" s="342"/>
      <c r="I124" s="402"/>
      <c r="J124" s="343"/>
      <c r="K124" s="341"/>
      <c r="L124" s="413"/>
      <c r="M124" s="343"/>
      <c r="N124" s="341"/>
      <c r="O124" s="309"/>
    </row>
    <row r="125" spans="1:15" ht="12" customHeight="1" x14ac:dyDescent="0.25">
      <c r="A125" s="27" t="s">
        <v>229</v>
      </c>
      <c r="B125" s="485" t="s">
        <v>230</v>
      </c>
      <c r="C125" s="402"/>
      <c r="D125" s="343"/>
      <c r="E125" s="341"/>
      <c r="F125" s="413"/>
      <c r="G125" s="343"/>
      <c r="H125" s="342"/>
      <c r="I125" s="402"/>
      <c r="J125" s="343"/>
      <c r="K125" s="341"/>
      <c r="L125" s="413"/>
      <c r="M125" s="343"/>
      <c r="N125" s="341"/>
      <c r="O125" s="309"/>
    </row>
    <row r="126" spans="1:15" ht="12" customHeight="1" x14ac:dyDescent="0.25">
      <c r="A126" s="27" t="s">
        <v>231</v>
      </c>
      <c r="B126" s="485" t="s">
        <v>204</v>
      </c>
      <c r="C126" s="402"/>
      <c r="D126" s="343"/>
      <c r="E126" s="341"/>
      <c r="F126" s="413"/>
      <c r="G126" s="343"/>
      <c r="H126" s="342"/>
      <c r="I126" s="402"/>
      <c r="J126" s="343"/>
      <c r="K126" s="341"/>
      <c r="L126" s="413"/>
      <c r="M126" s="343"/>
      <c r="N126" s="341"/>
      <c r="O126" s="309"/>
    </row>
    <row r="127" spans="1:15" ht="12" customHeight="1" x14ac:dyDescent="0.25">
      <c r="A127" s="27" t="s">
        <v>232</v>
      </c>
      <c r="B127" s="485" t="s">
        <v>233</v>
      </c>
      <c r="C127" s="402"/>
      <c r="D127" s="343"/>
      <c r="E127" s="341"/>
      <c r="F127" s="413"/>
      <c r="G127" s="343"/>
      <c r="H127" s="342"/>
      <c r="I127" s="402"/>
      <c r="J127" s="343"/>
      <c r="K127" s="341"/>
      <c r="L127" s="413"/>
      <c r="M127" s="343"/>
      <c r="N127" s="341"/>
      <c r="O127" s="309"/>
    </row>
    <row r="128" spans="1:15" ht="12" customHeight="1" thickBot="1" x14ac:dyDescent="0.3">
      <c r="A128" s="90" t="s">
        <v>234</v>
      </c>
      <c r="B128" s="485" t="s">
        <v>235</v>
      </c>
      <c r="C128" s="403"/>
      <c r="D128" s="347"/>
      <c r="E128" s="345"/>
      <c r="F128" s="414"/>
      <c r="G128" s="347"/>
      <c r="H128" s="346"/>
      <c r="I128" s="403"/>
      <c r="J128" s="347"/>
      <c r="K128" s="345"/>
      <c r="L128" s="414"/>
      <c r="M128" s="347"/>
      <c r="N128" s="345"/>
      <c r="O128" s="309"/>
    </row>
    <row r="129" spans="1:15" ht="12" customHeight="1" thickBot="1" x14ac:dyDescent="0.3">
      <c r="A129" s="22" t="s">
        <v>40</v>
      </c>
      <c r="B129" s="491" t="s">
        <v>236</v>
      </c>
      <c r="C129" s="399">
        <f t="shared" ref="C129:N129" si="30">+C94+C115</f>
        <v>45050045</v>
      </c>
      <c r="D129" s="344">
        <f t="shared" si="30"/>
        <v>46332083</v>
      </c>
      <c r="E129" s="335">
        <f t="shared" si="30"/>
        <v>37434323</v>
      </c>
      <c r="F129" s="344">
        <f t="shared" si="30"/>
        <v>99742653</v>
      </c>
      <c r="G129" s="344">
        <f t="shared" si="30"/>
        <v>101326653</v>
      </c>
      <c r="H129" s="336">
        <f t="shared" si="30"/>
        <v>88798754</v>
      </c>
      <c r="I129" s="399">
        <f t="shared" si="30"/>
        <v>278498804</v>
      </c>
      <c r="J129" s="344">
        <f t="shared" si="30"/>
        <v>411017725</v>
      </c>
      <c r="K129" s="335">
        <f t="shared" si="30"/>
        <v>356243405</v>
      </c>
      <c r="L129" s="344">
        <f t="shared" si="30"/>
        <v>423291502</v>
      </c>
      <c r="M129" s="344">
        <f t="shared" si="30"/>
        <v>558676461</v>
      </c>
      <c r="N129" s="335">
        <f t="shared" si="30"/>
        <v>482476482</v>
      </c>
      <c r="O129" s="308"/>
    </row>
    <row r="130" spans="1:15" ht="12" customHeight="1" thickBot="1" x14ac:dyDescent="0.3">
      <c r="A130" s="22" t="s">
        <v>237</v>
      </c>
      <c r="B130" s="491" t="s">
        <v>238</v>
      </c>
      <c r="C130" s="399">
        <f t="shared" ref="C130" si="31">+C131+C132+C133</f>
        <v>0</v>
      </c>
      <c r="D130" s="344"/>
      <c r="E130" s="335"/>
      <c r="F130" s="344">
        <f t="shared" ref="F130" si="32">+F131+F132+F133</f>
        <v>0</v>
      </c>
      <c r="G130" s="344"/>
      <c r="H130" s="336"/>
      <c r="I130" s="399">
        <f>+I131+I132+I133</f>
        <v>0</v>
      </c>
      <c r="J130" s="344"/>
      <c r="K130" s="335"/>
      <c r="L130" s="344"/>
      <c r="M130" s="344"/>
      <c r="N130" s="335"/>
      <c r="O130" s="308"/>
    </row>
    <row r="131" spans="1:15" s="80" customFormat="1" ht="12" customHeight="1" x14ac:dyDescent="0.25">
      <c r="A131" s="27" t="s">
        <v>56</v>
      </c>
      <c r="B131" s="490" t="s">
        <v>239</v>
      </c>
      <c r="C131" s="402"/>
      <c r="D131" s="343"/>
      <c r="E131" s="341"/>
      <c r="F131" s="413"/>
      <c r="G131" s="343"/>
      <c r="H131" s="342"/>
      <c r="I131" s="402"/>
      <c r="J131" s="343"/>
      <c r="K131" s="341"/>
      <c r="L131" s="413"/>
      <c r="M131" s="343"/>
      <c r="N131" s="341"/>
      <c r="O131" s="309"/>
    </row>
    <row r="132" spans="1:15" ht="12" customHeight="1" x14ac:dyDescent="0.25">
      <c r="A132" s="27" t="s">
        <v>58</v>
      </c>
      <c r="B132" s="490" t="s">
        <v>240</v>
      </c>
      <c r="C132" s="402"/>
      <c r="D132" s="343"/>
      <c r="E132" s="341"/>
      <c r="F132" s="413"/>
      <c r="G132" s="343"/>
      <c r="H132" s="342"/>
      <c r="I132" s="402"/>
      <c r="J132" s="343"/>
      <c r="K132" s="341"/>
      <c r="L132" s="413"/>
      <c r="M132" s="343"/>
      <c r="N132" s="341"/>
      <c r="O132" s="309"/>
    </row>
    <row r="133" spans="1:15" ht="12" customHeight="1" thickBot="1" x14ac:dyDescent="0.3">
      <c r="A133" s="90" t="s">
        <v>60</v>
      </c>
      <c r="B133" s="492" t="s">
        <v>241</v>
      </c>
      <c r="C133" s="402"/>
      <c r="D133" s="343"/>
      <c r="E133" s="341"/>
      <c r="F133" s="413"/>
      <c r="G133" s="343"/>
      <c r="H133" s="342"/>
      <c r="I133" s="402"/>
      <c r="J133" s="343"/>
      <c r="K133" s="341"/>
      <c r="L133" s="413"/>
      <c r="M133" s="343"/>
      <c r="N133" s="341"/>
      <c r="O133" s="309"/>
    </row>
    <row r="134" spans="1:15" ht="12" customHeight="1" thickBot="1" x14ac:dyDescent="0.3">
      <c r="A134" s="22" t="s">
        <v>70</v>
      </c>
      <c r="B134" s="491" t="s">
        <v>242</v>
      </c>
      <c r="C134" s="399">
        <f t="shared" ref="C134" si="33">+C135+C136+C137+C138+C139+C140</f>
        <v>0</v>
      </c>
      <c r="D134" s="344"/>
      <c r="E134" s="335"/>
      <c r="F134" s="344">
        <f t="shared" ref="F134" si="34">+F135+F136+F137+F138+F139+F140</f>
        <v>0</v>
      </c>
      <c r="G134" s="344"/>
      <c r="H134" s="336"/>
      <c r="I134" s="399">
        <f>+I135+I136+I137+I138+I139+I140</f>
        <v>0</v>
      </c>
      <c r="J134" s="344">
        <f>+J135+J136+J137+J138+J139+J140</f>
        <v>44000000</v>
      </c>
      <c r="K134" s="335">
        <f>+K135+K136+K137+K138+K139+K140</f>
        <v>44000000</v>
      </c>
      <c r="L134" s="344"/>
      <c r="M134" s="344">
        <v>44000000</v>
      </c>
      <c r="N134" s="335">
        <v>44000000</v>
      </c>
      <c r="O134" s="308"/>
    </row>
    <row r="135" spans="1:15" ht="12" customHeight="1" x14ac:dyDescent="0.25">
      <c r="A135" s="27" t="s">
        <v>72</v>
      </c>
      <c r="B135" s="490" t="s">
        <v>243</v>
      </c>
      <c r="C135" s="402"/>
      <c r="D135" s="343"/>
      <c r="E135" s="341"/>
      <c r="F135" s="413"/>
      <c r="G135" s="343"/>
      <c r="H135" s="342"/>
      <c r="I135" s="402"/>
      <c r="J135" s="343">
        <v>44000000</v>
      </c>
      <c r="K135" s="341">
        <v>44000000</v>
      </c>
      <c r="L135" s="413"/>
      <c r="M135" s="343">
        <v>44000000</v>
      </c>
      <c r="N135" s="341">
        <v>44000000</v>
      </c>
      <c r="O135" s="309"/>
    </row>
    <row r="136" spans="1:15" ht="12" customHeight="1" x14ac:dyDescent="0.25">
      <c r="A136" s="27" t="s">
        <v>74</v>
      </c>
      <c r="B136" s="490" t="s">
        <v>244</v>
      </c>
      <c r="C136" s="402"/>
      <c r="D136" s="343"/>
      <c r="E136" s="341"/>
      <c r="F136" s="413"/>
      <c r="G136" s="343"/>
      <c r="H136" s="342"/>
      <c r="I136" s="402"/>
      <c r="J136" s="343"/>
      <c r="K136" s="341"/>
      <c r="L136" s="413"/>
      <c r="M136" s="343"/>
      <c r="N136" s="341"/>
      <c r="O136" s="309"/>
    </row>
    <row r="137" spans="1:15" ht="12" customHeight="1" x14ac:dyDescent="0.25">
      <c r="A137" s="27" t="s">
        <v>76</v>
      </c>
      <c r="B137" s="490" t="s">
        <v>245</v>
      </c>
      <c r="C137" s="402"/>
      <c r="D137" s="343"/>
      <c r="E137" s="341"/>
      <c r="F137" s="413"/>
      <c r="G137" s="343"/>
      <c r="H137" s="342"/>
      <c r="I137" s="402"/>
      <c r="J137" s="343"/>
      <c r="K137" s="341"/>
      <c r="L137" s="413"/>
      <c r="M137" s="343"/>
      <c r="N137" s="341"/>
      <c r="O137" s="309"/>
    </row>
    <row r="138" spans="1:15" ht="12" customHeight="1" x14ac:dyDescent="0.25">
      <c r="A138" s="27" t="s">
        <v>78</v>
      </c>
      <c r="B138" s="490" t="s">
        <v>246</v>
      </c>
      <c r="C138" s="402"/>
      <c r="D138" s="343"/>
      <c r="E138" s="341"/>
      <c r="F138" s="413"/>
      <c r="G138" s="343"/>
      <c r="H138" s="342"/>
      <c r="I138" s="402"/>
      <c r="J138" s="343"/>
      <c r="K138" s="341"/>
      <c r="L138" s="413"/>
      <c r="M138" s="343"/>
      <c r="N138" s="341"/>
      <c r="O138" s="309"/>
    </row>
    <row r="139" spans="1:15" ht="12" customHeight="1" x14ac:dyDescent="0.25">
      <c r="A139" s="27" t="s">
        <v>80</v>
      </c>
      <c r="B139" s="490" t="s">
        <v>247</v>
      </c>
      <c r="C139" s="402"/>
      <c r="D139" s="343"/>
      <c r="E139" s="341"/>
      <c r="F139" s="413"/>
      <c r="G139" s="343"/>
      <c r="H139" s="342"/>
      <c r="I139" s="402"/>
      <c r="J139" s="343"/>
      <c r="K139" s="341"/>
      <c r="L139" s="413"/>
      <c r="M139" s="343"/>
      <c r="N139" s="341"/>
      <c r="O139" s="309"/>
    </row>
    <row r="140" spans="1:15" s="80" customFormat="1" ht="12" customHeight="1" thickBot="1" x14ac:dyDescent="0.3">
      <c r="A140" s="90" t="s">
        <v>82</v>
      </c>
      <c r="B140" s="492" t="s">
        <v>248</v>
      </c>
      <c r="C140" s="402"/>
      <c r="D140" s="343"/>
      <c r="E140" s="341"/>
      <c r="F140" s="413"/>
      <c r="G140" s="343"/>
      <c r="H140" s="342"/>
      <c r="I140" s="402"/>
      <c r="J140" s="343"/>
      <c r="K140" s="341"/>
      <c r="L140" s="413"/>
      <c r="M140" s="343"/>
      <c r="N140" s="341"/>
      <c r="O140" s="309"/>
    </row>
    <row r="141" spans="1:15" ht="12" customHeight="1" thickBot="1" x14ac:dyDescent="0.3">
      <c r="A141" s="22" t="s">
        <v>94</v>
      </c>
      <c r="B141" s="491" t="s">
        <v>249</v>
      </c>
      <c r="C141" s="404">
        <f t="shared" ref="C141" si="35">+C142+C143+C145+C146+C144</f>
        <v>0</v>
      </c>
      <c r="D141" s="351"/>
      <c r="E141" s="349"/>
      <c r="F141" s="351">
        <f t="shared" ref="F141" si="36">+F142+F143+F145+F146+F144</f>
        <v>0</v>
      </c>
      <c r="G141" s="351"/>
      <c r="H141" s="350"/>
      <c r="I141" s="404">
        <f t="shared" ref="I141:N141" si="37">SUM(I142:I146)</f>
        <v>139904221</v>
      </c>
      <c r="J141" s="351">
        <f t="shared" si="37"/>
        <v>144411036</v>
      </c>
      <c r="K141" s="349">
        <f t="shared" si="37"/>
        <v>126500329</v>
      </c>
      <c r="L141" s="351">
        <f t="shared" si="37"/>
        <v>139904221</v>
      </c>
      <c r="M141" s="351">
        <f t="shared" si="37"/>
        <v>144411036</v>
      </c>
      <c r="N141" s="349">
        <f t="shared" si="37"/>
        <v>126500329</v>
      </c>
      <c r="O141" s="310"/>
    </row>
    <row r="142" spans="1:15" x14ac:dyDescent="0.25">
      <c r="A142" s="27" t="s">
        <v>96</v>
      </c>
      <c r="B142" s="490" t="s">
        <v>250</v>
      </c>
      <c r="C142" s="402"/>
      <c r="D142" s="343"/>
      <c r="E142" s="341"/>
      <c r="F142" s="413"/>
      <c r="G142" s="343"/>
      <c r="H142" s="342"/>
      <c r="I142" s="402"/>
      <c r="J142" s="343">
        <v>4506815</v>
      </c>
      <c r="K142" s="341">
        <v>4506815</v>
      </c>
      <c r="L142" s="413"/>
      <c r="M142" s="343">
        <v>4506815</v>
      </c>
      <c r="N142" s="341">
        <v>4506815</v>
      </c>
      <c r="O142" s="309"/>
    </row>
    <row r="143" spans="1:15" ht="12" customHeight="1" x14ac:dyDescent="0.25">
      <c r="A143" s="27" t="s">
        <v>98</v>
      </c>
      <c r="B143" s="490" t="s">
        <v>251</v>
      </c>
      <c r="C143" s="402"/>
      <c r="D143" s="343"/>
      <c r="E143" s="341"/>
      <c r="F143" s="413"/>
      <c r="G143" s="343"/>
      <c r="H143" s="342"/>
      <c r="I143" s="402"/>
      <c r="J143" s="343"/>
      <c r="K143" s="341"/>
      <c r="L143" s="413"/>
      <c r="M143" s="343"/>
      <c r="N143" s="341"/>
      <c r="O143" s="309"/>
    </row>
    <row r="144" spans="1:15" ht="12" customHeight="1" x14ac:dyDescent="0.25">
      <c r="A144" s="27" t="s">
        <v>100</v>
      </c>
      <c r="B144" s="490" t="s">
        <v>252</v>
      </c>
      <c r="C144" s="402"/>
      <c r="D144" s="343"/>
      <c r="E144" s="341"/>
      <c r="F144" s="413"/>
      <c r="G144" s="343"/>
      <c r="H144" s="342"/>
      <c r="I144" s="402">
        <v>139904221</v>
      </c>
      <c r="J144" s="343">
        <v>139904221</v>
      </c>
      <c r="K144" s="341">
        <v>121993514</v>
      </c>
      <c r="L144" s="413">
        <v>139904221</v>
      </c>
      <c r="M144" s="343">
        <v>139904221</v>
      </c>
      <c r="N144" s="341">
        <v>121993514</v>
      </c>
      <c r="O144" s="309"/>
    </row>
    <row r="145" spans="1:15" s="80" customFormat="1" ht="12" customHeight="1" x14ac:dyDescent="0.25">
      <c r="A145" s="27" t="s">
        <v>102</v>
      </c>
      <c r="B145" s="490" t="s">
        <v>253</v>
      </c>
      <c r="C145" s="402"/>
      <c r="D145" s="343"/>
      <c r="E145" s="341"/>
      <c r="F145" s="413"/>
      <c r="G145" s="343"/>
      <c r="H145" s="342"/>
      <c r="I145" s="402"/>
      <c r="J145" s="343"/>
      <c r="K145" s="341"/>
      <c r="L145" s="413"/>
      <c r="M145" s="343"/>
      <c r="N145" s="341"/>
      <c r="O145" s="309"/>
    </row>
    <row r="146" spans="1:15" s="80" customFormat="1" ht="12" customHeight="1" thickBot="1" x14ac:dyDescent="0.3">
      <c r="A146" s="90" t="s">
        <v>104</v>
      </c>
      <c r="B146" s="492" t="s">
        <v>254</v>
      </c>
      <c r="C146" s="402"/>
      <c r="D146" s="343"/>
      <c r="E146" s="341"/>
      <c r="F146" s="413"/>
      <c r="G146" s="343"/>
      <c r="H146" s="342"/>
      <c r="I146" s="402"/>
      <c r="J146" s="343"/>
      <c r="K146" s="341"/>
      <c r="L146" s="413"/>
      <c r="M146" s="343"/>
      <c r="N146" s="341"/>
      <c r="O146" s="309"/>
    </row>
    <row r="147" spans="1:15" s="80" customFormat="1" ht="12" customHeight="1" thickBot="1" x14ac:dyDescent="0.3">
      <c r="A147" s="22" t="s">
        <v>255</v>
      </c>
      <c r="B147" s="491" t="s">
        <v>256</v>
      </c>
      <c r="C147" s="455">
        <f t="shared" ref="C147" si="38">+C148+C149+C150+C151+C152</f>
        <v>0</v>
      </c>
      <c r="D147" s="382"/>
      <c r="E147" s="380"/>
      <c r="F147" s="382">
        <f t="shared" ref="F147" si="39">+F148+F149+F150+F151+F152</f>
        <v>0</v>
      </c>
      <c r="G147" s="382"/>
      <c r="H147" s="381"/>
      <c r="I147" s="455">
        <f>+I148+I149+I150+I151+I152</f>
        <v>0</v>
      </c>
      <c r="J147" s="382"/>
      <c r="K147" s="380"/>
      <c r="L147" s="382"/>
      <c r="M147" s="382"/>
      <c r="N147" s="380"/>
      <c r="O147" s="312"/>
    </row>
    <row r="148" spans="1:15" s="80" customFormat="1" ht="12" customHeight="1" x14ac:dyDescent="0.25">
      <c r="A148" s="27" t="s">
        <v>108</v>
      </c>
      <c r="B148" s="490" t="s">
        <v>257</v>
      </c>
      <c r="C148" s="402"/>
      <c r="D148" s="343"/>
      <c r="E148" s="341"/>
      <c r="F148" s="413"/>
      <c r="G148" s="343"/>
      <c r="H148" s="342"/>
      <c r="I148" s="402"/>
      <c r="J148" s="343"/>
      <c r="K148" s="341"/>
      <c r="L148" s="413"/>
      <c r="M148" s="343"/>
      <c r="N148" s="341"/>
      <c r="O148" s="309"/>
    </row>
    <row r="149" spans="1:15" s="80" customFormat="1" ht="12" customHeight="1" x14ac:dyDescent="0.25">
      <c r="A149" s="27" t="s">
        <v>110</v>
      </c>
      <c r="B149" s="490" t="s">
        <v>258</v>
      </c>
      <c r="C149" s="402"/>
      <c r="D149" s="343"/>
      <c r="E149" s="341"/>
      <c r="F149" s="413"/>
      <c r="G149" s="343"/>
      <c r="H149" s="342"/>
      <c r="I149" s="402"/>
      <c r="J149" s="343"/>
      <c r="K149" s="341"/>
      <c r="L149" s="413"/>
      <c r="M149" s="343"/>
      <c r="N149" s="341"/>
      <c r="O149" s="309"/>
    </row>
    <row r="150" spans="1:15" s="80" customFormat="1" ht="12" customHeight="1" x14ac:dyDescent="0.25">
      <c r="A150" s="27" t="s">
        <v>112</v>
      </c>
      <c r="B150" s="490" t="s">
        <v>259</v>
      </c>
      <c r="C150" s="402"/>
      <c r="D150" s="343"/>
      <c r="E150" s="341"/>
      <c r="F150" s="413"/>
      <c r="G150" s="343"/>
      <c r="H150" s="342"/>
      <c r="I150" s="402"/>
      <c r="J150" s="343"/>
      <c r="K150" s="341"/>
      <c r="L150" s="413"/>
      <c r="M150" s="343"/>
      <c r="N150" s="341"/>
      <c r="O150" s="309"/>
    </row>
    <row r="151" spans="1:15" s="80" customFormat="1" ht="12" customHeight="1" x14ac:dyDescent="0.25">
      <c r="A151" s="27" t="s">
        <v>114</v>
      </c>
      <c r="B151" s="490" t="s">
        <v>260</v>
      </c>
      <c r="C151" s="402"/>
      <c r="D151" s="343"/>
      <c r="E151" s="341"/>
      <c r="F151" s="413"/>
      <c r="G151" s="343"/>
      <c r="H151" s="342"/>
      <c r="I151" s="402"/>
      <c r="J151" s="343"/>
      <c r="K151" s="341"/>
      <c r="L151" s="413"/>
      <c r="M151" s="343"/>
      <c r="N151" s="341"/>
      <c r="O151" s="309"/>
    </row>
    <row r="152" spans="1:15" ht="12.75" customHeight="1" thickBot="1" x14ac:dyDescent="0.3">
      <c r="A152" s="90" t="s">
        <v>261</v>
      </c>
      <c r="B152" s="492" t="s">
        <v>262</v>
      </c>
      <c r="C152" s="403"/>
      <c r="D152" s="347"/>
      <c r="E152" s="345"/>
      <c r="F152" s="414"/>
      <c r="G152" s="347"/>
      <c r="H152" s="346"/>
      <c r="I152" s="403"/>
      <c r="J152" s="347"/>
      <c r="K152" s="345"/>
      <c r="L152" s="414"/>
      <c r="M152" s="347"/>
      <c r="N152" s="345"/>
      <c r="O152" s="309"/>
    </row>
    <row r="153" spans="1:15" ht="12.75" customHeight="1" thickBot="1" x14ac:dyDescent="0.3">
      <c r="A153" s="107" t="s">
        <v>116</v>
      </c>
      <c r="B153" s="491" t="s">
        <v>263</v>
      </c>
      <c r="C153" s="457"/>
      <c r="D153" s="382"/>
      <c r="E153" s="380"/>
      <c r="F153" s="458"/>
      <c r="G153" s="382"/>
      <c r="H153" s="381"/>
      <c r="I153" s="457"/>
      <c r="J153" s="382"/>
      <c r="K153" s="380"/>
      <c r="L153" s="458"/>
      <c r="M153" s="382"/>
      <c r="N153" s="380"/>
      <c r="O153" s="312"/>
    </row>
    <row r="154" spans="1:15" ht="12.75" customHeight="1" thickBot="1" x14ac:dyDescent="0.3">
      <c r="A154" s="107" t="s">
        <v>126</v>
      </c>
      <c r="B154" s="491" t="s">
        <v>264</v>
      </c>
      <c r="C154" s="457"/>
      <c r="D154" s="382"/>
      <c r="E154" s="380"/>
      <c r="F154" s="458"/>
      <c r="G154" s="382"/>
      <c r="H154" s="381"/>
      <c r="I154" s="457"/>
      <c r="J154" s="382"/>
      <c r="K154" s="380"/>
      <c r="L154" s="458"/>
      <c r="M154" s="382"/>
      <c r="N154" s="380"/>
      <c r="O154" s="312"/>
    </row>
    <row r="155" spans="1:15" ht="12" customHeight="1" thickBot="1" x14ac:dyDescent="0.3">
      <c r="A155" s="22" t="s">
        <v>265</v>
      </c>
      <c r="B155" s="491" t="s">
        <v>266</v>
      </c>
      <c r="C155" s="467">
        <f t="shared" ref="C155" si="40">+C130+C134+C141+C147+C153+C154</f>
        <v>0</v>
      </c>
      <c r="D155" s="386"/>
      <c r="E155" s="384"/>
      <c r="F155" s="386">
        <f t="shared" ref="F155" si="41">+F130+F134+F141+F147+F153+F154</f>
        <v>0</v>
      </c>
      <c r="G155" s="386"/>
      <c r="H155" s="385"/>
      <c r="I155" s="467">
        <f t="shared" ref="I155:N155" si="42">+I130+I134+I141+I147+I153+I154</f>
        <v>139904221</v>
      </c>
      <c r="J155" s="386">
        <f t="shared" si="42"/>
        <v>188411036</v>
      </c>
      <c r="K155" s="384">
        <f t="shared" si="42"/>
        <v>170500329</v>
      </c>
      <c r="L155" s="386">
        <f t="shared" si="42"/>
        <v>139904221</v>
      </c>
      <c r="M155" s="386">
        <f t="shared" si="42"/>
        <v>188411036</v>
      </c>
      <c r="N155" s="384">
        <f t="shared" si="42"/>
        <v>170500329</v>
      </c>
      <c r="O155" s="313"/>
    </row>
    <row r="156" spans="1:15" ht="15" customHeight="1" thickBot="1" x14ac:dyDescent="0.3">
      <c r="A156" s="113" t="s">
        <v>267</v>
      </c>
      <c r="B156" s="493" t="s">
        <v>268</v>
      </c>
      <c r="C156" s="467">
        <f t="shared" ref="C156:N156" si="43">+C129+C155</f>
        <v>45050045</v>
      </c>
      <c r="D156" s="383">
        <f t="shared" si="43"/>
        <v>46332083</v>
      </c>
      <c r="E156" s="384">
        <f t="shared" si="43"/>
        <v>37434323</v>
      </c>
      <c r="F156" s="386">
        <f t="shared" si="43"/>
        <v>99742653</v>
      </c>
      <c r="G156" s="383">
        <f t="shared" si="43"/>
        <v>101326653</v>
      </c>
      <c r="H156" s="385">
        <f t="shared" si="43"/>
        <v>88798754</v>
      </c>
      <c r="I156" s="467">
        <f t="shared" si="43"/>
        <v>418403025</v>
      </c>
      <c r="J156" s="383">
        <f t="shared" si="43"/>
        <v>599428761</v>
      </c>
      <c r="K156" s="384">
        <f t="shared" si="43"/>
        <v>526743734</v>
      </c>
      <c r="L156" s="386">
        <f t="shared" si="43"/>
        <v>563195723</v>
      </c>
      <c r="M156" s="383">
        <f t="shared" si="43"/>
        <v>747087497</v>
      </c>
      <c r="N156" s="384">
        <f t="shared" si="43"/>
        <v>652976811</v>
      </c>
      <c r="O156" s="313"/>
    </row>
    <row r="157" spans="1:15" x14ac:dyDescent="0.25">
      <c r="D157" s="389"/>
      <c r="E157" s="387"/>
      <c r="F157" s="389"/>
      <c r="G157" s="389"/>
      <c r="H157" s="387"/>
      <c r="J157" s="389"/>
      <c r="K157" s="387"/>
      <c r="M157" s="389"/>
      <c r="N157" s="387"/>
      <c r="O157" s="117"/>
    </row>
    <row r="158" spans="1:15" s="319" customFormat="1" x14ac:dyDescent="0.25">
      <c r="A158" s="317"/>
      <c r="B158" s="318"/>
      <c r="C158" s="389"/>
      <c r="D158" s="390"/>
      <c r="E158" s="390"/>
      <c r="F158" s="389"/>
      <c r="G158" s="390"/>
      <c r="H158" s="390"/>
      <c r="I158" s="389"/>
      <c r="J158" s="390"/>
      <c r="K158" s="390"/>
      <c r="L158" s="389"/>
      <c r="M158" s="390"/>
      <c r="N158" s="390"/>
    </row>
    <row r="159" spans="1:15" s="319" customFormat="1" x14ac:dyDescent="0.25">
      <c r="A159" s="317"/>
      <c r="B159" s="318"/>
      <c r="C159" s="389"/>
      <c r="D159" s="390"/>
      <c r="E159" s="390"/>
      <c r="F159" s="389"/>
      <c r="G159" s="390"/>
      <c r="H159" s="390"/>
      <c r="I159" s="389"/>
      <c r="J159" s="390"/>
      <c r="K159" s="390"/>
      <c r="L159" s="389"/>
      <c r="M159" s="390"/>
      <c r="N159" s="390"/>
    </row>
    <row r="160" spans="1:15" s="319" customFormat="1" x14ac:dyDescent="0.25">
      <c r="A160" s="317"/>
      <c r="B160" s="318"/>
      <c r="C160" s="389"/>
      <c r="D160" s="390"/>
      <c r="E160" s="390"/>
      <c r="F160" s="389"/>
      <c r="G160" s="390"/>
      <c r="H160" s="390"/>
      <c r="I160" s="389"/>
      <c r="J160" s="390"/>
      <c r="K160" s="390"/>
      <c r="L160" s="389"/>
      <c r="M160" s="390"/>
      <c r="N160" s="390"/>
    </row>
    <row r="161" spans="1:14" s="319" customFormat="1" x14ac:dyDescent="0.25">
      <c r="A161" s="317"/>
      <c r="B161" s="318"/>
      <c r="C161" s="389"/>
      <c r="D161" s="390"/>
      <c r="E161" s="390"/>
      <c r="F161" s="389"/>
      <c r="G161" s="390"/>
      <c r="H161" s="390"/>
      <c r="I161" s="389"/>
      <c r="J161" s="390"/>
      <c r="K161" s="390"/>
      <c r="L161" s="389"/>
      <c r="M161" s="390"/>
      <c r="N161" s="390"/>
    </row>
    <row r="162" spans="1:14" s="319" customFormat="1" x14ac:dyDescent="0.25">
      <c r="A162" s="317"/>
      <c r="B162" s="318"/>
      <c r="C162" s="389"/>
      <c r="D162" s="390"/>
      <c r="E162" s="390"/>
      <c r="F162" s="389"/>
      <c r="G162" s="390"/>
      <c r="H162" s="390"/>
      <c r="I162" s="389"/>
      <c r="J162" s="390"/>
      <c r="K162" s="390"/>
      <c r="L162" s="389"/>
      <c r="M162" s="390"/>
      <c r="N162" s="390"/>
    </row>
    <row r="163" spans="1:14" s="319" customFormat="1" x14ac:dyDescent="0.25">
      <c r="A163" s="317"/>
      <c r="B163" s="318"/>
      <c r="C163" s="389"/>
      <c r="D163" s="390"/>
      <c r="E163" s="390"/>
      <c r="F163" s="389"/>
      <c r="G163" s="390"/>
      <c r="H163" s="390"/>
      <c r="I163" s="389"/>
      <c r="J163" s="390"/>
      <c r="K163" s="390"/>
      <c r="L163" s="389"/>
      <c r="M163" s="390"/>
      <c r="N163" s="390"/>
    </row>
    <row r="164" spans="1:14" s="319" customFormat="1" x14ac:dyDescent="0.25">
      <c r="A164" s="317"/>
      <c r="B164" s="318"/>
      <c r="C164" s="389"/>
      <c r="D164" s="390"/>
      <c r="E164" s="390"/>
      <c r="F164" s="389"/>
      <c r="G164" s="390"/>
      <c r="H164" s="390"/>
      <c r="I164" s="389"/>
      <c r="J164" s="390"/>
      <c r="K164" s="390"/>
      <c r="L164" s="389"/>
      <c r="M164" s="390"/>
      <c r="N164" s="390"/>
    </row>
    <row r="165" spans="1:14" s="319" customFormat="1" x14ac:dyDescent="0.25">
      <c r="A165" s="317"/>
      <c r="B165" s="318"/>
      <c r="C165" s="389"/>
      <c r="D165" s="390"/>
      <c r="E165" s="390"/>
      <c r="F165" s="389"/>
      <c r="G165" s="390"/>
      <c r="H165" s="390"/>
      <c r="I165" s="389"/>
      <c r="J165" s="390"/>
      <c r="K165" s="390"/>
      <c r="L165" s="389"/>
      <c r="M165" s="390"/>
      <c r="N165" s="390"/>
    </row>
    <row r="166" spans="1:14" s="319" customFormat="1" x14ac:dyDescent="0.25">
      <c r="A166" s="317"/>
      <c r="B166" s="318"/>
      <c r="C166" s="389"/>
      <c r="D166" s="390"/>
      <c r="E166" s="390"/>
      <c r="F166" s="389"/>
      <c r="G166" s="390"/>
      <c r="H166" s="390"/>
      <c r="I166" s="389"/>
      <c r="J166" s="390"/>
      <c r="K166" s="390"/>
      <c r="L166" s="389"/>
      <c r="M166" s="390"/>
      <c r="N166" s="390"/>
    </row>
    <row r="167" spans="1:14" s="319" customFormat="1" x14ac:dyDescent="0.25">
      <c r="A167" s="317"/>
      <c r="B167" s="318"/>
      <c r="C167" s="389"/>
      <c r="D167" s="390"/>
      <c r="E167" s="390"/>
      <c r="F167" s="389"/>
      <c r="G167" s="390"/>
      <c r="H167" s="390"/>
      <c r="I167" s="389"/>
      <c r="J167" s="390"/>
      <c r="K167" s="390"/>
      <c r="L167" s="389"/>
      <c r="M167" s="390"/>
      <c r="N167" s="390"/>
    </row>
    <row r="168" spans="1:14" s="319" customFormat="1" x14ac:dyDescent="0.25">
      <c r="A168" s="317"/>
      <c r="B168" s="318"/>
      <c r="C168" s="389"/>
      <c r="D168" s="390"/>
      <c r="E168" s="390"/>
      <c r="F168" s="389"/>
      <c r="G168" s="390"/>
      <c r="H168" s="390"/>
      <c r="I168" s="389"/>
      <c r="J168" s="390"/>
      <c r="K168" s="390"/>
      <c r="L168" s="389"/>
      <c r="M168" s="390"/>
      <c r="N168" s="390"/>
    </row>
    <row r="169" spans="1:14" s="319" customFormat="1" x14ac:dyDescent="0.25">
      <c r="A169" s="317"/>
      <c r="B169" s="318"/>
      <c r="C169" s="389"/>
      <c r="D169" s="390"/>
      <c r="E169" s="390"/>
      <c r="F169" s="389"/>
      <c r="G169" s="390"/>
      <c r="H169" s="390"/>
      <c r="I169" s="389"/>
      <c r="J169" s="390"/>
      <c r="K169" s="390"/>
      <c r="L169" s="389"/>
      <c r="M169" s="390"/>
      <c r="N169" s="390"/>
    </row>
    <row r="170" spans="1:14" s="319" customFormat="1" x14ac:dyDescent="0.25">
      <c r="A170" s="317"/>
      <c r="B170" s="318"/>
      <c r="C170" s="389"/>
      <c r="D170" s="390"/>
      <c r="E170" s="390"/>
      <c r="F170" s="389"/>
      <c r="G170" s="390"/>
      <c r="H170" s="390"/>
      <c r="I170" s="389"/>
      <c r="J170" s="390"/>
      <c r="K170" s="390"/>
      <c r="L170" s="389"/>
      <c r="M170" s="390"/>
      <c r="N170" s="390"/>
    </row>
    <row r="171" spans="1:14" s="319" customFormat="1" x14ac:dyDescent="0.25">
      <c r="A171" s="317"/>
      <c r="B171" s="318"/>
      <c r="C171" s="389"/>
      <c r="D171" s="390"/>
      <c r="E171" s="390"/>
      <c r="F171" s="389"/>
      <c r="G171" s="390"/>
      <c r="H171" s="390"/>
      <c r="I171" s="389"/>
      <c r="J171" s="390"/>
      <c r="K171" s="390"/>
      <c r="L171" s="389"/>
      <c r="M171" s="390"/>
      <c r="N171" s="390"/>
    </row>
    <row r="172" spans="1:14" s="319" customFormat="1" x14ac:dyDescent="0.25">
      <c r="A172" s="317"/>
      <c r="B172" s="318"/>
      <c r="C172" s="389"/>
      <c r="D172" s="390"/>
      <c r="E172" s="390"/>
      <c r="F172" s="389"/>
      <c r="G172" s="390"/>
      <c r="H172" s="390"/>
      <c r="I172" s="389"/>
      <c r="J172" s="390"/>
      <c r="K172" s="390"/>
      <c r="L172" s="389"/>
      <c r="M172" s="390"/>
      <c r="N172" s="390"/>
    </row>
    <row r="173" spans="1:14" s="319" customFormat="1" x14ac:dyDescent="0.25">
      <c r="A173" s="317"/>
      <c r="B173" s="318"/>
      <c r="C173" s="389"/>
      <c r="D173" s="390"/>
      <c r="E173" s="390"/>
      <c r="F173" s="389"/>
      <c r="G173" s="390"/>
      <c r="H173" s="390"/>
      <c r="I173" s="389"/>
      <c r="J173" s="390"/>
      <c r="K173" s="390"/>
      <c r="L173" s="389"/>
      <c r="M173" s="390"/>
      <c r="N173" s="390"/>
    </row>
    <row r="174" spans="1:14" s="319" customFormat="1" x14ac:dyDescent="0.25">
      <c r="A174" s="317"/>
      <c r="B174" s="318"/>
      <c r="C174" s="389"/>
      <c r="D174" s="390"/>
      <c r="E174" s="390"/>
      <c r="F174" s="389"/>
      <c r="G174" s="390"/>
      <c r="H174" s="390"/>
      <c r="I174" s="389"/>
      <c r="J174" s="390"/>
      <c r="K174" s="390"/>
      <c r="L174" s="389"/>
      <c r="M174" s="390"/>
      <c r="N174" s="390"/>
    </row>
    <row r="175" spans="1:14" s="319" customFormat="1" x14ac:dyDescent="0.25">
      <c r="A175" s="317"/>
      <c r="B175" s="318"/>
      <c r="C175" s="389"/>
      <c r="D175" s="390"/>
      <c r="E175" s="390"/>
      <c r="F175" s="389"/>
      <c r="G175" s="390"/>
      <c r="H175" s="390"/>
      <c r="I175" s="389"/>
      <c r="J175" s="390"/>
      <c r="K175" s="390"/>
      <c r="L175" s="389"/>
      <c r="M175" s="390"/>
      <c r="N175" s="390"/>
    </row>
    <row r="176" spans="1:14" s="319" customFormat="1" x14ac:dyDescent="0.25">
      <c r="A176" s="317"/>
      <c r="B176" s="318"/>
      <c r="C176" s="389"/>
      <c r="D176" s="390"/>
      <c r="E176" s="390"/>
      <c r="F176" s="389"/>
      <c r="G176" s="390"/>
      <c r="H176" s="390"/>
      <c r="I176" s="389"/>
      <c r="J176" s="390"/>
      <c r="K176" s="390"/>
      <c r="L176" s="389"/>
      <c r="M176" s="390"/>
      <c r="N176" s="390"/>
    </row>
    <row r="177" spans="1:14" s="319" customFormat="1" x14ac:dyDescent="0.25">
      <c r="A177" s="317"/>
      <c r="B177" s="318"/>
      <c r="C177" s="389"/>
      <c r="D177" s="390"/>
      <c r="E177" s="390"/>
      <c r="F177" s="389"/>
      <c r="G177" s="390"/>
      <c r="H177" s="390"/>
      <c r="I177" s="389"/>
      <c r="J177" s="390"/>
      <c r="K177" s="390"/>
      <c r="L177" s="389"/>
      <c r="M177" s="390"/>
      <c r="N177" s="390"/>
    </row>
    <row r="178" spans="1:14" s="319" customFormat="1" x14ac:dyDescent="0.25">
      <c r="A178" s="317"/>
      <c r="B178" s="318"/>
      <c r="C178" s="389"/>
      <c r="D178" s="390"/>
      <c r="E178" s="390"/>
      <c r="F178" s="389"/>
      <c r="G178" s="390"/>
      <c r="H178" s="390"/>
      <c r="I178" s="389"/>
      <c r="J178" s="390"/>
      <c r="K178" s="390"/>
      <c r="L178" s="389"/>
      <c r="M178" s="390"/>
      <c r="N178" s="390"/>
    </row>
    <row r="179" spans="1:14" s="319" customFormat="1" x14ac:dyDescent="0.25">
      <c r="A179" s="317"/>
      <c r="B179" s="318"/>
      <c r="C179" s="389"/>
      <c r="D179" s="390"/>
      <c r="E179" s="390"/>
      <c r="F179" s="389"/>
      <c r="G179" s="390"/>
      <c r="H179" s="390"/>
      <c r="I179" s="389"/>
      <c r="J179" s="390"/>
      <c r="K179" s="390"/>
      <c r="L179" s="389"/>
      <c r="M179" s="390"/>
      <c r="N179" s="390"/>
    </row>
    <row r="180" spans="1:14" s="319" customFormat="1" x14ac:dyDescent="0.25">
      <c r="A180" s="317"/>
      <c r="B180" s="318"/>
      <c r="C180" s="389"/>
      <c r="D180" s="390"/>
      <c r="E180" s="390"/>
      <c r="F180" s="389"/>
      <c r="G180" s="390"/>
      <c r="H180" s="390"/>
      <c r="I180" s="389"/>
      <c r="J180" s="390"/>
      <c r="K180" s="390"/>
      <c r="L180" s="389"/>
      <c r="M180" s="390"/>
      <c r="N180" s="390"/>
    </row>
    <row r="181" spans="1:14" s="319" customFormat="1" x14ac:dyDescent="0.25">
      <c r="A181" s="317"/>
      <c r="B181" s="318"/>
      <c r="C181" s="389"/>
      <c r="D181" s="390"/>
      <c r="E181" s="390"/>
      <c r="F181" s="389"/>
      <c r="G181" s="390"/>
      <c r="H181" s="390"/>
      <c r="I181" s="389"/>
      <c r="J181" s="390"/>
      <c r="K181" s="390"/>
      <c r="L181" s="389"/>
      <c r="M181" s="390"/>
      <c r="N181" s="390"/>
    </row>
    <row r="182" spans="1:14" s="319" customFormat="1" x14ac:dyDescent="0.25">
      <c r="A182" s="317"/>
      <c r="B182" s="318"/>
      <c r="C182" s="389"/>
      <c r="D182" s="390"/>
      <c r="E182" s="390"/>
      <c r="F182" s="389"/>
      <c r="G182" s="390"/>
      <c r="H182" s="390"/>
      <c r="I182" s="389"/>
      <c r="J182" s="390"/>
      <c r="K182" s="390"/>
      <c r="L182" s="389"/>
      <c r="M182" s="390"/>
      <c r="N182" s="390"/>
    </row>
    <row r="183" spans="1:14" s="319" customFormat="1" x14ac:dyDescent="0.25">
      <c r="A183" s="317"/>
      <c r="B183" s="318"/>
      <c r="C183" s="389"/>
      <c r="D183" s="390"/>
      <c r="E183" s="390"/>
      <c r="F183" s="389"/>
      <c r="G183" s="390"/>
      <c r="H183" s="390"/>
      <c r="I183" s="389"/>
      <c r="J183" s="390"/>
      <c r="K183" s="390"/>
      <c r="L183" s="389"/>
      <c r="M183" s="390"/>
      <c r="N183" s="390"/>
    </row>
    <row r="184" spans="1:14" s="319" customFormat="1" x14ac:dyDescent="0.25">
      <c r="A184" s="317"/>
      <c r="B184" s="318"/>
      <c r="C184" s="389"/>
      <c r="D184" s="390"/>
      <c r="E184" s="390"/>
      <c r="F184" s="389"/>
      <c r="G184" s="390"/>
      <c r="H184" s="390"/>
      <c r="I184" s="389"/>
      <c r="J184" s="390"/>
      <c r="K184" s="390"/>
      <c r="L184" s="389"/>
      <c r="M184" s="390"/>
      <c r="N184" s="390"/>
    </row>
    <row r="185" spans="1:14" s="319" customFormat="1" x14ac:dyDescent="0.25">
      <c r="A185" s="317"/>
      <c r="B185" s="318"/>
      <c r="C185" s="389"/>
      <c r="D185" s="390"/>
      <c r="E185" s="390"/>
      <c r="F185" s="389"/>
      <c r="G185" s="390"/>
      <c r="H185" s="390"/>
      <c r="I185" s="389"/>
      <c r="J185" s="390"/>
      <c r="K185" s="390"/>
      <c r="L185" s="389"/>
      <c r="M185" s="390"/>
      <c r="N185" s="390"/>
    </row>
    <row r="186" spans="1:14" s="319" customFormat="1" x14ac:dyDescent="0.25">
      <c r="A186" s="317"/>
      <c r="B186" s="318"/>
      <c r="C186" s="389"/>
      <c r="D186" s="390"/>
      <c r="E186" s="390"/>
      <c r="F186" s="389"/>
      <c r="G186" s="390"/>
      <c r="H186" s="390"/>
      <c r="I186" s="389"/>
      <c r="J186" s="390"/>
      <c r="K186" s="390"/>
      <c r="L186" s="389"/>
      <c r="M186" s="390"/>
      <c r="N186" s="390"/>
    </row>
    <row r="187" spans="1:14" s="319" customFormat="1" x14ac:dyDescent="0.25">
      <c r="A187" s="317"/>
      <c r="B187" s="318"/>
      <c r="C187" s="389"/>
      <c r="D187" s="390"/>
      <c r="E187" s="390"/>
      <c r="F187" s="389"/>
      <c r="G187" s="390"/>
      <c r="H187" s="390"/>
      <c r="I187" s="389"/>
      <c r="J187" s="390"/>
      <c r="K187" s="390"/>
      <c r="L187" s="389"/>
      <c r="M187" s="390"/>
      <c r="N187" s="390"/>
    </row>
    <row r="188" spans="1:14" s="319" customFormat="1" x14ac:dyDescent="0.25">
      <c r="A188" s="317"/>
      <c r="B188" s="318"/>
      <c r="C188" s="389"/>
      <c r="D188" s="390"/>
      <c r="E188" s="390"/>
      <c r="F188" s="389"/>
      <c r="G188" s="390"/>
      <c r="H188" s="390"/>
      <c r="I188" s="389"/>
      <c r="J188" s="390"/>
      <c r="K188" s="390"/>
      <c r="L188" s="389"/>
      <c r="M188" s="390"/>
      <c r="N188" s="390"/>
    </row>
    <row r="189" spans="1:14" s="319" customFormat="1" x14ac:dyDescent="0.25">
      <c r="A189" s="317"/>
      <c r="B189" s="318"/>
      <c r="C189" s="389"/>
      <c r="D189" s="390"/>
      <c r="E189" s="390"/>
      <c r="F189" s="389"/>
      <c r="G189" s="390"/>
      <c r="H189" s="390"/>
      <c r="I189" s="389"/>
      <c r="J189" s="390"/>
      <c r="K189" s="390"/>
      <c r="L189" s="389"/>
      <c r="M189" s="390"/>
      <c r="N189" s="390"/>
    </row>
    <row r="190" spans="1:14" s="319" customFormat="1" x14ac:dyDescent="0.25">
      <c r="A190" s="317"/>
      <c r="B190" s="318"/>
      <c r="C190" s="389"/>
      <c r="D190" s="390"/>
      <c r="E190" s="390"/>
      <c r="F190" s="389"/>
      <c r="G190" s="390"/>
      <c r="H190" s="390"/>
      <c r="I190" s="389"/>
      <c r="J190" s="390"/>
      <c r="K190" s="390"/>
      <c r="L190" s="389"/>
      <c r="M190" s="390"/>
      <c r="N190" s="390"/>
    </row>
    <row r="191" spans="1:14" s="319" customFormat="1" x14ac:dyDescent="0.25">
      <c r="A191" s="317"/>
      <c r="B191" s="318"/>
      <c r="C191" s="389"/>
      <c r="D191" s="390"/>
      <c r="E191" s="390"/>
      <c r="F191" s="389"/>
      <c r="G191" s="390"/>
      <c r="H191" s="390"/>
      <c r="I191" s="389"/>
      <c r="J191" s="390"/>
      <c r="K191" s="390"/>
      <c r="L191" s="389"/>
      <c r="M191" s="390"/>
      <c r="N191" s="390"/>
    </row>
    <row r="192" spans="1:14" s="319" customFormat="1" x14ac:dyDescent="0.25">
      <c r="A192" s="317"/>
      <c r="B192" s="318"/>
      <c r="C192" s="389"/>
      <c r="D192" s="390"/>
      <c r="E192" s="390"/>
      <c r="F192" s="389"/>
      <c r="G192" s="390"/>
      <c r="H192" s="390"/>
      <c r="I192" s="389"/>
      <c r="J192" s="390"/>
      <c r="K192" s="390"/>
      <c r="L192" s="389"/>
      <c r="M192" s="390"/>
      <c r="N192" s="390"/>
    </row>
    <row r="193" spans="1:14" s="319" customFormat="1" x14ac:dyDescent="0.25">
      <c r="A193" s="317"/>
      <c r="B193" s="318"/>
      <c r="C193" s="389"/>
      <c r="D193" s="390"/>
      <c r="E193" s="390"/>
      <c r="F193" s="389"/>
      <c r="G193" s="390"/>
      <c r="H193" s="390"/>
      <c r="I193" s="389"/>
      <c r="J193" s="390"/>
      <c r="K193" s="390"/>
      <c r="L193" s="389"/>
      <c r="M193" s="390"/>
      <c r="N193" s="390"/>
    </row>
    <row r="194" spans="1:14" s="319" customFormat="1" x14ac:dyDescent="0.25">
      <c r="A194" s="317"/>
      <c r="B194" s="318"/>
      <c r="C194" s="389"/>
      <c r="D194" s="390"/>
      <c r="E194" s="390"/>
      <c r="F194" s="389"/>
      <c r="G194" s="390"/>
      <c r="H194" s="390"/>
      <c r="I194" s="389"/>
      <c r="J194" s="390"/>
      <c r="K194" s="390"/>
      <c r="L194" s="389"/>
      <c r="M194" s="390"/>
      <c r="N194" s="390"/>
    </row>
    <row r="195" spans="1:14" s="319" customFormat="1" x14ac:dyDescent="0.25">
      <c r="A195" s="317"/>
      <c r="B195" s="318"/>
      <c r="C195" s="389"/>
      <c r="D195" s="390"/>
      <c r="E195" s="390"/>
      <c r="F195" s="389"/>
      <c r="G195" s="390"/>
      <c r="H195" s="390"/>
      <c r="I195" s="389"/>
      <c r="J195" s="390"/>
      <c r="K195" s="390"/>
      <c r="L195" s="389"/>
      <c r="M195" s="390"/>
      <c r="N195" s="390"/>
    </row>
    <row r="196" spans="1:14" s="319" customFormat="1" x14ac:dyDescent="0.25">
      <c r="A196" s="317"/>
      <c r="B196" s="318"/>
      <c r="C196" s="389"/>
      <c r="D196" s="390"/>
      <c r="E196" s="390"/>
      <c r="F196" s="389"/>
      <c r="G196" s="390"/>
      <c r="H196" s="390"/>
      <c r="I196" s="389"/>
      <c r="J196" s="390"/>
      <c r="K196" s="390"/>
      <c r="L196" s="389"/>
      <c r="M196" s="390"/>
      <c r="N196" s="390"/>
    </row>
    <row r="197" spans="1:14" s="319" customFormat="1" x14ac:dyDescent="0.25">
      <c r="A197" s="317"/>
      <c r="B197" s="318"/>
      <c r="C197" s="389"/>
      <c r="D197" s="390"/>
      <c r="E197" s="390"/>
      <c r="F197" s="389"/>
      <c r="G197" s="390"/>
      <c r="H197" s="390"/>
      <c r="I197" s="389"/>
      <c r="J197" s="390"/>
      <c r="K197" s="390"/>
      <c r="L197" s="389"/>
      <c r="M197" s="390"/>
      <c r="N197" s="390"/>
    </row>
    <row r="198" spans="1:14" s="319" customFormat="1" x14ac:dyDescent="0.25">
      <c r="A198" s="317"/>
      <c r="B198" s="318"/>
      <c r="C198" s="389"/>
      <c r="D198" s="390"/>
      <c r="E198" s="390"/>
      <c r="F198" s="389"/>
      <c r="G198" s="390"/>
      <c r="H198" s="390"/>
      <c r="I198" s="389"/>
      <c r="J198" s="390"/>
      <c r="K198" s="390"/>
      <c r="L198" s="389"/>
      <c r="M198" s="390"/>
      <c r="N198" s="390"/>
    </row>
    <row r="199" spans="1:14" s="319" customFormat="1" x14ac:dyDescent="0.25">
      <c r="A199" s="317"/>
      <c r="B199" s="318"/>
      <c r="C199" s="389"/>
      <c r="D199" s="390"/>
      <c r="E199" s="390"/>
      <c r="F199" s="389"/>
      <c r="G199" s="390"/>
      <c r="H199" s="390"/>
      <c r="I199" s="389"/>
      <c r="J199" s="390"/>
      <c r="K199" s="390"/>
      <c r="L199" s="389"/>
      <c r="M199" s="390"/>
      <c r="N199" s="390"/>
    </row>
    <row r="200" spans="1:14" s="319" customFormat="1" x14ac:dyDescent="0.25">
      <c r="A200" s="317"/>
      <c r="B200" s="318"/>
      <c r="C200" s="389"/>
      <c r="D200" s="390"/>
      <c r="E200" s="390"/>
      <c r="F200" s="389"/>
      <c r="G200" s="390"/>
      <c r="H200" s="390"/>
      <c r="I200" s="389"/>
      <c r="J200" s="390"/>
      <c r="K200" s="390"/>
      <c r="L200" s="389"/>
      <c r="M200" s="390"/>
      <c r="N200" s="390"/>
    </row>
    <row r="201" spans="1:14" s="319" customFormat="1" x14ac:dyDescent="0.25">
      <c r="A201" s="317"/>
      <c r="B201" s="318"/>
      <c r="C201" s="389"/>
      <c r="D201" s="390"/>
      <c r="E201" s="390"/>
      <c r="F201" s="389"/>
      <c r="G201" s="390"/>
      <c r="H201" s="390"/>
      <c r="I201" s="389"/>
      <c r="J201" s="390"/>
      <c r="K201" s="390"/>
      <c r="L201" s="389"/>
      <c r="M201" s="390"/>
      <c r="N201" s="390"/>
    </row>
    <row r="202" spans="1:14" s="319" customFormat="1" x14ac:dyDescent="0.25">
      <c r="A202" s="317"/>
      <c r="B202" s="318"/>
      <c r="C202" s="389"/>
      <c r="D202" s="390"/>
      <c r="E202" s="390"/>
      <c r="F202" s="389"/>
      <c r="G202" s="390"/>
      <c r="H202" s="390"/>
      <c r="I202" s="389"/>
      <c r="J202" s="390"/>
      <c r="K202" s="390"/>
      <c r="L202" s="389"/>
      <c r="M202" s="390"/>
      <c r="N202" s="390"/>
    </row>
    <row r="203" spans="1:14" s="319" customFormat="1" x14ac:dyDescent="0.25">
      <c r="A203" s="317"/>
      <c r="B203" s="318"/>
      <c r="C203" s="389"/>
      <c r="D203" s="390"/>
      <c r="E203" s="390"/>
      <c r="F203" s="389"/>
      <c r="G203" s="390"/>
      <c r="H203" s="390"/>
      <c r="I203" s="389"/>
      <c r="J203" s="390"/>
      <c r="K203" s="390"/>
      <c r="L203" s="389"/>
      <c r="M203" s="390"/>
      <c r="N203" s="390"/>
    </row>
    <row r="204" spans="1:14" s="319" customFormat="1" x14ac:dyDescent="0.25">
      <c r="A204" s="317"/>
      <c r="B204" s="318"/>
      <c r="C204" s="389"/>
      <c r="D204" s="390"/>
      <c r="E204" s="390"/>
      <c r="F204" s="389"/>
      <c r="G204" s="390"/>
      <c r="H204" s="390"/>
      <c r="I204" s="389"/>
      <c r="J204" s="390"/>
      <c r="K204" s="390"/>
      <c r="L204" s="389"/>
      <c r="M204" s="390"/>
      <c r="N204" s="390"/>
    </row>
    <row r="205" spans="1:14" s="319" customFormat="1" x14ac:dyDescent="0.25">
      <c r="A205" s="317"/>
      <c r="B205" s="318"/>
      <c r="C205" s="389"/>
      <c r="D205" s="390"/>
      <c r="E205" s="390"/>
      <c r="F205" s="389"/>
      <c r="G205" s="390"/>
      <c r="H205" s="390"/>
      <c r="I205" s="389"/>
      <c r="J205" s="390"/>
      <c r="K205" s="390"/>
      <c r="L205" s="389"/>
      <c r="M205" s="390"/>
      <c r="N205" s="390"/>
    </row>
    <row r="206" spans="1:14" s="319" customFormat="1" x14ac:dyDescent="0.25">
      <c r="A206" s="317"/>
      <c r="B206" s="318"/>
      <c r="C206" s="389"/>
      <c r="D206" s="390"/>
      <c r="E206" s="390"/>
      <c r="F206" s="389"/>
      <c r="G206" s="390"/>
      <c r="H206" s="390"/>
      <c r="I206" s="389"/>
      <c r="J206" s="390"/>
      <c r="K206" s="390"/>
      <c r="L206" s="389"/>
      <c r="M206" s="390"/>
      <c r="N206" s="390"/>
    </row>
    <row r="207" spans="1:14" s="319" customFormat="1" x14ac:dyDescent="0.25">
      <c r="A207" s="317"/>
      <c r="B207" s="318"/>
      <c r="C207" s="389"/>
      <c r="D207" s="390"/>
      <c r="E207" s="390"/>
      <c r="F207" s="389"/>
      <c r="G207" s="390"/>
      <c r="H207" s="390"/>
      <c r="I207" s="389"/>
      <c r="J207" s="390"/>
      <c r="K207" s="390"/>
      <c r="L207" s="389"/>
      <c r="M207" s="390"/>
      <c r="N207" s="390"/>
    </row>
    <row r="208" spans="1:14" s="319" customFormat="1" x14ac:dyDescent="0.25">
      <c r="A208" s="317"/>
      <c r="B208" s="318"/>
      <c r="C208" s="389"/>
      <c r="D208" s="390"/>
      <c r="E208" s="390"/>
      <c r="F208" s="389"/>
      <c r="G208" s="390"/>
      <c r="H208" s="390"/>
      <c r="I208" s="389"/>
      <c r="J208" s="390"/>
      <c r="K208" s="390"/>
      <c r="L208" s="389"/>
      <c r="M208" s="390"/>
      <c r="N208" s="390"/>
    </row>
    <row r="209" spans="1:14" s="319" customFormat="1" x14ac:dyDescent="0.25">
      <c r="A209" s="317"/>
      <c r="B209" s="318"/>
      <c r="C209" s="389"/>
      <c r="D209" s="390"/>
      <c r="E209" s="390"/>
      <c r="F209" s="389"/>
      <c r="G209" s="390"/>
      <c r="H209" s="390"/>
      <c r="I209" s="389"/>
      <c r="J209" s="390"/>
      <c r="K209" s="390"/>
      <c r="L209" s="389"/>
      <c r="M209" s="390"/>
      <c r="N209" s="390"/>
    </row>
    <row r="210" spans="1:14" s="319" customFormat="1" x14ac:dyDescent="0.25">
      <c r="A210" s="317"/>
      <c r="B210" s="318"/>
      <c r="C210" s="389"/>
      <c r="D210" s="390"/>
      <c r="E210" s="390"/>
      <c r="F210" s="389"/>
      <c r="G210" s="390"/>
      <c r="H210" s="390"/>
      <c r="I210" s="389"/>
      <c r="J210" s="390"/>
      <c r="K210" s="390"/>
      <c r="L210" s="389"/>
      <c r="M210" s="390"/>
      <c r="N210" s="390"/>
    </row>
    <row r="211" spans="1:14" s="319" customFormat="1" x14ac:dyDescent="0.25">
      <c r="A211" s="317"/>
      <c r="B211" s="318"/>
      <c r="C211" s="389"/>
      <c r="D211" s="390"/>
      <c r="E211" s="390"/>
      <c r="F211" s="389"/>
      <c r="G211" s="390"/>
      <c r="H211" s="390"/>
      <c r="I211" s="389"/>
      <c r="J211" s="390"/>
      <c r="K211" s="390"/>
      <c r="L211" s="389"/>
      <c r="M211" s="390"/>
      <c r="N211" s="390"/>
    </row>
    <row r="212" spans="1:14" s="319" customFormat="1" x14ac:dyDescent="0.25">
      <c r="A212" s="317"/>
      <c r="B212" s="318"/>
      <c r="C212" s="389"/>
      <c r="D212" s="390"/>
      <c r="E212" s="390"/>
      <c r="F212" s="389"/>
      <c r="G212" s="390"/>
      <c r="H212" s="390"/>
      <c r="I212" s="389"/>
      <c r="J212" s="390"/>
      <c r="K212" s="390"/>
      <c r="L212" s="389"/>
      <c r="M212" s="390"/>
      <c r="N212" s="390"/>
    </row>
    <row r="213" spans="1:14" s="319" customFormat="1" x14ac:dyDescent="0.25">
      <c r="A213" s="317"/>
      <c r="B213" s="318"/>
      <c r="C213" s="389"/>
      <c r="D213" s="390"/>
      <c r="E213" s="390"/>
      <c r="F213" s="389"/>
      <c r="G213" s="390"/>
      <c r="H213" s="390"/>
      <c r="I213" s="389"/>
      <c r="J213" s="390"/>
      <c r="K213" s="390"/>
      <c r="L213" s="389"/>
      <c r="M213" s="390"/>
      <c r="N213" s="390"/>
    </row>
    <row r="214" spans="1:14" s="319" customFormat="1" x14ac:dyDescent="0.25">
      <c r="A214" s="317"/>
      <c r="B214" s="318"/>
      <c r="C214" s="389"/>
      <c r="D214" s="390"/>
      <c r="E214" s="390"/>
      <c r="F214" s="389"/>
      <c r="G214" s="390"/>
      <c r="H214" s="390"/>
      <c r="I214" s="389"/>
      <c r="J214" s="390"/>
      <c r="K214" s="390"/>
      <c r="L214" s="389"/>
      <c r="M214" s="390"/>
      <c r="N214" s="390"/>
    </row>
    <row r="215" spans="1:14" s="319" customFormat="1" x14ac:dyDescent="0.25">
      <c r="A215" s="317"/>
      <c r="B215" s="318"/>
      <c r="C215" s="389"/>
      <c r="D215" s="390"/>
      <c r="E215" s="390"/>
      <c r="F215" s="389"/>
      <c r="G215" s="390"/>
      <c r="H215" s="390"/>
      <c r="I215" s="389"/>
      <c r="J215" s="390"/>
      <c r="K215" s="390"/>
      <c r="L215" s="389"/>
      <c r="M215" s="390"/>
      <c r="N215" s="390"/>
    </row>
    <row r="216" spans="1:14" s="319" customFormat="1" x14ac:dyDescent="0.25">
      <c r="A216" s="317"/>
      <c r="B216" s="318"/>
      <c r="C216" s="389"/>
      <c r="D216" s="390"/>
      <c r="E216" s="390"/>
      <c r="F216" s="389"/>
      <c r="G216" s="390"/>
      <c r="H216" s="390"/>
      <c r="I216" s="389"/>
      <c r="J216" s="390"/>
      <c r="K216" s="390"/>
      <c r="L216" s="389"/>
      <c r="M216" s="390"/>
      <c r="N216" s="390"/>
    </row>
    <row r="217" spans="1:14" s="319" customFormat="1" x14ac:dyDescent="0.25">
      <c r="A217" s="317"/>
      <c r="B217" s="318"/>
      <c r="C217" s="389"/>
      <c r="D217" s="390"/>
      <c r="E217" s="390"/>
      <c r="F217" s="389"/>
      <c r="G217" s="390"/>
      <c r="H217" s="390"/>
      <c r="I217" s="389"/>
      <c r="J217" s="390"/>
      <c r="K217" s="390"/>
      <c r="L217" s="389"/>
      <c r="M217" s="390"/>
      <c r="N217" s="390"/>
    </row>
    <row r="218" spans="1:14" s="319" customFormat="1" x14ac:dyDescent="0.25">
      <c r="A218" s="317"/>
      <c r="B218" s="318"/>
      <c r="C218" s="389"/>
      <c r="D218" s="390"/>
      <c r="E218" s="390"/>
      <c r="F218" s="389"/>
      <c r="G218" s="390"/>
      <c r="H218" s="390"/>
      <c r="I218" s="389"/>
      <c r="J218" s="390"/>
      <c r="K218" s="390"/>
      <c r="L218" s="389"/>
      <c r="M218" s="390"/>
      <c r="N218" s="390"/>
    </row>
    <row r="219" spans="1:14" s="319" customFormat="1" x14ac:dyDescent="0.25">
      <c r="A219" s="317"/>
      <c r="B219" s="318"/>
      <c r="C219" s="389"/>
      <c r="D219" s="390"/>
      <c r="E219" s="390"/>
      <c r="F219" s="389"/>
      <c r="G219" s="390"/>
      <c r="H219" s="390"/>
      <c r="I219" s="389"/>
      <c r="J219" s="390"/>
      <c r="K219" s="390"/>
      <c r="L219" s="389"/>
      <c r="M219" s="390"/>
      <c r="N219" s="390"/>
    </row>
    <row r="220" spans="1:14" s="319" customFormat="1" x14ac:dyDescent="0.25">
      <c r="A220" s="317"/>
      <c r="B220" s="318"/>
      <c r="C220" s="389"/>
      <c r="D220" s="390"/>
      <c r="E220" s="390"/>
      <c r="F220" s="389"/>
      <c r="G220" s="390"/>
      <c r="H220" s="390"/>
      <c r="I220" s="389"/>
      <c r="J220" s="390"/>
      <c r="K220" s="390"/>
      <c r="L220" s="389"/>
      <c r="M220" s="390"/>
      <c r="N220" s="390"/>
    </row>
    <row r="221" spans="1:14" s="319" customFormat="1" x14ac:dyDescent="0.25">
      <c r="A221" s="317"/>
      <c r="B221" s="318"/>
      <c r="C221" s="389"/>
      <c r="D221" s="390"/>
      <c r="E221" s="390"/>
      <c r="F221" s="389"/>
      <c r="G221" s="390"/>
      <c r="H221" s="390"/>
      <c r="I221" s="389"/>
      <c r="J221" s="390"/>
      <c r="K221" s="390"/>
      <c r="L221" s="389"/>
      <c r="M221" s="390"/>
      <c r="N221" s="390"/>
    </row>
    <row r="222" spans="1:14" s="319" customFormat="1" x14ac:dyDescent="0.25">
      <c r="A222" s="317"/>
      <c r="B222" s="318"/>
      <c r="C222" s="389"/>
      <c r="D222" s="390"/>
      <c r="E222" s="390"/>
      <c r="F222" s="389"/>
      <c r="G222" s="390"/>
      <c r="H222" s="390"/>
      <c r="I222" s="389"/>
      <c r="J222" s="390"/>
      <c r="K222" s="390"/>
      <c r="L222" s="389"/>
      <c r="M222" s="390"/>
      <c r="N222" s="390"/>
    </row>
    <row r="223" spans="1:14" s="319" customFormat="1" x14ac:dyDescent="0.25">
      <c r="A223" s="317"/>
      <c r="B223" s="318"/>
      <c r="C223" s="389"/>
      <c r="D223" s="390"/>
      <c r="E223" s="390"/>
      <c r="F223" s="389"/>
      <c r="G223" s="390"/>
      <c r="H223" s="390"/>
      <c r="I223" s="389"/>
      <c r="J223" s="390"/>
      <c r="K223" s="390"/>
      <c r="L223" s="389"/>
      <c r="M223" s="390"/>
      <c r="N223" s="390"/>
    </row>
    <row r="224" spans="1:14" s="319" customFormat="1" x14ac:dyDescent="0.25">
      <c r="A224" s="317"/>
      <c r="B224" s="318"/>
      <c r="C224" s="389"/>
      <c r="D224" s="390"/>
      <c r="E224" s="390"/>
      <c r="F224" s="389"/>
      <c r="G224" s="390"/>
      <c r="H224" s="390"/>
      <c r="I224" s="389"/>
      <c r="J224" s="390"/>
      <c r="K224" s="390"/>
      <c r="L224" s="389"/>
      <c r="M224" s="390"/>
      <c r="N224" s="390"/>
    </row>
    <row r="225" spans="1:14" s="319" customFormat="1" x14ac:dyDescent="0.25">
      <c r="A225" s="317"/>
      <c r="B225" s="318"/>
      <c r="C225" s="389"/>
      <c r="D225" s="390"/>
      <c r="E225" s="390"/>
      <c r="F225" s="389"/>
      <c r="G225" s="390"/>
      <c r="H225" s="390"/>
      <c r="I225" s="389"/>
      <c r="J225" s="390"/>
      <c r="K225" s="390"/>
      <c r="L225" s="389"/>
      <c r="M225" s="390"/>
      <c r="N225" s="390"/>
    </row>
    <row r="226" spans="1:14" s="319" customFormat="1" x14ac:dyDescent="0.25">
      <c r="A226" s="317"/>
      <c r="B226" s="318"/>
      <c r="C226" s="389"/>
      <c r="D226" s="390"/>
      <c r="E226" s="390"/>
      <c r="F226" s="389"/>
      <c r="G226" s="390"/>
      <c r="H226" s="390"/>
      <c r="I226" s="389"/>
      <c r="J226" s="390"/>
      <c r="K226" s="390"/>
      <c r="L226" s="389"/>
      <c r="M226" s="390"/>
      <c r="N226" s="390"/>
    </row>
    <row r="227" spans="1:14" s="319" customFormat="1" x14ac:dyDescent="0.25">
      <c r="A227" s="317"/>
      <c r="B227" s="318"/>
      <c r="C227" s="389"/>
      <c r="D227" s="390"/>
      <c r="E227" s="390"/>
      <c r="F227" s="389"/>
      <c r="G227" s="390"/>
      <c r="H227" s="390"/>
      <c r="I227" s="389"/>
      <c r="J227" s="390"/>
      <c r="K227" s="390"/>
      <c r="L227" s="389"/>
      <c r="M227" s="390"/>
      <c r="N227" s="390"/>
    </row>
    <row r="228" spans="1:14" s="319" customFormat="1" x14ac:dyDescent="0.25">
      <c r="A228" s="317"/>
      <c r="B228" s="318"/>
      <c r="C228" s="389"/>
      <c r="D228" s="390"/>
      <c r="E228" s="390"/>
      <c r="F228" s="389"/>
      <c r="G228" s="390"/>
      <c r="H228" s="390"/>
      <c r="I228" s="389"/>
      <c r="J228" s="390"/>
      <c r="K228" s="390"/>
      <c r="L228" s="389"/>
      <c r="M228" s="390"/>
      <c r="N228" s="390"/>
    </row>
    <row r="229" spans="1:14" s="319" customFormat="1" x14ac:dyDescent="0.25">
      <c r="A229" s="317"/>
      <c r="B229" s="318"/>
      <c r="C229" s="389"/>
      <c r="D229" s="390"/>
      <c r="E229" s="390"/>
      <c r="F229" s="389"/>
      <c r="G229" s="390"/>
      <c r="H229" s="390"/>
      <c r="I229" s="389"/>
      <c r="J229" s="390"/>
      <c r="K229" s="390"/>
      <c r="L229" s="389"/>
      <c r="M229" s="390"/>
      <c r="N229" s="390"/>
    </row>
    <row r="230" spans="1:14" s="319" customFormat="1" x14ac:dyDescent="0.25">
      <c r="A230" s="317"/>
      <c r="B230" s="318"/>
      <c r="C230" s="389"/>
      <c r="D230" s="390"/>
      <c r="E230" s="390"/>
      <c r="F230" s="389"/>
      <c r="G230" s="390"/>
      <c r="H230" s="390"/>
      <c r="I230" s="389"/>
      <c r="J230" s="390"/>
      <c r="K230" s="390"/>
      <c r="L230" s="389"/>
      <c r="M230" s="390"/>
      <c r="N230" s="390"/>
    </row>
    <row r="231" spans="1:14" s="319" customFormat="1" x14ac:dyDescent="0.25">
      <c r="A231" s="317"/>
      <c r="B231" s="318"/>
      <c r="C231" s="389"/>
      <c r="D231" s="390"/>
      <c r="E231" s="390"/>
      <c r="F231" s="389"/>
      <c r="G231" s="390"/>
      <c r="H231" s="390"/>
      <c r="I231" s="389"/>
      <c r="J231" s="390"/>
      <c r="K231" s="390"/>
      <c r="L231" s="389"/>
      <c r="M231" s="390"/>
      <c r="N231" s="390"/>
    </row>
    <row r="232" spans="1:14" s="319" customFormat="1" x14ac:dyDescent="0.25">
      <c r="A232" s="317"/>
      <c r="B232" s="318"/>
      <c r="C232" s="389"/>
      <c r="D232" s="390"/>
      <c r="E232" s="390"/>
      <c r="F232" s="389"/>
      <c r="G232" s="390"/>
      <c r="H232" s="390"/>
      <c r="I232" s="389"/>
      <c r="J232" s="390"/>
      <c r="K232" s="390"/>
      <c r="L232" s="389"/>
      <c r="M232" s="390"/>
      <c r="N232" s="390"/>
    </row>
    <row r="233" spans="1:14" s="319" customFormat="1" x14ac:dyDescent="0.25">
      <c r="A233" s="317"/>
      <c r="B233" s="318"/>
      <c r="C233" s="389"/>
      <c r="D233" s="390"/>
      <c r="E233" s="390"/>
      <c r="F233" s="389"/>
      <c r="G233" s="390"/>
      <c r="H233" s="390"/>
      <c r="I233" s="389"/>
      <c r="J233" s="390"/>
      <c r="K233" s="390"/>
      <c r="L233" s="389"/>
      <c r="M233" s="390"/>
      <c r="N233" s="390"/>
    </row>
    <row r="234" spans="1:14" s="319" customFormat="1" x14ac:dyDescent="0.25">
      <c r="A234" s="317"/>
      <c r="B234" s="318"/>
      <c r="C234" s="389"/>
      <c r="D234" s="390"/>
      <c r="E234" s="390"/>
      <c r="F234" s="389"/>
      <c r="G234" s="390"/>
      <c r="H234" s="390"/>
      <c r="I234" s="389"/>
      <c r="J234" s="390"/>
      <c r="K234" s="390"/>
      <c r="L234" s="389"/>
      <c r="M234" s="390"/>
      <c r="N234" s="390"/>
    </row>
    <row r="235" spans="1:14" s="319" customFormat="1" x14ac:dyDescent="0.25">
      <c r="A235" s="317"/>
      <c r="B235" s="318"/>
      <c r="C235" s="389"/>
      <c r="D235" s="390"/>
      <c r="E235" s="390"/>
      <c r="F235" s="389"/>
      <c r="G235" s="390"/>
      <c r="H235" s="390"/>
      <c r="I235" s="389"/>
      <c r="J235" s="390"/>
      <c r="K235" s="390"/>
      <c r="L235" s="389"/>
      <c r="M235" s="390"/>
      <c r="N235" s="390"/>
    </row>
    <row r="236" spans="1:14" s="319" customFormat="1" x14ac:dyDescent="0.25">
      <c r="A236" s="317"/>
      <c r="B236" s="318"/>
      <c r="C236" s="389"/>
      <c r="D236" s="390"/>
      <c r="E236" s="390"/>
      <c r="F236" s="389"/>
      <c r="G236" s="390"/>
      <c r="H236" s="390"/>
      <c r="I236" s="389"/>
      <c r="J236" s="390"/>
      <c r="K236" s="390"/>
      <c r="L236" s="389"/>
      <c r="M236" s="390"/>
      <c r="N236" s="390"/>
    </row>
    <row r="237" spans="1:14" s="319" customFormat="1" x14ac:dyDescent="0.25">
      <c r="A237" s="317"/>
      <c r="B237" s="318"/>
      <c r="C237" s="389"/>
      <c r="D237" s="390"/>
      <c r="E237" s="390"/>
      <c r="F237" s="389"/>
      <c r="G237" s="390"/>
      <c r="H237" s="390"/>
      <c r="I237" s="389"/>
      <c r="J237" s="390"/>
      <c r="K237" s="390"/>
      <c r="L237" s="389"/>
      <c r="M237" s="390"/>
      <c r="N237" s="390"/>
    </row>
    <row r="238" spans="1:14" s="319" customFormat="1" x14ac:dyDescent="0.25">
      <c r="A238" s="317"/>
      <c r="B238" s="318"/>
      <c r="C238" s="389"/>
      <c r="D238" s="390"/>
      <c r="E238" s="390"/>
      <c r="F238" s="389"/>
      <c r="G238" s="390"/>
      <c r="H238" s="390"/>
      <c r="I238" s="389"/>
      <c r="J238" s="390"/>
      <c r="K238" s="390"/>
      <c r="L238" s="389"/>
      <c r="M238" s="390"/>
      <c r="N238" s="390"/>
    </row>
    <row r="239" spans="1:14" s="319" customFormat="1" x14ac:dyDescent="0.25">
      <c r="A239" s="317"/>
      <c r="B239" s="318"/>
      <c r="C239" s="389"/>
      <c r="D239" s="390"/>
      <c r="E239" s="390"/>
      <c r="F239" s="389"/>
      <c r="G239" s="390"/>
      <c r="H239" s="390"/>
      <c r="I239" s="389"/>
      <c r="J239" s="390"/>
      <c r="K239" s="390"/>
      <c r="L239" s="389"/>
      <c r="M239" s="390"/>
      <c r="N239" s="390"/>
    </row>
    <row r="240" spans="1:14" s="319" customFormat="1" x14ac:dyDescent="0.25">
      <c r="A240" s="317"/>
      <c r="B240" s="318"/>
      <c r="C240" s="389"/>
      <c r="D240" s="390"/>
      <c r="E240" s="390"/>
      <c r="F240" s="389"/>
      <c r="G240" s="390"/>
      <c r="H240" s="390"/>
      <c r="I240" s="389"/>
      <c r="J240" s="390"/>
      <c r="K240" s="390"/>
      <c r="L240" s="389"/>
      <c r="M240" s="390"/>
      <c r="N240" s="390"/>
    </row>
    <row r="241" spans="1:14" s="319" customFormat="1" x14ac:dyDescent="0.25">
      <c r="A241" s="317"/>
      <c r="B241" s="318"/>
      <c r="C241" s="389"/>
      <c r="D241" s="390"/>
      <c r="E241" s="390"/>
      <c r="F241" s="389"/>
      <c r="G241" s="390"/>
      <c r="H241" s="390"/>
      <c r="I241" s="389"/>
      <c r="J241" s="390"/>
      <c r="K241" s="390"/>
      <c r="L241" s="389"/>
      <c r="M241" s="390"/>
      <c r="N241" s="390"/>
    </row>
    <row r="242" spans="1:14" s="319" customFormat="1" x14ac:dyDescent="0.25">
      <c r="A242" s="317"/>
      <c r="B242" s="318"/>
      <c r="C242" s="389"/>
      <c r="D242" s="390"/>
      <c r="E242" s="390"/>
      <c r="F242" s="389"/>
      <c r="G242" s="390"/>
      <c r="H242" s="390"/>
      <c r="I242" s="389"/>
      <c r="J242" s="390"/>
      <c r="K242" s="390"/>
      <c r="L242" s="389"/>
      <c r="M242" s="390"/>
      <c r="N242" s="390"/>
    </row>
    <row r="243" spans="1:14" s="319" customFormat="1" x14ac:dyDescent="0.25">
      <c r="A243" s="317"/>
      <c r="B243" s="318"/>
      <c r="C243" s="389"/>
      <c r="D243" s="390"/>
      <c r="E243" s="390"/>
      <c r="F243" s="389"/>
      <c r="G243" s="390"/>
      <c r="H243" s="390"/>
      <c r="I243" s="389"/>
      <c r="J243" s="390"/>
      <c r="K243" s="390"/>
      <c r="L243" s="389"/>
      <c r="M243" s="390"/>
      <c r="N243" s="390"/>
    </row>
    <row r="244" spans="1:14" s="319" customFormat="1" x14ac:dyDescent="0.25">
      <c r="A244" s="317"/>
      <c r="B244" s="318"/>
      <c r="C244" s="389"/>
      <c r="D244" s="390"/>
      <c r="E244" s="390"/>
      <c r="F244" s="389"/>
      <c r="G244" s="390"/>
      <c r="H244" s="390"/>
      <c r="I244" s="389"/>
      <c r="J244" s="390"/>
      <c r="K244" s="390"/>
      <c r="L244" s="389"/>
      <c r="M244" s="390"/>
      <c r="N244" s="390"/>
    </row>
    <row r="245" spans="1:14" s="319" customFormat="1" x14ac:dyDescent="0.25">
      <c r="A245" s="317"/>
      <c r="B245" s="318"/>
      <c r="C245" s="389"/>
      <c r="D245" s="390"/>
      <c r="E245" s="390"/>
      <c r="F245" s="389"/>
      <c r="G245" s="390"/>
      <c r="H245" s="390"/>
      <c r="I245" s="389"/>
      <c r="J245" s="390"/>
      <c r="K245" s="390"/>
      <c r="L245" s="389"/>
      <c r="M245" s="390"/>
      <c r="N245" s="390"/>
    </row>
    <row r="246" spans="1:14" s="319" customFormat="1" x14ac:dyDescent="0.25">
      <c r="A246" s="317"/>
      <c r="B246" s="318"/>
      <c r="C246" s="389"/>
      <c r="D246" s="390"/>
      <c r="E246" s="390"/>
      <c r="F246" s="389"/>
      <c r="G246" s="390"/>
      <c r="H246" s="390"/>
      <c r="I246" s="389"/>
      <c r="J246" s="390"/>
      <c r="K246" s="390"/>
      <c r="L246" s="389"/>
      <c r="M246" s="390"/>
      <c r="N246" s="390"/>
    </row>
    <row r="247" spans="1:14" s="319" customFormat="1" x14ac:dyDescent="0.25">
      <c r="A247" s="317"/>
      <c r="B247" s="318"/>
      <c r="C247" s="389"/>
      <c r="D247" s="390"/>
      <c r="E247" s="390"/>
      <c r="F247" s="389"/>
      <c r="G247" s="390"/>
      <c r="H247" s="390"/>
      <c r="I247" s="389"/>
      <c r="J247" s="390"/>
      <c r="K247" s="390"/>
      <c r="L247" s="389"/>
      <c r="M247" s="390"/>
      <c r="N247" s="390"/>
    </row>
    <row r="248" spans="1:14" s="319" customFormat="1" x14ac:dyDescent="0.25">
      <c r="A248" s="317"/>
      <c r="B248" s="318"/>
      <c r="C248" s="389"/>
      <c r="D248" s="390"/>
      <c r="E248" s="390"/>
      <c r="F248" s="389"/>
      <c r="G248" s="390"/>
      <c r="H248" s="390"/>
      <c r="I248" s="389"/>
      <c r="J248" s="390"/>
      <c r="K248" s="390"/>
      <c r="L248" s="389"/>
      <c r="M248" s="390"/>
      <c r="N248" s="390"/>
    </row>
    <row r="249" spans="1:14" s="319" customFormat="1" x14ac:dyDescent="0.25">
      <c r="A249" s="317"/>
      <c r="B249" s="318"/>
      <c r="C249" s="389"/>
      <c r="D249" s="390"/>
      <c r="E249" s="390"/>
      <c r="F249" s="389"/>
      <c r="G249" s="390"/>
      <c r="H249" s="390"/>
      <c r="I249" s="389"/>
      <c r="J249" s="390"/>
      <c r="K249" s="390"/>
      <c r="L249" s="389"/>
      <c r="M249" s="390"/>
      <c r="N249" s="390"/>
    </row>
    <row r="250" spans="1:14" s="319" customFormat="1" x14ac:dyDescent="0.25">
      <c r="A250" s="317"/>
      <c r="B250" s="318"/>
      <c r="C250" s="389"/>
      <c r="D250" s="390"/>
      <c r="E250" s="390"/>
      <c r="F250" s="389"/>
      <c r="G250" s="390"/>
      <c r="H250" s="390"/>
      <c r="I250" s="389"/>
      <c r="J250" s="390"/>
      <c r="K250" s="390"/>
      <c r="L250" s="389"/>
      <c r="M250" s="390"/>
      <c r="N250" s="390"/>
    </row>
    <row r="251" spans="1:14" s="319" customFormat="1" x14ac:dyDescent="0.25">
      <c r="A251" s="317"/>
      <c r="B251" s="318"/>
      <c r="C251" s="389"/>
      <c r="D251" s="390"/>
      <c r="E251" s="390"/>
      <c r="F251" s="389"/>
      <c r="G251" s="390"/>
      <c r="H251" s="390"/>
      <c r="I251" s="389"/>
      <c r="J251" s="390"/>
      <c r="K251" s="390"/>
      <c r="L251" s="389"/>
      <c r="M251" s="390"/>
      <c r="N251" s="390"/>
    </row>
    <row r="252" spans="1:14" s="319" customFormat="1" x14ac:dyDescent="0.25">
      <c r="A252" s="317"/>
      <c r="B252" s="318"/>
      <c r="C252" s="389"/>
      <c r="D252" s="390"/>
      <c r="E252" s="390"/>
      <c r="F252" s="389"/>
      <c r="G252" s="390"/>
      <c r="H252" s="390"/>
      <c r="I252" s="389"/>
      <c r="J252" s="390"/>
      <c r="K252" s="390"/>
      <c r="L252" s="389"/>
      <c r="M252" s="390"/>
      <c r="N252" s="390"/>
    </row>
    <row r="253" spans="1:14" s="319" customFormat="1" x14ac:dyDescent="0.25">
      <c r="A253" s="317"/>
      <c r="B253" s="318"/>
      <c r="C253" s="389"/>
      <c r="D253" s="390"/>
      <c r="E253" s="390"/>
      <c r="F253" s="389"/>
      <c r="G253" s="390"/>
      <c r="H253" s="390"/>
      <c r="I253" s="389"/>
      <c r="J253" s="390"/>
      <c r="K253" s="390"/>
      <c r="L253" s="389"/>
      <c r="M253" s="390"/>
      <c r="N253" s="390"/>
    </row>
    <row r="254" spans="1:14" s="319" customFormat="1" x14ac:dyDescent="0.25">
      <c r="A254" s="317"/>
      <c r="B254" s="318"/>
      <c r="C254" s="389"/>
      <c r="D254" s="390"/>
      <c r="E254" s="390"/>
      <c r="F254" s="389"/>
      <c r="G254" s="390"/>
      <c r="H254" s="390"/>
      <c r="I254" s="389"/>
      <c r="J254" s="390"/>
      <c r="K254" s="390"/>
      <c r="L254" s="389"/>
      <c r="M254" s="390"/>
      <c r="N254" s="390"/>
    </row>
    <row r="255" spans="1:14" s="319" customFormat="1" x14ac:dyDescent="0.25">
      <c r="A255" s="317"/>
      <c r="B255" s="318"/>
      <c r="C255" s="389"/>
      <c r="D255" s="390"/>
      <c r="E255" s="390"/>
      <c r="F255" s="389"/>
      <c r="G255" s="390"/>
      <c r="H255" s="390"/>
      <c r="I255" s="389"/>
      <c r="J255" s="390"/>
      <c r="K255" s="390"/>
      <c r="L255" s="389"/>
      <c r="M255" s="390"/>
      <c r="N255" s="390"/>
    </row>
    <row r="256" spans="1:14" s="319" customFormat="1" x14ac:dyDescent="0.25">
      <c r="A256" s="317"/>
      <c r="B256" s="318"/>
      <c r="C256" s="389"/>
      <c r="D256" s="390"/>
      <c r="E256" s="390"/>
      <c r="F256" s="389"/>
      <c r="G256" s="390"/>
      <c r="H256" s="390"/>
      <c r="I256" s="389"/>
      <c r="J256" s="390"/>
      <c r="K256" s="390"/>
      <c r="L256" s="389"/>
      <c r="M256" s="390"/>
      <c r="N256" s="390"/>
    </row>
    <row r="257" spans="1:14" s="319" customFormat="1" x14ac:dyDescent="0.25">
      <c r="A257" s="317"/>
      <c r="B257" s="318"/>
      <c r="C257" s="389"/>
      <c r="D257" s="390"/>
      <c r="E257" s="390"/>
      <c r="F257" s="389"/>
      <c r="G257" s="390"/>
      <c r="H257" s="390"/>
      <c r="I257" s="389"/>
      <c r="J257" s="390"/>
      <c r="K257" s="390"/>
      <c r="L257" s="389"/>
      <c r="M257" s="390"/>
      <c r="N257" s="390"/>
    </row>
    <row r="258" spans="1:14" s="319" customFormat="1" x14ac:dyDescent="0.25">
      <c r="A258" s="317"/>
      <c r="B258" s="318"/>
      <c r="C258" s="389"/>
      <c r="D258" s="390"/>
      <c r="E258" s="390"/>
      <c r="F258" s="389"/>
      <c r="G258" s="390"/>
      <c r="H258" s="390"/>
      <c r="I258" s="389"/>
      <c r="J258" s="390"/>
      <c r="K258" s="390"/>
      <c r="L258" s="389"/>
      <c r="M258" s="390"/>
      <c r="N258" s="390"/>
    </row>
    <row r="259" spans="1:14" s="319" customFormat="1" x14ac:dyDescent="0.25">
      <c r="A259" s="317"/>
      <c r="B259" s="318"/>
      <c r="C259" s="389"/>
      <c r="D259" s="390"/>
      <c r="E259" s="390"/>
      <c r="F259" s="389"/>
      <c r="G259" s="390"/>
      <c r="H259" s="390"/>
      <c r="I259" s="389"/>
      <c r="J259" s="390"/>
      <c r="K259" s="390"/>
      <c r="L259" s="389"/>
      <c r="M259" s="390"/>
      <c r="N259" s="390"/>
    </row>
  </sheetData>
  <mergeCells count="9">
    <mergeCell ref="A93:B93"/>
    <mergeCell ref="C2:E3"/>
    <mergeCell ref="F2:H3"/>
    <mergeCell ref="I2:K3"/>
    <mergeCell ref="A1:N1"/>
    <mergeCell ref="L2:N3"/>
    <mergeCell ref="A2:A3"/>
    <mergeCell ref="B2:B3"/>
    <mergeCell ref="A7:B7"/>
  </mergeCells>
  <pageMargins left="0.7" right="0.7" top="0.75" bottom="0.75" header="0.3" footer="0.3"/>
  <pageSetup paperSize="8" scale="83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K259"/>
  <sheetViews>
    <sheetView workbookViewId="0">
      <selection activeCell="H1" sqref="H1:K1"/>
    </sheetView>
  </sheetViews>
  <sheetFormatPr defaultRowHeight="15" x14ac:dyDescent="0.25"/>
  <cols>
    <col min="1" max="1" width="13.85546875" style="705" customWidth="1"/>
    <col min="2" max="2" width="57.28515625" style="706" bestFit="1" customWidth="1"/>
    <col min="3" max="3" width="12.140625" style="387" customWidth="1"/>
    <col min="4" max="5" width="12.140625" style="652" customWidth="1"/>
    <col min="6" max="6" width="12.140625" style="387" customWidth="1"/>
    <col min="7" max="8" width="12.140625" style="652" customWidth="1"/>
    <col min="9" max="9" width="12.140625" style="387" customWidth="1"/>
    <col min="10" max="10" width="12.140625" style="708" customWidth="1"/>
    <col min="11" max="11" width="12.140625" style="652" customWidth="1"/>
    <col min="12" max="253" width="9.140625" style="652"/>
    <col min="254" max="254" width="13.85546875" style="652" customWidth="1"/>
    <col min="255" max="255" width="53.140625" style="652" customWidth="1"/>
    <col min="256" max="264" width="12.140625" style="652" customWidth="1"/>
    <col min="265" max="509" width="9.140625" style="652"/>
    <col min="510" max="510" width="13.85546875" style="652" customWidth="1"/>
    <col min="511" max="511" width="53.140625" style="652" customWidth="1"/>
    <col min="512" max="520" width="12.140625" style="652" customWidth="1"/>
    <col min="521" max="765" width="9.140625" style="652"/>
    <col min="766" max="766" width="13.85546875" style="652" customWidth="1"/>
    <col min="767" max="767" width="53.140625" style="652" customWidth="1"/>
    <col min="768" max="776" width="12.140625" style="652" customWidth="1"/>
    <col min="777" max="1021" width="9.140625" style="652"/>
    <col min="1022" max="1022" width="13.85546875" style="652" customWidth="1"/>
    <col min="1023" max="1023" width="53.140625" style="652" customWidth="1"/>
    <col min="1024" max="1032" width="12.140625" style="652" customWidth="1"/>
    <col min="1033" max="1277" width="9.140625" style="652"/>
    <col min="1278" max="1278" width="13.85546875" style="652" customWidth="1"/>
    <col min="1279" max="1279" width="53.140625" style="652" customWidth="1"/>
    <col min="1280" max="1288" width="12.140625" style="652" customWidth="1"/>
    <col min="1289" max="1533" width="9.140625" style="652"/>
    <col min="1534" max="1534" width="13.85546875" style="652" customWidth="1"/>
    <col min="1535" max="1535" width="53.140625" style="652" customWidth="1"/>
    <col min="1536" max="1544" width="12.140625" style="652" customWidth="1"/>
    <col min="1545" max="1789" width="9.140625" style="652"/>
    <col min="1790" max="1790" width="13.85546875" style="652" customWidth="1"/>
    <col min="1791" max="1791" width="53.140625" style="652" customWidth="1"/>
    <col min="1792" max="1800" width="12.140625" style="652" customWidth="1"/>
    <col min="1801" max="2045" width="9.140625" style="652"/>
    <col min="2046" max="2046" width="13.85546875" style="652" customWidth="1"/>
    <col min="2047" max="2047" width="53.140625" style="652" customWidth="1"/>
    <col min="2048" max="2056" width="12.140625" style="652" customWidth="1"/>
    <col min="2057" max="2301" width="9.140625" style="652"/>
    <col min="2302" max="2302" width="13.85546875" style="652" customWidth="1"/>
    <col min="2303" max="2303" width="53.140625" style="652" customWidth="1"/>
    <col min="2304" max="2312" width="12.140625" style="652" customWidth="1"/>
    <col min="2313" max="2557" width="9.140625" style="652"/>
    <col min="2558" max="2558" width="13.85546875" style="652" customWidth="1"/>
    <col min="2559" max="2559" width="53.140625" style="652" customWidth="1"/>
    <col min="2560" max="2568" width="12.140625" style="652" customWidth="1"/>
    <col min="2569" max="2813" width="9.140625" style="652"/>
    <col min="2814" max="2814" width="13.85546875" style="652" customWidth="1"/>
    <col min="2815" max="2815" width="53.140625" style="652" customWidth="1"/>
    <col min="2816" max="2824" width="12.140625" style="652" customWidth="1"/>
    <col min="2825" max="3069" width="9.140625" style="652"/>
    <col min="3070" max="3070" width="13.85546875" style="652" customWidth="1"/>
    <col min="3071" max="3071" width="53.140625" style="652" customWidth="1"/>
    <col min="3072" max="3080" width="12.140625" style="652" customWidth="1"/>
    <col min="3081" max="3325" width="9.140625" style="652"/>
    <col min="3326" max="3326" width="13.85546875" style="652" customWidth="1"/>
    <col min="3327" max="3327" width="53.140625" style="652" customWidth="1"/>
    <col min="3328" max="3336" width="12.140625" style="652" customWidth="1"/>
    <col min="3337" max="3581" width="9.140625" style="652"/>
    <col min="3582" max="3582" width="13.85546875" style="652" customWidth="1"/>
    <col min="3583" max="3583" width="53.140625" style="652" customWidth="1"/>
    <col min="3584" max="3592" width="12.140625" style="652" customWidth="1"/>
    <col min="3593" max="3837" width="9.140625" style="652"/>
    <col min="3838" max="3838" width="13.85546875" style="652" customWidth="1"/>
    <col min="3839" max="3839" width="53.140625" style="652" customWidth="1"/>
    <col min="3840" max="3848" width="12.140625" style="652" customWidth="1"/>
    <col min="3849" max="4093" width="9.140625" style="652"/>
    <col min="4094" max="4094" width="13.85546875" style="652" customWidth="1"/>
    <col min="4095" max="4095" width="53.140625" style="652" customWidth="1"/>
    <col min="4096" max="4104" width="12.140625" style="652" customWidth="1"/>
    <col min="4105" max="4349" width="9.140625" style="652"/>
    <col min="4350" max="4350" width="13.85546875" style="652" customWidth="1"/>
    <col min="4351" max="4351" width="53.140625" style="652" customWidth="1"/>
    <col min="4352" max="4360" width="12.140625" style="652" customWidth="1"/>
    <col min="4361" max="4605" width="9.140625" style="652"/>
    <col min="4606" max="4606" width="13.85546875" style="652" customWidth="1"/>
    <col min="4607" max="4607" width="53.140625" style="652" customWidth="1"/>
    <col min="4608" max="4616" width="12.140625" style="652" customWidth="1"/>
    <col min="4617" max="4861" width="9.140625" style="652"/>
    <col min="4862" max="4862" width="13.85546875" style="652" customWidth="1"/>
    <col min="4863" max="4863" width="53.140625" style="652" customWidth="1"/>
    <col min="4864" max="4872" width="12.140625" style="652" customWidth="1"/>
    <col min="4873" max="5117" width="9.140625" style="652"/>
    <col min="5118" max="5118" width="13.85546875" style="652" customWidth="1"/>
    <col min="5119" max="5119" width="53.140625" style="652" customWidth="1"/>
    <col min="5120" max="5128" width="12.140625" style="652" customWidth="1"/>
    <col min="5129" max="5373" width="9.140625" style="652"/>
    <col min="5374" max="5374" width="13.85546875" style="652" customWidth="1"/>
    <col min="5375" max="5375" width="53.140625" style="652" customWidth="1"/>
    <col min="5376" max="5384" width="12.140625" style="652" customWidth="1"/>
    <col min="5385" max="5629" width="9.140625" style="652"/>
    <col min="5630" max="5630" width="13.85546875" style="652" customWidth="1"/>
    <col min="5631" max="5631" width="53.140625" style="652" customWidth="1"/>
    <col min="5632" max="5640" width="12.140625" style="652" customWidth="1"/>
    <col min="5641" max="5885" width="9.140625" style="652"/>
    <col min="5886" max="5886" width="13.85546875" style="652" customWidth="1"/>
    <col min="5887" max="5887" width="53.140625" style="652" customWidth="1"/>
    <col min="5888" max="5896" width="12.140625" style="652" customWidth="1"/>
    <col min="5897" max="6141" width="9.140625" style="652"/>
    <col min="6142" max="6142" width="13.85546875" style="652" customWidth="1"/>
    <col min="6143" max="6143" width="53.140625" style="652" customWidth="1"/>
    <col min="6144" max="6152" width="12.140625" style="652" customWidth="1"/>
    <col min="6153" max="6397" width="9.140625" style="652"/>
    <col min="6398" max="6398" width="13.85546875" style="652" customWidth="1"/>
    <col min="6399" max="6399" width="53.140625" style="652" customWidth="1"/>
    <col min="6400" max="6408" width="12.140625" style="652" customWidth="1"/>
    <col min="6409" max="6653" width="9.140625" style="652"/>
    <col min="6654" max="6654" width="13.85546875" style="652" customWidth="1"/>
    <col min="6655" max="6655" width="53.140625" style="652" customWidth="1"/>
    <col min="6656" max="6664" width="12.140625" style="652" customWidth="1"/>
    <col min="6665" max="6909" width="9.140625" style="652"/>
    <col min="6910" max="6910" width="13.85546875" style="652" customWidth="1"/>
    <col min="6911" max="6911" width="53.140625" style="652" customWidth="1"/>
    <col min="6912" max="6920" width="12.140625" style="652" customWidth="1"/>
    <col min="6921" max="7165" width="9.140625" style="652"/>
    <col min="7166" max="7166" width="13.85546875" style="652" customWidth="1"/>
    <col min="7167" max="7167" width="53.140625" style="652" customWidth="1"/>
    <col min="7168" max="7176" width="12.140625" style="652" customWidth="1"/>
    <col min="7177" max="7421" width="9.140625" style="652"/>
    <col min="7422" max="7422" width="13.85546875" style="652" customWidth="1"/>
    <col min="7423" max="7423" width="53.140625" style="652" customWidth="1"/>
    <col min="7424" max="7432" width="12.140625" style="652" customWidth="1"/>
    <col min="7433" max="7677" width="9.140625" style="652"/>
    <col min="7678" max="7678" width="13.85546875" style="652" customWidth="1"/>
    <col min="7679" max="7679" width="53.140625" style="652" customWidth="1"/>
    <col min="7680" max="7688" width="12.140625" style="652" customWidth="1"/>
    <col min="7689" max="7933" width="9.140625" style="652"/>
    <col min="7934" max="7934" width="13.85546875" style="652" customWidth="1"/>
    <col min="7935" max="7935" width="53.140625" style="652" customWidth="1"/>
    <col min="7936" max="7944" width="12.140625" style="652" customWidth="1"/>
    <col min="7945" max="8189" width="9.140625" style="652"/>
    <col min="8190" max="8190" width="13.85546875" style="652" customWidth="1"/>
    <col min="8191" max="8191" width="53.140625" style="652" customWidth="1"/>
    <col min="8192" max="8200" width="12.140625" style="652" customWidth="1"/>
    <col min="8201" max="8445" width="9.140625" style="652"/>
    <col min="8446" max="8446" width="13.85546875" style="652" customWidth="1"/>
    <col min="8447" max="8447" width="53.140625" style="652" customWidth="1"/>
    <col min="8448" max="8456" width="12.140625" style="652" customWidth="1"/>
    <col min="8457" max="8701" width="9.140625" style="652"/>
    <col min="8702" max="8702" width="13.85546875" style="652" customWidth="1"/>
    <col min="8703" max="8703" width="53.140625" style="652" customWidth="1"/>
    <col min="8704" max="8712" width="12.140625" style="652" customWidth="1"/>
    <col min="8713" max="8957" width="9.140625" style="652"/>
    <col min="8958" max="8958" width="13.85546875" style="652" customWidth="1"/>
    <col min="8959" max="8959" width="53.140625" style="652" customWidth="1"/>
    <col min="8960" max="8968" width="12.140625" style="652" customWidth="1"/>
    <col min="8969" max="9213" width="9.140625" style="652"/>
    <col min="9214" max="9214" width="13.85546875" style="652" customWidth="1"/>
    <col min="9215" max="9215" width="53.140625" style="652" customWidth="1"/>
    <col min="9216" max="9224" width="12.140625" style="652" customWidth="1"/>
    <col min="9225" max="9469" width="9.140625" style="652"/>
    <col min="9470" max="9470" width="13.85546875" style="652" customWidth="1"/>
    <col min="9471" max="9471" width="53.140625" style="652" customWidth="1"/>
    <col min="9472" max="9480" width="12.140625" style="652" customWidth="1"/>
    <col min="9481" max="9725" width="9.140625" style="652"/>
    <col min="9726" max="9726" width="13.85546875" style="652" customWidth="1"/>
    <col min="9727" max="9727" width="53.140625" style="652" customWidth="1"/>
    <col min="9728" max="9736" width="12.140625" style="652" customWidth="1"/>
    <col min="9737" max="9981" width="9.140625" style="652"/>
    <col min="9982" max="9982" width="13.85546875" style="652" customWidth="1"/>
    <col min="9983" max="9983" width="53.140625" style="652" customWidth="1"/>
    <col min="9984" max="9992" width="12.140625" style="652" customWidth="1"/>
    <col min="9993" max="10237" width="9.140625" style="652"/>
    <col min="10238" max="10238" width="13.85546875" style="652" customWidth="1"/>
    <col min="10239" max="10239" width="53.140625" style="652" customWidth="1"/>
    <col min="10240" max="10248" width="12.140625" style="652" customWidth="1"/>
    <col min="10249" max="10493" width="9.140625" style="652"/>
    <col min="10494" max="10494" width="13.85546875" style="652" customWidth="1"/>
    <col min="10495" max="10495" width="53.140625" style="652" customWidth="1"/>
    <col min="10496" max="10504" width="12.140625" style="652" customWidth="1"/>
    <col min="10505" max="10749" width="9.140625" style="652"/>
    <col min="10750" max="10750" width="13.85546875" style="652" customWidth="1"/>
    <col min="10751" max="10751" width="53.140625" style="652" customWidth="1"/>
    <col min="10752" max="10760" width="12.140625" style="652" customWidth="1"/>
    <col min="10761" max="11005" width="9.140625" style="652"/>
    <col min="11006" max="11006" width="13.85546875" style="652" customWidth="1"/>
    <col min="11007" max="11007" width="53.140625" style="652" customWidth="1"/>
    <col min="11008" max="11016" width="12.140625" style="652" customWidth="1"/>
    <col min="11017" max="11261" width="9.140625" style="652"/>
    <col min="11262" max="11262" width="13.85546875" style="652" customWidth="1"/>
    <col min="11263" max="11263" width="53.140625" style="652" customWidth="1"/>
    <col min="11264" max="11272" width="12.140625" style="652" customWidth="1"/>
    <col min="11273" max="11517" width="9.140625" style="652"/>
    <col min="11518" max="11518" width="13.85546875" style="652" customWidth="1"/>
    <col min="11519" max="11519" width="53.140625" style="652" customWidth="1"/>
    <col min="11520" max="11528" width="12.140625" style="652" customWidth="1"/>
    <col min="11529" max="11773" width="9.140625" style="652"/>
    <col min="11774" max="11774" width="13.85546875" style="652" customWidth="1"/>
    <col min="11775" max="11775" width="53.140625" style="652" customWidth="1"/>
    <col min="11776" max="11784" width="12.140625" style="652" customWidth="1"/>
    <col min="11785" max="12029" width="9.140625" style="652"/>
    <col min="12030" max="12030" width="13.85546875" style="652" customWidth="1"/>
    <col min="12031" max="12031" width="53.140625" style="652" customWidth="1"/>
    <col min="12032" max="12040" width="12.140625" style="652" customWidth="1"/>
    <col min="12041" max="12285" width="9.140625" style="652"/>
    <col min="12286" max="12286" width="13.85546875" style="652" customWidth="1"/>
    <col min="12287" max="12287" width="53.140625" style="652" customWidth="1"/>
    <col min="12288" max="12296" width="12.140625" style="652" customWidth="1"/>
    <col min="12297" max="12541" width="9.140625" style="652"/>
    <col min="12542" max="12542" width="13.85546875" style="652" customWidth="1"/>
    <col min="12543" max="12543" width="53.140625" style="652" customWidth="1"/>
    <col min="12544" max="12552" width="12.140625" style="652" customWidth="1"/>
    <col min="12553" max="12797" width="9.140625" style="652"/>
    <col min="12798" max="12798" width="13.85546875" style="652" customWidth="1"/>
    <col min="12799" max="12799" width="53.140625" style="652" customWidth="1"/>
    <col min="12800" max="12808" width="12.140625" style="652" customWidth="1"/>
    <col min="12809" max="13053" width="9.140625" style="652"/>
    <col min="13054" max="13054" width="13.85546875" style="652" customWidth="1"/>
    <col min="13055" max="13055" width="53.140625" style="652" customWidth="1"/>
    <col min="13056" max="13064" width="12.140625" style="652" customWidth="1"/>
    <col min="13065" max="13309" width="9.140625" style="652"/>
    <col min="13310" max="13310" width="13.85546875" style="652" customWidth="1"/>
    <col min="13311" max="13311" width="53.140625" style="652" customWidth="1"/>
    <col min="13312" max="13320" width="12.140625" style="652" customWidth="1"/>
    <col min="13321" max="13565" width="9.140625" style="652"/>
    <col min="13566" max="13566" width="13.85546875" style="652" customWidth="1"/>
    <col min="13567" max="13567" width="53.140625" style="652" customWidth="1"/>
    <col min="13568" max="13576" width="12.140625" style="652" customWidth="1"/>
    <col min="13577" max="13821" width="9.140625" style="652"/>
    <col min="13822" max="13822" width="13.85546875" style="652" customWidth="1"/>
    <col min="13823" max="13823" width="53.140625" style="652" customWidth="1"/>
    <col min="13824" max="13832" width="12.140625" style="652" customWidth="1"/>
    <col min="13833" max="14077" width="9.140625" style="652"/>
    <col min="14078" max="14078" width="13.85546875" style="652" customWidth="1"/>
    <col min="14079" max="14079" width="53.140625" style="652" customWidth="1"/>
    <col min="14080" max="14088" width="12.140625" style="652" customWidth="1"/>
    <col min="14089" max="14333" width="9.140625" style="652"/>
    <col min="14334" max="14334" width="13.85546875" style="652" customWidth="1"/>
    <col min="14335" max="14335" width="53.140625" style="652" customWidth="1"/>
    <col min="14336" max="14344" width="12.140625" style="652" customWidth="1"/>
    <col min="14345" max="14589" width="9.140625" style="652"/>
    <col min="14590" max="14590" width="13.85546875" style="652" customWidth="1"/>
    <col min="14591" max="14591" width="53.140625" style="652" customWidth="1"/>
    <col min="14592" max="14600" width="12.140625" style="652" customWidth="1"/>
    <col min="14601" max="14845" width="9.140625" style="652"/>
    <col min="14846" max="14846" width="13.85546875" style="652" customWidth="1"/>
    <col min="14847" max="14847" width="53.140625" style="652" customWidth="1"/>
    <col min="14848" max="14856" width="12.140625" style="652" customWidth="1"/>
    <col min="14857" max="15101" width="9.140625" style="652"/>
    <col min="15102" max="15102" width="13.85546875" style="652" customWidth="1"/>
    <col min="15103" max="15103" width="53.140625" style="652" customWidth="1"/>
    <col min="15104" max="15112" width="12.140625" style="652" customWidth="1"/>
    <col min="15113" max="15357" width="9.140625" style="652"/>
    <col min="15358" max="15358" width="13.85546875" style="652" customWidth="1"/>
    <col min="15359" max="15359" width="53.140625" style="652" customWidth="1"/>
    <col min="15360" max="15368" width="12.140625" style="652" customWidth="1"/>
    <col min="15369" max="15613" width="9.140625" style="652"/>
    <col min="15614" max="15614" width="13.85546875" style="652" customWidth="1"/>
    <col min="15615" max="15615" width="53.140625" style="652" customWidth="1"/>
    <col min="15616" max="15624" width="12.140625" style="652" customWidth="1"/>
    <col min="15625" max="15869" width="9.140625" style="652"/>
    <col min="15870" max="15870" width="13.85546875" style="652" customWidth="1"/>
    <col min="15871" max="15871" width="53.140625" style="652" customWidth="1"/>
    <col min="15872" max="15880" width="12.140625" style="652" customWidth="1"/>
    <col min="15881" max="16125" width="9.140625" style="652"/>
    <col min="16126" max="16126" width="13.85546875" style="652" customWidth="1"/>
    <col min="16127" max="16127" width="53.140625" style="652" customWidth="1"/>
    <col min="16128" max="16136" width="12.140625" style="652" customWidth="1"/>
    <col min="16137" max="16384" width="9.140625" style="652"/>
  </cols>
  <sheetData>
    <row r="1" spans="1:11" s="323" customFormat="1" ht="16.5" customHeight="1" thickBot="1" x14ac:dyDescent="0.25">
      <c r="A1" s="645"/>
      <c r="B1" s="646"/>
      <c r="D1" s="324"/>
      <c r="E1" s="324"/>
      <c r="G1" s="324"/>
      <c r="H1" s="760" t="s">
        <v>618</v>
      </c>
      <c r="I1" s="761"/>
      <c r="J1" s="761"/>
      <c r="K1" s="761"/>
    </row>
    <row r="2" spans="1:11" s="648" customFormat="1" ht="21" customHeight="1" thickBot="1" x14ac:dyDescent="0.3">
      <c r="A2" s="647" t="s">
        <v>0</v>
      </c>
      <c r="B2" s="750" t="s">
        <v>365</v>
      </c>
      <c r="C2" s="752" t="s">
        <v>2</v>
      </c>
      <c r="D2" s="753"/>
      <c r="E2" s="754"/>
      <c r="F2" s="758" t="s">
        <v>374</v>
      </c>
      <c r="G2" s="753"/>
      <c r="H2" s="754"/>
      <c r="I2" s="746" t="s">
        <v>3</v>
      </c>
      <c r="J2" s="746"/>
      <c r="K2" s="741"/>
    </row>
    <row r="3" spans="1:11" s="648" customFormat="1" ht="24.75" thickBot="1" x14ac:dyDescent="0.3">
      <c r="A3" s="647" t="s">
        <v>4</v>
      </c>
      <c r="B3" s="751"/>
      <c r="C3" s="755"/>
      <c r="D3" s="756"/>
      <c r="E3" s="757"/>
      <c r="F3" s="759"/>
      <c r="G3" s="756"/>
      <c r="H3" s="757"/>
      <c r="I3" s="743"/>
      <c r="J3" s="743"/>
      <c r="K3" s="744"/>
    </row>
    <row r="4" spans="1:11" s="650" customFormat="1" ht="15.95" customHeight="1" thickBot="1" x14ac:dyDescent="0.3">
      <c r="A4" s="649"/>
      <c r="B4" s="649"/>
      <c r="C4" s="428"/>
      <c r="D4" s="428"/>
      <c r="E4" s="428"/>
      <c r="F4" s="410"/>
      <c r="G4" s="410"/>
      <c r="H4" s="410"/>
      <c r="I4" s="410"/>
      <c r="J4" s="326"/>
      <c r="K4" s="393"/>
    </row>
    <row r="5" spans="1:11" ht="36.75" thickBot="1" x14ac:dyDescent="0.3">
      <c r="A5" s="398" t="s">
        <v>5</v>
      </c>
      <c r="B5" s="651" t="s">
        <v>6</v>
      </c>
      <c r="C5" s="469" t="s">
        <v>583</v>
      </c>
      <c r="D5" s="470" t="s">
        <v>588</v>
      </c>
      <c r="E5" s="471" t="s">
        <v>556</v>
      </c>
      <c r="F5" s="427" t="s">
        <v>583</v>
      </c>
      <c r="G5" s="327" t="s">
        <v>588</v>
      </c>
      <c r="H5" s="424" t="s">
        <v>556</v>
      </c>
      <c r="I5" s="392" t="s">
        <v>583</v>
      </c>
      <c r="J5" s="328" t="s">
        <v>591</v>
      </c>
      <c r="K5" s="395" t="s">
        <v>556</v>
      </c>
    </row>
    <row r="6" spans="1:11" s="333" customFormat="1" ht="12.95" customHeight="1" thickBot="1" x14ac:dyDescent="0.3">
      <c r="A6" s="396" t="s">
        <v>7</v>
      </c>
      <c r="B6" s="653" t="s">
        <v>8</v>
      </c>
      <c r="C6" s="435" t="s">
        <v>9</v>
      </c>
      <c r="D6" s="430" t="s">
        <v>328</v>
      </c>
      <c r="E6" s="431" t="s">
        <v>329</v>
      </c>
      <c r="F6" s="429" t="s">
        <v>272</v>
      </c>
      <c r="G6" s="430" t="s">
        <v>273</v>
      </c>
      <c r="H6" s="431"/>
      <c r="I6" s="411" t="s">
        <v>340</v>
      </c>
      <c r="J6" s="329" t="s">
        <v>341</v>
      </c>
      <c r="K6" s="397" t="s">
        <v>342</v>
      </c>
    </row>
    <row r="7" spans="1:11" s="333" customFormat="1" ht="15.95" customHeight="1" thickBot="1" x14ac:dyDescent="0.3">
      <c r="A7" s="398"/>
      <c r="B7" s="398" t="s">
        <v>11</v>
      </c>
      <c r="C7" s="398"/>
      <c r="D7" s="330"/>
      <c r="E7" s="330"/>
      <c r="F7" s="432"/>
      <c r="G7" s="433"/>
      <c r="H7" s="434"/>
      <c r="I7" s="330"/>
      <c r="J7" s="330"/>
      <c r="K7" s="331"/>
    </row>
    <row r="8" spans="1:11" s="333" customFormat="1" ht="12" customHeight="1" thickBot="1" x14ac:dyDescent="0.3">
      <c r="A8" s="654" t="s">
        <v>12</v>
      </c>
      <c r="B8" s="655" t="s">
        <v>13</v>
      </c>
      <c r="C8" s="399">
        <f t="shared" ref="C8:I8" si="0">+C9+C10+C11+C12+C13+C14</f>
        <v>0</v>
      </c>
      <c r="D8" s="334"/>
      <c r="E8" s="438"/>
      <c r="F8" s="399"/>
      <c r="G8" s="334"/>
      <c r="H8" s="438"/>
      <c r="I8" s="344">
        <f t="shared" si="0"/>
        <v>0</v>
      </c>
      <c r="J8" s="337"/>
      <c r="K8" s="400"/>
    </row>
    <row r="9" spans="1:11" s="658" customFormat="1" ht="12" customHeight="1" x14ac:dyDescent="0.2">
      <c r="A9" s="656" t="s">
        <v>14</v>
      </c>
      <c r="B9" s="657" t="s">
        <v>15</v>
      </c>
      <c r="C9" s="401"/>
      <c r="D9" s="436"/>
      <c r="E9" s="437"/>
      <c r="F9" s="412"/>
      <c r="G9" s="436"/>
      <c r="H9" s="437"/>
      <c r="I9" s="412"/>
      <c r="J9" s="340"/>
      <c r="K9" s="338"/>
    </row>
    <row r="10" spans="1:11" s="366" customFormat="1" ht="12" customHeight="1" x14ac:dyDescent="0.2">
      <c r="A10" s="659" t="s">
        <v>16</v>
      </c>
      <c r="B10" s="660" t="s">
        <v>17</v>
      </c>
      <c r="C10" s="402"/>
      <c r="D10" s="420"/>
      <c r="E10" s="422"/>
      <c r="F10" s="413"/>
      <c r="G10" s="420"/>
      <c r="H10" s="422"/>
      <c r="I10" s="413"/>
      <c r="J10" s="343"/>
      <c r="K10" s="341"/>
    </row>
    <row r="11" spans="1:11" s="366" customFormat="1" ht="12" customHeight="1" x14ac:dyDescent="0.2">
      <c r="A11" s="659" t="s">
        <v>18</v>
      </c>
      <c r="B11" s="660" t="s">
        <v>19</v>
      </c>
      <c r="C11" s="402"/>
      <c r="D11" s="420"/>
      <c r="E11" s="422"/>
      <c r="F11" s="413"/>
      <c r="G11" s="420"/>
      <c r="H11" s="422"/>
      <c r="I11" s="413"/>
      <c r="J11" s="343"/>
      <c r="K11" s="341"/>
    </row>
    <row r="12" spans="1:11" s="366" customFormat="1" ht="12" customHeight="1" x14ac:dyDescent="0.2">
      <c r="A12" s="659" t="s">
        <v>20</v>
      </c>
      <c r="B12" s="660" t="s">
        <v>21</v>
      </c>
      <c r="C12" s="402"/>
      <c r="D12" s="420"/>
      <c r="E12" s="422"/>
      <c r="F12" s="413"/>
      <c r="G12" s="420"/>
      <c r="H12" s="422"/>
      <c r="I12" s="413"/>
      <c r="J12" s="343"/>
      <c r="K12" s="341"/>
    </row>
    <row r="13" spans="1:11" s="366" customFormat="1" ht="12" customHeight="1" x14ac:dyDescent="0.2">
      <c r="A13" s="659" t="s">
        <v>22</v>
      </c>
      <c r="B13" s="660" t="s">
        <v>23</v>
      </c>
      <c r="C13" s="402"/>
      <c r="D13" s="420"/>
      <c r="E13" s="422"/>
      <c r="F13" s="413"/>
      <c r="G13" s="420"/>
      <c r="H13" s="422"/>
      <c r="I13" s="413"/>
      <c r="J13" s="343"/>
      <c r="K13" s="341"/>
    </row>
    <row r="14" spans="1:11" s="658" customFormat="1" ht="12" customHeight="1" thickBot="1" x14ac:dyDescent="0.25">
      <c r="A14" s="661" t="s">
        <v>24</v>
      </c>
      <c r="B14" s="662" t="s">
        <v>25</v>
      </c>
      <c r="C14" s="403"/>
      <c r="D14" s="439"/>
      <c r="E14" s="440"/>
      <c r="F14" s="414"/>
      <c r="G14" s="439"/>
      <c r="H14" s="440"/>
      <c r="I14" s="413"/>
      <c r="J14" s="343"/>
      <c r="K14" s="341"/>
    </row>
    <row r="15" spans="1:11" s="658" customFormat="1" ht="12" customHeight="1" thickBot="1" x14ac:dyDescent="0.3">
      <c r="A15" s="654" t="s">
        <v>26</v>
      </c>
      <c r="B15" s="663" t="s">
        <v>27</v>
      </c>
      <c r="C15" s="399">
        <f t="shared" ref="C15:K15" si="1">+C16+C17+C18+C19+C20</f>
        <v>0</v>
      </c>
      <c r="D15" s="334"/>
      <c r="E15" s="438"/>
      <c r="F15" s="344">
        <f t="shared" si="1"/>
        <v>0</v>
      </c>
      <c r="G15" s="334"/>
      <c r="H15" s="438"/>
      <c r="I15" s="344">
        <f t="shared" si="1"/>
        <v>0</v>
      </c>
      <c r="J15" s="344">
        <f t="shared" si="1"/>
        <v>594015</v>
      </c>
      <c r="K15" s="335">
        <f t="shared" si="1"/>
        <v>641248</v>
      </c>
    </row>
    <row r="16" spans="1:11" s="658" customFormat="1" ht="12" customHeight="1" x14ac:dyDescent="0.2">
      <c r="A16" s="656" t="s">
        <v>28</v>
      </c>
      <c r="B16" s="657" t="s">
        <v>29</v>
      </c>
      <c r="C16" s="401"/>
      <c r="D16" s="436"/>
      <c r="E16" s="437"/>
      <c r="F16" s="412"/>
      <c r="G16" s="436"/>
      <c r="H16" s="437"/>
      <c r="I16" s="412"/>
      <c r="J16" s="340"/>
      <c r="K16" s="338"/>
    </row>
    <row r="17" spans="1:11" s="658" customFormat="1" ht="12" customHeight="1" x14ac:dyDescent="0.2">
      <c r="A17" s="659" t="s">
        <v>30</v>
      </c>
      <c r="B17" s="660" t="s">
        <v>31</v>
      </c>
      <c r="C17" s="402"/>
      <c r="D17" s="420"/>
      <c r="E17" s="422"/>
      <c r="F17" s="413"/>
      <c r="G17" s="420"/>
      <c r="H17" s="422"/>
      <c r="I17" s="413"/>
      <c r="J17" s="343"/>
      <c r="K17" s="341"/>
    </row>
    <row r="18" spans="1:11" s="658" customFormat="1" ht="12" customHeight="1" x14ac:dyDescent="0.2">
      <c r="A18" s="659" t="s">
        <v>32</v>
      </c>
      <c r="B18" s="660" t="s">
        <v>33</v>
      </c>
      <c r="C18" s="402"/>
      <c r="D18" s="420"/>
      <c r="E18" s="422"/>
      <c r="F18" s="413"/>
      <c r="G18" s="420"/>
      <c r="H18" s="422"/>
      <c r="I18" s="413"/>
      <c r="J18" s="343"/>
      <c r="K18" s="341"/>
    </row>
    <row r="19" spans="1:11" s="658" customFormat="1" ht="12" customHeight="1" x14ac:dyDescent="0.2">
      <c r="A19" s="659" t="s">
        <v>34</v>
      </c>
      <c r="B19" s="660" t="s">
        <v>35</v>
      </c>
      <c r="C19" s="402"/>
      <c r="D19" s="420"/>
      <c r="E19" s="422"/>
      <c r="F19" s="413"/>
      <c r="G19" s="420"/>
      <c r="H19" s="422"/>
      <c r="I19" s="413"/>
      <c r="J19" s="343"/>
      <c r="K19" s="341"/>
    </row>
    <row r="20" spans="1:11" s="658" customFormat="1" ht="12" customHeight="1" x14ac:dyDescent="0.2">
      <c r="A20" s="659" t="s">
        <v>36</v>
      </c>
      <c r="B20" s="660" t="s">
        <v>37</v>
      </c>
      <c r="C20" s="402"/>
      <c r="D20" s="420">
        <v>594015</v>
      </c>
      <c r="E20" s="422">
        <v>641248</v>
      </c>
      <c r="F20" s="413"/>
      <c r="G20" s="420"/>
      <c r="H20" s="422"/>
      <c r="I20" s="413"/>
      <c r="J20" s="343">
        <v>594015</v>
      </c>
      <c r="K20" s="341">
        <v>641248</v>
      </c>
    </row>
    <row r="21" spans="1:11" s="366" customFormat="1" ht="12" customHeight="1" thickBot="1" x14ac:dyDescent="0.25">
      <c r="A21" s="661" t="s">
        <v>38</v>
      </c>
      <c r="B21" s="662" t="s">
        <v>39</v>
      </c>
      <c r="C21" s="403"/>
      <c r="D21" s="439"/>
      <c r="E21" s="440"/>
      <c r="F21" s="414"/>
      <c r="G21" s="439"/>
      <c r="H21" s="440"/>
      <c r="I21" s="414"/>
      <c r="J21" s="347"/>
      <c r="K21" s="345"/>
    </row>
    <row r="22" spans="1:11" s="366" customFormat="1" ht="12" customHeight="1" thickBot="1" x14ac:dyDescent="0.3">
      <c r="A22" s="654" t="s">
        <v>40</v>
      </c>
      <c r="B22" s="664" t="s">
        <v>41</v>
      </c>
      <c r="C22" s="399">
        <f t="shared" ref="C22:I22" si="2">+C23+C24+C25+C26+C27</f>
        <v>0</v>
      </c>
      <c r="D22" s="334"/>
      <c r="E22" s="438"/>
      <c r="F22" s="344">
        <f t="shared" si="2"/>
        <v>0</v>
      </c>
      <c r="G22" s="334"/>
      <c r="H22" s="438"/>
      <c r="I22" s="344">
        <f t="shared" si="2"/>
        <v>0</v>
      </c>
      <c r="J22" s="344"/>
      <c r="K22" s="335"/>
    </row>
    <row r="23" spans="1:11" s="366" customFormat="1" ht="12" customHeight="1" x14ac:dyDescent="0.2">
      <c r="A23" s="656" t="s">
        <v>42</v>
      </c>
      <c r="B23" s="657" t="s">
        <v>43</v>
      </c>
      <c r="C23" s="401"/>
      <c r="D23" s="436"/>
      <c r="E23" s="437"/>
      <c r="F23" s="412"/>
      <c r="G23" s="436"/>
      <c r="H23" s="437"/>
      <c r="I23" s="412"/>
      <c r="J23" s="340"/>
      <c r="K23" s="338"/>
    </row>
    <row r="24" spans="1:11" s="658" customFormat="1" ht="12" customHeight="1" x14ac:dyDescent="0.2">
      <c r="A24" s="659" t="s">
        <v>44</v>
      </c>
      <c r="B24" s="660" t="s">
        <v>45</v>
      </c>
      <c r="C24" s="402"/>
      <c r="D24" s="420"/>
      <c r="E24" s="422"/>
      <c r="F24" s="413"/>
      <c r="G24" s="420"/>
      <c r="H24" s="422"/>
      <c r="I24" s="413"/>
      <c r="J24" s="343"/>
      <c r="K24" s="341"/>
    </row>
    <row r="25" spans="1:11" s="366" customFormat="1" ht="12" customHeight="1" x14ac:dyDescent="0.2">
      <c r="A25" s="659" t="s">
        <v>46</v>
      </c>
      <c r="B25" s="660" t="s">
        <v>47</v>
      </c>
      <c r="C25" s="402"/>
      <c r="D25" s="420"/>
      <c r="E25" s="422"/>
      <c r="F25" s="413"/>
      <c r="G25" s="420"/>
      <c r="H25" s="422"/>
      <c r="I25" s="413"/>
      <c r="J25" s="343"/>
      <c r="K25" s="341"/>
    </row>
    <row r="26" spans="1:11" s="366" customFormat="1" ht="12" customHeight="1" x14ac:dyDescent="0.2">
      <c r="A26" s="659" t="s">
        <v>48</v>
      </c>
      <c r="B26" s="660" t="s">
        <v>49</v>
      </c>
      <c r="C26" s="402"/>
      <c r="D26" s="420"/>
      <c r="E26" s="422"/>
      <c r="F26" s="413"/>
      <c r="G26" s="420"/>
      <c r="H26" s="422"/>
      <c r="I26" s="413"/>
      <c r="J26" s="343"/>
      <c r="K26" s="341"/>
    </row>
    <row r="27" spans="1:11" s="366" customFormat="1" ht="12" customHeight="1" x14ac:dyDescent="0.2">
      <c r="A27" s="659" t="s">
        <v>50</v>
      </c>
      <c r="B27" s="660" t="s">
        <v>51</v>
      </c>
      <c r="C27" s="402"/>
      <c r="D27" s="420"/>
      <c r="E27" s="422"/>
      <c r="F27" s="413"/>
      <c r="G27" s="420"/>
      <c r="H27" s="422"/>
      <c r="I27" s="413"/>
      <c r="J27" s="343"/>
      <c r="K27" s="341"/>
    </row>
    <row r="28" spans="1:11" s="366" customFormat="1" ht="12" customHeight="1" thickBot="1" x14ac:dyDescent="0.25">
      <c r="A28" s="661" t="s">
        <v>52</v>
      </c>
      <c r="B28" s="662" t="s">
        <v>53</v>
      </c>
      <c r="C28" s="403"/>
      <c r="D28" s="439"/>
      <c r="E28" s="440"/>
      <c r="F28" s="414"/>
      <c r="G28" s="439"/>
      <c r="H28" s="440"/>
      <c r="I28" s="414"/>
      <c r="J28" s="347"/>
      <c r="K28" s="345"/>
    </row>
    <row r="29" spans="1:11" s="366" customFormat="1" ht="12" customHeight="1" thickBot="1" x14ac:dyDescent="0.3">
      <c r="A29" s="654" t="s">
        <v>54</v>
      </c>
      <c r="B29" s="655" t="s">
        <v>55</v>
      </c>
      <c r="C29" s="404">
        <f t="shared" ref="C29:I29" si="3">+C30+C31+C32+C33+C34+C35+C36</f>
        <v>0</v>
      </c>
      <c r="D29" s="348"/>
      <c r="E29" s="441"/>
      <c r="F29" s="351">
        <f t="shared" si="3"/>
        <v>0</v>
      </c>
      <c r="G29" s="348"/>
      <c r="H29" s="441"/>
      <c r="I29" s="351">
        <f t="shared" si="3"/>
        <v>0</v>
      </c>
      <c r="J29" s="351"/>
      <c r="K29" s="349"/>
    </row>
    <row r="30" spans="1:11" s="366" customFormat="1" ht="12" customHeight="1" x14ac:dyDescent="0.2">
      <c r="A30" s="656" t="s">
        <v>56</v>
      </c>
      <c r="B30" s="657" t="s">
        <v>57</v>
      </c>
      <c r="C30" s="401"/>
      <c r="D30" s="436"/>
      <c r="E30" s="437"/>
      <c r="F30" s="412"/>
      <c r="G30" s="436"/>
      <c r="H30" s="437"/>
      <c r="I30" s="412"/>
      <c r="J30" s="340"/>
      <c r="K30" s="338"/>
    </row>
    <row r="31" spans="1:11" s="366" customFormat="1" ht="12" customHeight="1" x14ac:dyDescent="0.2">
      <c r="A31" s="659" t="s">
        <v>58</v>
      </c>
      <c r="B31" s="660" t="s">
        <v>59</v>
      </c>
      <c r="C31" s="402"/>
      <c r="D31" s="420"/>
      <c r="E31" s="422"/>
      <c r="F31" s="413"/>
      <c r="G31" s="420"/>
      <c r="H31" s="422"/>
      <c r="I31" s="413"/>
      <c r="J31" s="343"/>
      <c r="K31" s="341"/>
    </row>
    <row r="32" spans="1:11" s="366" customFormat="1" ht="12" customHeight="1" x14ac:dyDescent="0.2">
      <c r="A32" s="659" t="s">
        <v>60</v>
      </c>
      <c r="B32" s="660" t="s">
        <v>61</v>
      </c>
      <c r="C32" s="402"/>
      <c r="D32" s="420"/>
      <c r="E32" s="422"/>
      <c r="F32" s="413"/>
      <c r="G32" s="420"/>
      <c r="H32" s="422"/>
      <c r="I32" s="413"/>
      <c r="J32" s="343"/>
      <c r="K32" s="341"/>
    </row>
    <row r="33" spans="1:11" s="366" customFormat="1" ht="12" customHeight="1" x14ac:dyDescent="0.2">
      <c r="A33" s="659" t="s">
        <v>62</v>
      </c>
      <c r="B33" s="660" t="s">
        <v>63</v>
      </c>
      <c r="C33" s="402"/>
      <c r="D33" s="420"/>
      <c r="E33" s="422"/>
      <c r="F33" s="413"/>
      <c r="G33" s="420"/>
      <c r="H33" s="422"/>
      <c r="I33" s="413"/>
      <c r="J33" s="343"/>
      <c r="K33" s="341"/>
    </row>
    <row r="34" spans="1:11" s="366" customFormat="1" ht="12" customHeight="1" x14ac:dyDescent="0.2">
      <c r="A34" s="659" t="s">
        <v>64</v>
      </c>
      <c r="B34" s="660" t="s">
        <v>65</v>
      </c>
      <c r="C34" s="402"/>
      <c r="D34" s="420"/>
      <c r="E34" s="422"/>
      <c r="F34" s="413"/>
      <c r="G34" s="420"/>
      <c r="H34" s="422"/>
      <c r="I34" s="413"/>
      <c r="J34" s="343"/>
      <c r="K34" s="341"/>
    </row>
    <row r="35" spans="1:11" s="366" customFormat="1" ht="12" customHeight="1" x14ac:dyDescent="0.2">
      <c r="A35" s="659" t="s">
        <v>66</v>
      </c>
      <c r="B35" s="660" t="s">
        <v>67</v>
      </c>
      <c r="C35" s="402"/>
      <c r="D35" s="420"/>
      <c r="E35" s="422"/>
      <c r="F35" s="413"/>
      <c r="G35" s="420"/>
      <c r="H35" s="422"/>
      <c r="I35" s="413"/>
      <c r="J35" s="343"/>
      <c r="K35" s="341"/>
    </row>
    <row r="36" spans="1:11" s="366" customFormat="1" ht="12" customHeight="1" thickBot="1" x14ac:dyDescent="0.25">
      <c r="A36" s="661" t="s">
        <v>68</v>
      </c>
      <c r="B36" s="662" t="s">
        <v>69</v>
      </c>
      <c r="C36" s="403"/>
      <c r="D36" s="439"/>
      <c r="E36" s="440"/>
      <c r="F36" s="414"/>
      <c r="G36" s="439"/>
      <c r="H36" s="440"/>
      <c r="I36" s="414"/>
      <c r="J36" s="347"/>
      <c r="K36" s="345"/>
    </row>
    <row r="37" spans="1:11" s="366" customFormat="1" ht="12" customHeight="1" thickBot="1" x14ac:dyDescent="0.3">
      <c r="A37" s="654" t="s">
        <v>70</v>
      </c>
      <c r="B37" s="655" t="s">
        <v>71</v>
      </c>
      <c r="C37" s="399">
        <f t="shared" ref="C37:H37" si="4">SUM(C38:C48)</f>
        <v>0</v>
      </c>
      <c r="D37" s="334"/>
      <c r="E37" s="438"/>
      <c r="F37" s="344">
        <f t="shared" si="4"/>
        <v>0</v>
      </c>
      <c r="G37" s="334">
        <f t="shared" si="4"/>
        <v>0</v>
      </c>
      <c r="H37" s="438">
        <f t="shared" si="4"/>
        <v>39</v>
      </c>
      <c r="I37" s="344"/>
      <c r="J37" s="344"/>
      <c r="K37" s="335">
        <f t="shared" ref="K37" si="5">SUM(K38:K48)</f>
        <v>39</v>
      </c>
    </row>
    <row r="38" spans="1:11" s="366" customFormat="1" ht="12" customHeight="1" x14ac:dyDescent="0.2">
      <c r="A38" s="656" t="s">
        <v>72</v>
      </c>
      <c r="B38" s="657" t="s">
        <v>73</v>
      </c>
      <c r="C38" s="401"/>
      <c r="D38" s="436"/>
      <c r="E38" s="437"/>
      <c r="F38" s="412"/>
      <c r="G38" s="436"/>
      <c r="H38" s="437"/>
      <c r="I38" s="412"/>
      <c r="J38" s="340"/>
      <c r="K38" s="338"/>
    </row>
    <row r="39" spans="1:11" s="366" customFormat="1" ht="12" customHeight="1" x14ac:dyDescent="0.2">
      <c r="A39" s="659" t="s">
        <v>74</v>
      </c>
      <c r="B39" s="660" t="s">
        <v>75</v>
      </c>
      <c r="C39" s="402"/>
      <c r="D39" s="420"/>
      <c r="E39" s="422"/>
      <c r="F39" s="413"/>
      <c r="G39" s="420"/>
      <c r="H39" s="422"/>
      <c r="I39" s="413"/>
      <c r="J39" s="343"/>
      <c r="K39" s="341"/>
    </row>
    <row r="40" spans="1:11" s="366" customFormat="1" ht="12" customHeight="1" x14ac:dyDescent="0.2">
      <c r="A40" s="659" t="s">
        <v>76</v>
      </c>
      <c r="B40" s="660" t="s">
        <v>77</v>
      </c>
      <c r="C40" s="402"/>
      <c r="D40" s="420"/>
      <c r="E40" s="422"/>
      <c r="F40" s="413"/>
      <c r="G40" s="420"/>
      <c r="H40" s="422"/>
      <c r="I40" s="413"/>
      <c r="J40" s="343"/>
      <c r="K40" s="341"/>
    </row>
    <row r="41" spans="1:11" s="366" customFormat="1" ht="12" customHeight="1" x14ac:dyDescent="0.2">
      <c r="A41" s="659" t="s">
        <v>78</v>
      </c>
      <c r="B41" s="660" t="s">
        <v>79</v>
      </c>
      <c r="C41" s="402"/>
      <c r="D41" s="420"/>
      <c r="E41" s="422"/>
      <c r="F41" s="413"/>
      <c r="G41" s="420"/>
      <c r="H41" s="422"/>
      <c r="I41" s="413"/>
      <c r="J41" s="343"/>
      <c r="K41" s="341"/>
    </row>
    <row r="42" spans="1:11" s="366" customFormat="1" ht="12" customHeight="1" x14ac:dyDescent="0.2">
      <c r="A42" s="659" t="s">
        <v>80</v>
      </c>
      <c r="B42" s="660" t="s">
        <v>81</v>
      </c>
      <c r="C42" s="402"/>
      <c r="D42" s="420"/>
      <c r="E42" s="422"/>
      <c r="F42" s="413"/>
      <c r="G42" s="420"/>
      <c r="H42" s="422"/>
      <c r="I42" s="413"/>
      <c r="J42" s="343"/>
      <c r="K42" s="341"/>
    </row>
    <row r="43" spans="1:11" s="366" customFormat="1" ht="12" customHeight="1" x14ac:dyDescent="0.2">
      <c r="A43" s="659" t="s">
        <v>82</v>
      </c>
      <c r="B43" s="660" t="s">
        <v>83</v>
      </c>
      <c r="C43" s="402"/>
      <c r="D43" s="420"/>
      <c r="E43" s="422"/>
      <c r="F43" s="413"/>
      <c r="G43" s="420"/>
      <c r="H43" s="422"/>
      <c r="I43" s="413"/>
      <c r="J43" s="343"/>
      <c r="K43" s="341"/>
    </row>
    <row r="44" spans="1:11" s="366" customFormat="1" ht="12" customHeight="1" x14ac:dyDescent="0.2">
      <c r="A44" s="659" t="s">
        <v>84</v>
      </c>
      <c r="B44" s="660" t="s">
        <v>85</v>
      </c>
      <c r="C44" s="402"/>
      <c r="D44" s="420"/>
      <c r="E44" s="422"/>
      <c r="F44" s="413"/>
      <c r="G44" s="420"/>
      <c r="H44" s="422"/>
      <c r="I44" s="413"/>
      <c r="J44" s="343"/>
      <c r="K44" s="341"/>
    </row>
    <row r="45" spans="1:11" s="366" customFormat="1" ht="12" customHeight="1" x14ac:dyDescent="0.2">
      <c r="A45" s="659" t="s">
        <v>86</v>
      </c>
      <c r="B45" s="660" t="s">
        <v>87</v>
      </c>
      <c r="C45" s="402"/>
      <c r="D45" s="420"/>
      <c r="E45" s="422"/>
      <c r="F45" s="413"/>
      <c r="G45" s="420"/>
      <c r="H45" s="422">
        <v>13</v>
      </c>
      <c r="I45" s="413"/>
      <c r="J45" s="343"/>
      <c r="K45" s="341">
        <v>13</v>
      </c>
    </row>
    <row r="46" spans="1:11" s="366" customFormat="1" ht="12" customHeight="1" x14ac:dyDescent="0.2">
      <c r="A46" s="659" t="s">
        <v>88</v>
      </c>
      <c r="B46" s="660" t="s">
        <v>89</v>
      </c>
      <c r="C46" s="405"/>
      <c r="D46" s="421"/>
      <c r="E46" s="423"/>
      <c r="F46" s="415"/>
      <c r="G46" s="421"/>
      <c r="H46" s="423"/>
      <c r="I46" s="415"/>
      <c r="J46" s="354"/>
      <c r="K46" s="352"/>
    </row>
    <row r="47" spans="1:11" s="366" customFormat="1" ht="12" customHeight="1" x14ac:dyDescent="0.2">
      <c r="A47" s="661" t="s">
        <v>90</v>
      </c>
      <c r="B47" s="662" t="s">
        <v>91</v>
      </c>
      <c r="C47" s="405"/>
      <c r="D47" s="421"/>
      <c r="E47" s="423"/>
      <c r="F47" s="415"/>
      <c r="G47" s="421"/>
      <c r="H47" s="423"/>
      <c r="I47" s="416"/>
      <c r="J47" s="357"/>
      <c r="K47" s="355"/>
    </row>
    <row r="48" spans="1:11" s="366" customFormat="1" ht="12" customHeight="1" thickBot="1" x14ac:dyDescent="0.25">
      <c r="A48" s="661" t="s">
        <v>92</v>
      </c>
      <c r="B48" s="662" t="s">
        <v>93</v>
      </c>
      <c r="C48" s="406"/>
      <c r="D48" s="442"/>
      <c r="E48" s="443"/>
      <c r="F48" s="416"/>
      <c r="G48" s="442"/>
      <c r="H48" s="443">
        <v>26</v>
      </c>
      <c r="I48" s="416"/>
      <c r="J48" s="357"/>
      <c r="K48" s="355">
        <v>26</v>
      </c>
    </row>
    <row r="49" spans="1:11" s="366" customFormat="1" ht="12" customHeight="1" thickBot="1" x14ac:dyDescent="0.3">
      <c r="A49" s="654" t="s">
        <v>94</v>
      </c>
      <c r="B49" s="655" t="s">
        <v>95</v>
      </c>
      <c r="C49" s="399">
        <f t="shared" ref="C49:F49" si="6">SUM(C50:C54)</f>
        <v>0</v>
      </c>
      <c r="D49" s="334"/>
      <c r="E49" s="438"/>
      <c r="F49" s="344">
        <f t="shared" si="6"/>
        <v>0</v>
      </c>
      <c r="G49" s="334"/>
      <c r="H49" s="438"/>
      <c r="I49" s="344">
        <f t="shared" ref="I49" si="7">SUM(I50:I54)</f>
        <v>0</v>
      </c>
      <c r="J49" s="344"/>
      <c r="K49" s="335"/>
    </row>
    <row r="50" spans="1:11" s="366" customFormat="1" ht="12" customHeight="1" x14ac:dyDescent="0.2">
      <c r="A50" s="656" t="s">
        <v>96</v>
      </c>
      <c r="B50" s="657" t="s">
        <v>97</v>
      </c>
      <c r="C50" s="407"/>
      <c r="D50" s="444"/>
      <c r="E50" s="445"/>
      <c r="F50" s="417"/>
      <c r="G50" s="444"/>
      <c r="H50" s="445"/>
      <c r="I50" s="417"/>
      <c r="J50" s="360"/>
      <c r="K50" s="358"/>
    </row>
    <row r="51" spans="1:11" s="366" customFormat="1" ht="12" customHeight="1" x14ac:dyDescent="0.2">
      <c r="A51" s="659" t="s">
        <v>98</v>
      </c>
      <c r="B51" s="660" t="s">
        <v>99</v>
      </c>
      <c r="C51" s="405"/>
      <c r="D51" s="421"/>
      <c r="E51" s="423"/>
      <c r="F51" s="415"/>
      <c r="G51" s="421"/>
      <c r="H51" s="423"/>
      <c r="I51" s="415"/>
      <c r="J51" s="354"/>
      <c r="K51" s="352"/>
    </row>
    <row r="52" spans="1:11" s="366" customFormat="1" ht="12" customHeight="1" x14ac:dyDescent="0.2">
      <c r="A52" s="659" t="s">
        <v>100</v>
      </c>
      <c r="B52" s="660" t="s">
        <v>101</v>
      </c>
      <c r="C52" s="405"/>
      <c r="D52" s="421"/>
      <c r="E52" s="423"/>
      <c r="F52" s="415"/>
      <c r="G52" s="421"/>
      <c r="H52" s="423"/>
      <c r="I52" s="415"/>
      <c r="J52" s="354"/>
      <c r="K52" s="352"/>
    </row>
    <row r="53" spans="1:11" s="366" customFormat="1" ht="12" customHeight="1" x14ac:dyDescent="0.2">
      <c r="A53" s="659" t="s">
        <v>102</v>
      </c>
      <c r="B53" s="660" t="s">
        <v>103</v>
      </c>
      <c r="C53" s="405"/>
      <c r="D53" s="421"/>
      <c r="E53" s="423"/>
      <c r="F53" s="415"/>
      <c r="G53" s="421"/>
      <c r="H53" s="423"/>
      <c r="I53" s="415"/>
      <c r="J53" s="354"/>
      <c r="K53" s="352"/>
    </row>
    <row r="54" spans="1:11" s="366" customFormat="1" ht="12" customHeight="1" thickBot="1" x14ac:dyDescent="0.25">
      <c r="A54" s="661" t="s">
        <v>104</v>
      </c>
      <c r="B54" s="662" t="s">
        <v>105</v>
      </c>
      <c r="C54" s="406"/>
      <c r="D54" s="442"/>
      <c r="E54" s="443"/>
      <c r="F54" s="416"/>
      <c r="G54" s="442"/>
      <c r="H54" s="443"/>
      <c r="I54" s="416"/>
      <c r="J54" s="357"/>
      <c r="K54" s="355"/>
    </row>
    <row r="55" spans="1:11" s="366" customFormat="1" ht="12" customHeight="1" thickBot="1" x14ac:dyDescent="0.3">
      <c r="A55" s="654" t="s">
        <v>106</v>
      </c>
      <c r="B55" s="655" t="s">
        <v>107</v>
      </c>
      <c r="C55" s="399">
        <f t="shared" ref="C55:F55" si="8">SUM(C56:C58)</f>
        <v>0</v>
      </c>
      <c r="D55" s="334"/>
      <c r="E55" s="438"/>
      <c r="F55" s="344">
        <f t="shared" si="8"/>
        <v>0</v>
      </c>
      <c r="G55" s="334"/>
      <c r="H55" s="438"/>
      <c r="I55" s="344">
        <f t="shared" ref="I55" si="9">SUM(I56:I58)</f>
        <v>0</v>
      </c>
      <c r="J55" s="344"/>
      <c r="K55" s="335"/>
    </row>
    <row r="56" spans="1:11" s="366" customFormat="1" ht="12" customHeight="1" x14ac:dyDescent="0.2">
      <c r="A56" s="656" t="s">
        <v>108</v>
      </c>
      <c r="B56" s="657" t="s">
        <v>109</v>
      </c>
      <c r="C56" s="401"/>
      <c r="D56" s="436"/>
      <c r="E56" s="437"/>
      <c r="F56" s="412"/>
      <c r="G56" s="436"/>
      <c r="H56" s="437"/>
      <c r="I56" s="412"/>
      <c r="J56" s="340"/>
      <c r="K56" s="338"/>
    </row>
    <row r="57" spans="1:11" s="366" customFormat="1" ht="12" customHeight="1" x14ac:dyDescent="0.2">
      <c r="A57" s="659" t="s">
        <v>110</v>
      </c>
      <c r="B57" s="660" t="s">
        <v>111</v>
      </c>
      <c r="C57" s="402"/>
      <c r="D57" s="420"/>
      <c r="E57" s="422"/>
      <c r="F57" s="413"/>
      <c r="G57" s="420"/>
      <c r="H57" s="422"/>
      <c r="I57" s="413"/>
      <c r="J57" s="343"/>
      <c r="K57" s="341"/>
    </row>
    <row r="58" spans="1:11" s="366" customFormat="1" ht="12" customHeight="1" x14ac:dyDescent="0.2">
      <c r="A58" s="659" t="s">
        <v>112</v>
      </c>
      <c r="B58" s="660" t="s">
        <v>113</v>
      </c>
      <c r="C58" s="402"/>
      <c r="D58" s="420"/>
      <c r="E58" s="422"/>
      <c r="F58" s="413"/>
      <c r="G58" s="420"/>
      <c r="H58" s="422"/>
      <c r="I58" s="413"/>
      <c r="J58" s="343"/>
      <c r="K58" s="341"/>
    </row>
    <row r="59" spans="1:11" s="366" customFormat="1" ht="12" customHeight="1" thickBot="1" x14ac:dyDescent="0.25">
      <c r="A59" s="661" t="s">
        <v>114</v>
      </c>
      <c r="B59" s="662" t="s">
        <v>115</v>
      </c>
      <c r="C59" s="403"/>
      <c r="D59" s="439"/>
      <c r="E59" s="440"/>
      <c r="F59" s="414"/>
      <c r="G59" s="439"/>
      <c r="H59" s="440"/>
      <c r="I59" s="414"/>
      <c r="J59" s="347"/>
      <c r="K59" s="345"/>
    </row>
    <row r="60" spans="1:11" s="366" customFormat="1" ht="12" customHeight="1" thickBot="1" x14ac:dyDescent="0.3">
      <c r="A60" s="654" t="s">
        <v>116</v>
      </c>
      <c r="B60" s="663" t="s">
        <v>117</v>
      </c>
      <c r="C60" s="399">
        <f t="shared" ref="C60:F60" si="10">SUM(C61:C63)</f>
        <v>0</v>
      </c>
      <c r="D60" s="334"/>
      <c r="E60" s="438"/>
      <c r="F60" s="344">
        <f t="shared" si="10"/>
        <v>0</v>
      </c>
      <c r="G60" s="334"/>
      <c r="H60" s="438"/>
      <c r="I60" s="344">
        <f t="shared" ref="I60" si="11">SUM(I61:I63)</f>
        <v>0</v>
      </c>
      <c r="J60" s="344"/>
      <c r="K60" s="335"/>
    </row>
    <row r="61" spans="1:11" s="366" customFormat="1" ht="12" customHeight="1" x14ac:dyDescent="0.2">
      <c r="A61" s="656" t="s">
        <v>118</v>
      </c>
      <c r="B61" s="657" t="s">
        <v>119</v>
      </c>
      <c r="C61" s="407"/>
      <c r="D61" s="444"/>
      <c r="E61" s="445"/>
      <c r="F61" s="417"/>
      <c r="G61" s="444"/>
      <c r="H61" s="445"/>
      <c r="I61" s="415"/>
      <c r="J61" s="354"/>
      <c r="K61" s="352"/>
    </row>
    <row r="62" spans="1:11" s="366" customFormat="1" ht="12" customHeight="1" x14ac:dyDescent="0.2">
      <c r="A62" s="659" t="s">
        <v>120</v>
      </c>
      <c r="B62" s="660" t="s">
        <v>121</v>
      </c>
      <c r="C62" s="405"/>
      <c r="D62" s="421"/>
      <c r="E62" s="423"/>
      <c r="F62" s="415"/>
      <c r="G62" s="421"/>
      <c r="H62" s="423"/>
      <c r="I62" s="415"/>
      <c r="J62" s="354"/>
      <c r="K62" s="352"/>
    </row>
    <row r="63" spans="1:11" s="366" customFormat="1" ht="12" customHeight="1" x14ac:dyDescent="0.2">
      <c r="A63" s="659" t="s">
        <v>122</v>
      </c>
      <c r="B63" s="660" t="s">
        <v>123</v>
      </c>
      <c r="C63" s="405"/>
      <c r="D63" s="421"/>
      <c r="E63" s="423"/>
      <c r="F63" s="415"/>
      <c r="G63" s="421"/>
      <c r="H63" s="423"/>
      <c r="I63" s="415"/>
      <c r="J63" s="354"/>
      <c r="K63" s="352"/>
    </row>
    <row r="64" spans="1:11" s="366" customFormat="1" ht="12" customHeight="1" thickBot="1" x14ac:dyDescent="0.25">
      <c r="A64" s="661" t="s">
        <v>124</v>
      </c>
      <c r="B64" s="662" t="s">
        <v>125</v>
      </c>
      <c r="C64" s="406"/>
      <c r="D64" s="442"/>
      <c r="E64" s="443"/>
      <c r="F64" s="416"/>
      <c r="G64" s="442"/>
      <c r="H64" s="443"/>
      <c r="I64" s="415"/>
      <c r="J64" s="354"/>
      <c r="K64" s="352"/>
    </row>
    <row r="65" spans="1:11" s="366" customFormat="1" ht="12" customHeight="1" thickBot="1" x14ac:dyDescent="0.3">
      <c r="A65" s="654" t="s">
        <v>126</v>
      </c>
      <c r="B65" s="655" t="s">
        <v>127</v>
      </c>
      <c r="C65" s="404">
        <f t="shared" ref="C65:F65" si="12">+C8+C15+C22+C29+C37+C49+C55+C60</f>
        <v>0</v>
      </c>
      <c r="D65" s="348">
        <v>594015</v>
      </c>
      <c r="E65" s="441">
        <v>641287</v>
      </c>
      <c r="F65" s="351">
        <f t="shared" si="12"/>
        <v>0</v>
      </c>
      <c r="G65" s="348"/>
      <c r="H65" s="441"/>
      <c r="I65" s="351"/>
      <c r="J65" s="351">
        <v>594015</v>
      </c>
      <c r="K65" s="349">
        <f t="shared" ref="K65" si="13">+K8+K15+K22+K29+K37+K49+K55+K60</f>
        <v>641287</v>
      </c>
    </row>
    <row r="66" spans="1:11" s="366" customFormat="1" ht="12" customHeight="1" thickBot="1" x14ac:dyDescent="0.2">
      <c r="A66" s="665" t="s">
        <v>128</v>
      </c>
      <c r="B66" s="663" t="s">
        <v>129</v>
      </c>
      <c r="C66" s="399">
        <f t="shared" ref="C66:F66" si="14">SUM(C67:C69)</f>
        <v>0</v>
      </c>
      <c r="D66" s="334"/>
      <c r="E66" s="438"/>
      <c r="F66" s="344">
        <f t="shared" si="14"/>
        <v>0</v>
      </c>
      <c r="G66" s="334"/>
      <c r="H66" s="438"/>
      <c r="I66" s="344">
        <f t="shared" ref="I66" si="15">SUM(I67:I69)</f>
        <v>0</v>
      </c>
      <c r="J66" s="344"/>
      <c r="K66" s="335"/>
    </row>
    <row r="67" spans="1:11" s="366" customFormat="1" ht="12" customHeight="1" x14ac:dyDescent="0.2">
      <c r="A67" s="656" t="s">
        <v>130</v>
      </c>
      <c r="B67" s="657" t="s">
        <v>131</v>
      </c>
      <c r="C67" s="407"/>
      <c r="D67" s="444"/>
      <c r="E67" s="445"/>
      <c r="F67" s="417"/>
      <c r="G67" s="444"/>
      <c r="H67" s="445"/>
      <c r="I67" s="415"/>
      <c r="J67" s="354"/>
      <c r="K67" s="352"/>
    </row>
    <row r="68" spans="1:11" s="366" customFormat="1" ht="12" customHeight="1" x14ac:dyDescent="0.2">
      <c r="A68" s="659" t="s">
        <v>132</v>
      </c>
      <c r="B68" s="660" t="s">
        <v>133</v>
      </c>
      <c r="C68" s="405"/>
      <c r="D68" s="421"/>
      <c r="E68" s="423"/>
      <c r="F68" s="415"/>
      <c r="G68" s="421"/>
      <c r="H68" s="423"/>
      <c r="I68" s="415"/>
      <c r="J68" s="354"/>
      <c r="K68" s="352"/>
    </row>
    <row r="69" spans="1:11" s="366" customFormat="1" ht="12" customHeight="1" thickBot="1" x14ac:dyDescent="0.25">
      <c r="A69" s="661" t="s">
        <v>134</v>
      </c>
      <c r="B69" s="666" t="s">
        <v>135</v>
      </c>
      <c r="C69" s="406"/>
      <c r="D69" s="442"/>
      <c r="E69" s="443"/>
      <c r="F69" s="416"/>
      <c r="G69" s="442"/>
      <c r="H69" s="443"/>
      <c r="I69" s="415"/>
      <c r="J69" s="354"/>
      <c r="K69" s="352"/>
    </row>
    <row r="70" spans="1:11" s="366" customFormat="1" ht="12" customHeight="1" thickBot="1" x14ac:dyDescent="0.2">
      <c r="A70" s="665" t="s">
        <v>136</v>
      </c>
      <c r="B70" s="663" t="s">
        <v>137</v>
      </c>
      <c r="C70" s="399">
        <f t="shared" ref="C70:F70" si="16">SUM(C71:C74)</f>
        <v>0</v>
      </c>
      <c r="D70" s="334"/>
      <c r="E70" s="438"/>
      <c r="F70" s="344">
        <f t="shared" si="16"/>
        <v>0</v>
      </c>
      <c r="G70" s="334"/>
      <c r="H70" s="438"/>
      <c r="I70" s="344">
        <f t="shared" ref="I70" si="17">SUM(I71:I74)</f>
        <v>0</v>
      </c>
      <c r="J70" s="344"/>
      <c r="K70" s="335"/>
    </row>
    <row r="71" spans="1:11" s="366" customFormat="1" ht="12" customHeight="1" x14ac:dyDescent="0.2">
      <c r="A71" s="656" t="s">
        <v>138</v>
      </c>
      <c r="B71" s="657" t="s">
        <v>139</v>
      </c>
      <c r="C71" s="407"/>
      <c r="D71" s="444"/>
      <c r="E71" s="445"/>
      <c r="F71" s="417"/>
      <c r="G71" s="444"/>
      <c r="H71" s="445"/>
      <c r="I71" s="415"/>
      <c r="J71" s="354"/>
      <c r="K71" s="352"/>
    </row>
    <row r="72" spans="1:11" s="366" customFormat="1" ht="12" customHeight="1" x14ac:dyDescent="0.2">
      <c r="A72" s="659" t="s">
        <v>140</v>
      </c>
      <c r="B72" s="660" t="s">
        <v>141</v>
      </c>
      <c r="C72" s="405"/>
      <c r="D72" s="421"/>
      <c r="E72" s="423"/>
      <c r="F72" s="415"/>
      <c r="G72" s="421"/>
      <c r="H72" s="423"/>
      <c r="I72" s="415"/>
      <c r="J72" s="354"/>
      <c r="K72" s="352"/>
    </row>
    <row r="73" spans="1:11" s="366" customFormat="1" ht="12" customHeight="1" x14ac:dyDescent="0.2">
      <c r="A73" s="659" t="s">
        <v>142</v>
      </c>
      <c r="B73" s="660" t="s">
        <v>143</v>
      </c>
      <c r="C73" s="405"/>
      <c r="D73" s="421"/>
      <c r="E73" s="423"/>
      <c r="F73" s="415"/>
      <c r="G73" s="421"/>
      <c r="H73" s="423"/>
      <c r="I73" s="415"/>
      <c r="J73" s="354"/>
      <c r="K73" s="352"/>
    </row>
    <row r="74" spans="1:11" s="366" customFormat="1" ht="12" customHeight="1" thickBot="1" x14ac:dyDescent="0.25">
      <c r="A74" s="661" t="s">
        <v>144</v>
      </c>
      <c r="B74" s="662" t="s">
        <v>145</v>
      </c>
      <c r="C74" s="406"/>
      <c r="D74" s="442"/>
      <c r="E74" s="443"/>
      <c r="F74" s="416"/>
      <c r="G74" s="442"/>
      <c r="H74" s="443"/>
      <c r="I74" s="415"/>
      <c r="J74" s="354"/>
      <c r="K74" s="352"/>
    </row>
    <row r="75" spans="1:11" s="366" customFormat="1" ht="12" customHeight="1" thickBot="1" x14ac:dyDescent="0.2">
      <c r="A75" s="665" t="s">
        <v>146</v>
      </c>
      <c r="B75" s="663" t="s">
        <v>147</v>
      </c>
      <c r="C75" s="399">
        <f t="shared" ref="C75:K75" si="18">SUM(C76:C77)</f>
        <v>0</v>
      </c>
      <c r="D75" s="334"/>
      <c r="E75" s="438"/>
      <c r="F75" s="344">
        <f t="shared" si="18"/>
        <v>51977</v>
      </c>
      <c r="G75" s="334">
        <f t="shared" si="18"/>
        <v>740000</v>
      </c>
      <c r="H75" s="438">
        <f t="shared" si="18"/>
        <v>740000</v>
      </c>
      <c r="I75" s="344">
        <f t="shared" si="18"/>
        <v>51977</v>
      </c>
      <c r="J75" s="344">
        <f t="shared" si="18"/>
        <v>740000</v>
      </c>
      <c r="K75" s="335">
        <f t="shared" si="18"/>
        <v>740000</v>
      </c>
    </row>
    <row r="76" spans="1:11" s="366" customFormat="1" ht="12" customHeight="1" x14ac:dyDescent="0.2">
      <c r="A76" s="656" t="s">
        <v>148</v>
      </c>
      <c r="B76" s="657" t="s">
        <v>149</v>
      </c>
      <c r="C76" s="407"/>
      <c r="D76" s="444"/>
      <c r="E76" s="445"/>
      <c r="F76" s="417">
        <v>51977</v>
      </c>
      <c r="G76" s="444">
        <v>740000</v>
      </c>
      <c r="H76" s="445">
        <v>740000</v>
      </c>
      <c r="I76" s="415">
        <v>51977</v>
      </c>
      <c r="J76" s="354">
        <v>740000</v>
      </c>
      <c r="K76" s="352">
        <v>740000</v>
      </c>
    </row>
    <row r="77" spans="1:11" s="366" customFormat="1" ht="12" customHeight="1" thickBot="1" x14ac:dyDescent="0.25">
      <c r="A77" s="661" t="s">
        <v>150</v>
      </c>
      <c r="B77" s="662" t="s">
        <v>151</v>
      </c>
      <c r="C77" s="406"/>
      <c r="D77" s="442"/>
      <c r="E77" s="443"/>
      <c r="F77" s="416"/>
      <c r="G77" s="442"/>
      <c r="H77" s="443"/>
      <c r="I77" s="415"/>
      <c r="J77" s="354"/>
      <c r="K77" s="352"/>
    </row>
    <row r="78" spans="1:11" s="658" customFormat="1" ht="12" customHeight="1" thickBot="1" x14ac:dyDescent="0.2">
      <c r="A78" s="665" t="s">
        <v>152</v>
      </c>
      <c r="B78" s="663" t="s">
        <v>153</v>
      </c>
      <c r="C78" s="399">
        <f t="shared" ref="C78:K78" si="19">SUM(C79:C82)</f>
        <v>4499807</v>
      </c>
      <c r="D78" s="334">
        <f t="shared" si="19"/>
        <v>4499807</v>
      </c>
      <c r="E78" s="438">
        <f t="shared" si="19"/>
        <v>3629159</v>
      </c>
      <c r="F78" s="344">
        <f t="shared" si="19"/>
        <v>40498261</v>
      </c>
      <c r="G78" s="334">
        <f t="shared" si="19"/>
        <v>40498261</v>
      </c>
      <c r="H78" s="438">
        <f t="shared" si="19"/>
        <v>32662429</v>
      </c>
      <c r="I78" s="344">
        <f t="shared" si="19"/>
        <v>44998068</v>
      </c>
      <c r="J78" s="344">
        <f t="shared" si="19"/>
        <v>44998068</v>
      </c>
      <c r="K78" s="335">
        <f t="shared" si="19"/>
        <v>36291588</v>
      </c>
    </row>
    <row r="79" spans="1:11" s="366" customFormat="1" ht="12" customHeight="1" x14ac:dyDescent="0.2">
      <c r="A79" s="656" t="s">
        <v>154</v>
      </c>
      <c r="B79" s="657" t="s">
        <v>155</v>
      </c>
      <c r="C79" s="407"/>
      <c r="D79" s="444"/>
      <c r="E79" s="445"/>
      <c r="F79" s="417"/>
      <c r="G79" s="444"/>
      <c r="H79" s="445"/>
      <c r="I79" s="415"/>
      <c r="J79" s="354"/>
      <c r="K79" s="352"/>
    </row>
    <row r="80" spans="1:11" s="366" customFormat="1" ht="12" customHeight="1" x14ac:dyDescent="0.2">
      <c r="A80" s="659" t="s">
        <v>156</v>
      </c>
      <c r="B80" s="660" t="s">
        <v>157</v>
      </c>
      <c r="C80" s="405"/>
      <c r="D80" s="421"/>
      <c r="E80" s="423"/>
      <c r="F80" s="415"/>
      <c r="G80" s="421"/>
      <c r="H80" s="423"/>
      <c r="I80" s="415"/>
      <c r="J80" s="354"/>
      <c r="K80" s="352"/>
    </row>
    <row r="81" spans="1:11" s="366" customFormat="1" ht="12" customHeight="1" x14ac:dyDescent="0.2">
      <c r="A81" s="661" t="s">
        <v>158</v>
      </c>
      <c r="B81" s="662" t="s">
        <v>159</v>
      </c>
      <c r="C81" s="405"/>
      <c r="D81" s="421"/>
      <c r="E81" s="423"/>
      <c r="F81" s="415"/>
      <c r="G81" s="421"/>
      <c r="H81" s="423"/>
      <c r="I81" s="415"/>
      <c r="J81" s="354"/>
      <c r="K81" s="352"/>
    </row>
    <row r="82" spans="1:11" s="366" customFormat="1" ht="12" customHeight="1" thickBot="1" x14ac:dyDescent="0.25">
      <c r="A82" s="667" t="s">
        <v>160</v>
      </c>
      <c r="B82" s="668" t="s">
        <v>161</v>
      </c>
      <c r="C82" s="406">
        <v>4499807</v>
      </c>
      <c r="D82" s="442">
        <v>4499807</v>
      </c>
      <c r="E82" s="443">
        <v>3629159</v>
      </c>
      <c r="F82" s="416">
        <v>40498261</v>
      </c>
      <c r="G82" s="442">
        <v>40498261</v>
      </c>
      <c r="H82" s="443">
        <v>32662429</v>
      </c>
      <c r="I82" s="363">
        <v>44998068</v>
      </c>
      <c r="J82" s="364">
        <v>44998068</v>
      </c>
      <c r="K82" s="361">
        <v>36291588</v>
      </c>
    </row>
    <row r="83" spans="1:11" s="366" customFormat="1" ht="12" customHeight="1" thickBot="1" x14ac:dyDescent="0.2">
      <c r="A83" s="665" t="s">
        <v>162</v>
      </c>
      <c r="B83" s="663" t="s">
        <v>163</v>
      </c>
      <c r="C83" s="399">
        <f t="shared" ref="C83:F83" si="20">SUM(C84:C87)</f>
        <v>0</v>
      </c>
      <c r="D83" s="334"/>
      <c r="E83" s="438"/>
      <c r="F83" s="344">
        <f t="shared" si="20"/>
        <v>0</v>
      </c>
      <c r="G83" s="334"/>
      <c r="H83" s="438"/>
      <c r="I83" s="344">
        <f t="shared" ref="I83" si="21">SUM(I84:I87)</f>
        <v>0</v>
      </c>
      <c r="J83" s="344"/>
      <c r="K83" s="335"/>
    </row>
    <row r="84" spans="1:11" s="366" customFormat="1" ht="12" customHeight="1" x14ac:dyDescent="0.2">
      <c r="A84" s="669" t="s">
        <v>164</v>
      </c>
      <c r="B84" s="657" t="s">
        <v>165</v>
      </c>
      <c r="C84" s="407"/>
      <c r="D84" s="444"/>
      <c r="E84" s="445"/>
      <c r="F84" s="417"/>
      <c r="G84" s="444"/>
      <c r="H84" s="445"/>
      <c r="I84" s="415"/>
      <c r="J84" s="354"/>
      <c r="K84" s="352"/>
    </row>
    <row r="85" spans="1:11" s="366" customFormat="1" ht="12" customHeight="1" x14ac:dyDescent="0.2">
      <c r="A85" s="670" t="s">
        <v>166</v>
      </c>
      <c r="B85" s="660" t="s">
        <v>167</v>
      </c>
      <c r="C85" s="405"/>
      <c r="D85" s="421"/>
      <c r="E85" s="423"/>
      <c r="F85" s="415"/>
      <c r="G85" s="421"/>
      <c r="H85" s="423"/>
      <c r="I85" s="415"/>
      <c r="J85" s="354"/>
      <c r="K85" s="352"/>
    </row>
    <row r="86" spans="1:11" s="366" customFormat="1" ht="12" customHeight="1" x14ac:dyDescent="0.2">
      <c r="A86" s="670" t="s">
        <v>168</v>
      </c>
      <c r="B86" s="660" t="s">
        <v>169</v>
      </c>
      <c r="C86" s="405"/>
      <c r="D86" s="421"/>
      <c r="E86" s="423"/>
      <c r="F86" s="415"/>
      <c r="G86" s="421"/>
      <c r="H86" s="423"/>
      <c r="I86" s="415"/>
      <c r="J86" s="354"/>
      <c r="K86" s="352"/>
    </row>
    <row r="87" spans="1:11" s="658" customFormat="1" ht="12" customHeight="1" thickBot="1" x14ac:dyDescent="0.25">
      <c r="A87" s="671" t="s">
        <v>170</v>
      </c>
      <c r="B87" s="662" t="s">
        <v>171</v>
      </c>
      <c r="C87" s="406"/>
      <c r="D87" s="442"/>
      <c r="E87" s="443"/>
      <c r="F87" s="416"/>
      <c r="G87" s="442"/>
      <c r="H87" s="443"/>
      <c r="I87" s="415"/>
      <c r="J87" s="354"/>
      <c r="K87" s="352"/>
    </row>
    <row r="88" spans="1:11" s="658" customFormat="1" ht="12" customHeight="1" thickBot="1" x14ac:dyDescent="0.2">
      <c r="A88" s="672" t="s">
        <v>172</v>
      </c>
      <c r="B88" s="673" t="s">
        <v>173</v>
      </c>
      <c r="C88" s="409"/>
      <c r="D88" s="334"/>
      <c r="E88" s="438"/>
      <c r="F88" s="418"/>
      <c r="G88" s="334"/>
      <c r="H88" s="438"/>
      <c r="I88" s="418"/>
      <c r="J88" s="344"/>
      <c r="K88" s="335"/>
    </row>
    <row r="89" spans="1:11" s="658" customFormat="1" ht="12" customHeight="1" thickBot="1" x14ac:dyDescent="0.2">
      <c r="A89" s="665" t="s">
        <v>174</v>
      </c>
      <c r="B89" s="674" t="s">
        <v>175</v>
      </c>
      <c r="C89" s="446"/>
      <c r="D89" s="370"/>
      <c r="E89" s="447"/>
      <c r="F89" s="448"/>
      <c r="G89" s="370"/>
      <c r="H89" s="447"/>
      <c r="I89" s="418"/>
      <c r="J89" s="344"/>
      <c r="K89" s="335"/>
    </row>
    <row r="90" spans="1:11" s="658" customFormat="1" ht="12" customHeight="1" thickBot="1" x14ac:dyDescent="0.2">
      <c r="A90" s="665" t="s">
        <v>176</v>
      </c>
      <c r="B90" s="675" t="s">
        <v>177</v>
      </c>
      <c r="C90" s="404">
        <f t="shared" ref="C90:K90" si="22">+C66+C70+C75+C78+C83+C89+C88</f>
        <v>4499807</v>
      </c>
      <c r="D90" s="348">
        <f t="shared" si="22"/>
        <v>4499807</v>
      </c>
      <c r="E90" s="441">
        <f t="shared" si="22"/>
        <v>3629159</v>
      </c>
      <c r="F90" s="351">
        <f t="shared" si="22"/>
        <v>40550238</v>
      </c>
      <c r="G90" s="348">
        <f t="shared" si="22"/>
        <v>41238261</v>
      </c>
      <c r="H90" s="441">
        <f t="shared" si="22"/>
        <v>33402429</v>
      </c>
      <c r="I90" s="351">
        <f t="shared" si="22"/>
        <v>45050045</v>
      </c>
      <c r="J90" s="351">
        <f t="shared" si="22"/>
        <v>45738068</v>
      </c>
      <c r="K90" s="349">
        <f t="shared" si="22"/>
        <v>37031588</v>
      </c>
    </row>
    <row r="91" spans="1:11" s="658" customFormat="1" ht="12" customHeight="1" thickBot="1" x14ac:dyDescent="0.2">
      <c r="A91" s="676" t="s">
        <v>178</v>
      </c>
      <c r="B91" s="677" t="s">
        <v>179</v>
      </c>
      <c r="C91" s="449">
        <f t="shared" ref="C91:K91" si="23">+C65+C90</f>
        <v>4499807</v>
      </c>
      <c r="D91" s="450">
        <f t="shared" si="23"/>
        <v>5093822</v>
      </c>
      <c r="E91" s="451">
        <f t="shared" si="23"/>
        <v>4270446</v>
      </c>
      <c r="F91" s="452">
        <f t="shared" si="23"/>
        <v>40550238</v>
      </c>
      <c r="G91" s="450">
        <f t="shared" si="23"/>
        <v>41238261</v>
      </c>
      <c r="H91" s="451">
        <f t="shared" si="23"/>
        <v>33402429</v>
      </c>
      <c r="I91" s="351">
        <f t="shared" si="23"/>
        <v>45050045</v>
      </c>
      <c r="J91" s="348">
        <f t="shared" si="23"/>
        <v>46332083</v>
      </c>
      <c r="K91" s="349">
        <f t="shared" si="23"/>
        <v>37672875</v>
      </c>
    </row>
    <row r="92" spans="1:11" s="366" customFormat="1" ht="15" customHeight="1" x14ac:dyDescent="0.25">
      <c r="A92" s="678"/>
      <c r="B92" s="679"/>
      <c r="C92" s="365"/>
      <c r="F92" s="365"/>
      <c r="I92" s="365"/>
      <c r="J92" s="367"/>
    </row>
    <row r="93" spans="1:11" s="333" customFormat="1" ht="16.5" customHeight="1" thickBot="1" x14ac:dyDescent="0.3">
      <c r="A93" s="368"/>
      <c r="B93" s="368" t="s">
        <v>180</v>
      </c>
      <c r="C93" s="332"/>
      <c r="D93" s="332"/>
      <c r="E93" s="332"/>
      <c r="H93" s="419"/>
      <c r="I93" s="332"/>
      <c r="J93" s="332"/>
      <c r="K93" s="332"/>
    </row>
    <row r="94" spans="1:11" s="682" customFormat="1" ht="12" customHeight="1" thickBot="1" x14ac:dyDescent="0.3">
      <c r="A94" s="680" t="s">
        <v>12</v>
      </c>
      <c r="B94" s="681" t="s">
        <v>586</v>
      </c>
      <c r="C94" s="399">
        <f t="shared" ref="C94:K94" si="24">+C95+C96+C97+C98+C99+C112</f>
        <v>4349004</v>
      </c>
      <c r="D94" s="334">
        <f t="shared" si="24"/>
        <v>4564406</v>
      </c>
      <c r="E94" s="438">
        <f t="shared" si="24"/>
        <v>3743432</v>
      </c>
      <c r="F94" s="344">
        <f t="shared" si="24"/>
        <v>39621040.5</v>
      </c>
      <c r="G94" s="334">
        <f t="shared" si="24"/>
        <v>41079654</v>
      </c>
      <c r="H94" s="438">
        <f t="shared" si="24"/>
        <v>33690891</v>
      </c>
      <c r="I94" s="344">
        <f t="shared" si="24"/>
        <v>43970045</v>
      </c>
      <c r="J94" s="334">
        <f t="shared" si="24"/>
        <v>45644060</v>
      </c>
      <c r="K94" s="438">
        <f t="shared" si="24"/>
        <v>37434323</v>
      </c>
    </row>
    <row r="95" spans="1:11" ht="12" customHeight="1" x14ac:dyDescent="0.25">
      <c r="A95" s="683" t="s">
        <v>14</v>
      </c>
      <c r="B95" s="684" t="s">
        <v>182</v>
      </c>
      <c r="C95" s="401">
        <v>2492140</v>
      </c>
      <c r="D95" s="436">
        <v>2689921</v>
      </c>
      <c r="E95" s="437">
        <v>2379238</v>
      </c>
      <c r="F95" s="412">
        <f>I95*0.9</f>
        <v>22429263.600000001</v>
      </c>
      <c r="G95" s="436">
        <v>24209290</v>
      </c>
      <c r="H95" s="437">
        <v>21413141</v>
      </c>
      <c r="I95" s="412">
        <v>24921404</v>
      </c>
      <c r="J95" s="436">
        <v>26899211</v>
      </c>
      <c r="K95" s="437">
        <v>23792379</v>
      </c>
    </row>
    <row r="96" spans="1:11" ht="12" customHeight="1" x14ac:dyDescent="0.25">
      <c r="A96" s="659" t="s">
        <v>16</v>
      </c>
      <c r="B96" s="685" t="s">
        <v>183</v>
      </c>
      <c r="C96" s="402">
        <v>675140</v>
      </c>
      <c r="D96" s="420">
        <v>786678</v>
      </c>
      <c r="E96" s="422">
        <v>786678</v>
      </c>
      <c r="F96" s="413">
        <f>I96*0.9</f>
        <v>6076262.7000000002</v>
      </c>
      <c r="G96" s="420">
        <v>7080102</v>
      </c>
      <c r="H96" s="422">
        <v>7080102</v>
      </c>
      <c r="I96" s="413">
        <v>6751403</v>
      </c>
      <c r="J96" s="420">
        <v>7866780</v>
      </c>
      <c r="K96" s="422">
        <v>7866780</v>
      </c>
    </row>
    <row r="97" spans="1:11" ht="12" customHeight="1" x14ac:dyDescent="0.25">
      <c r="A97" s="659" t="s">
        <v>18</v>
      </c>
      <c r="B97" s="685" t="s">
        <v>184</v>
      </c>
      <c r="C97" s="402">
        <v>1181724</v>
      </c>
      <c r="D97" s="420">
        <v>1087807</v>
      </c>
      <c r="E97" s="422">
        <v>577516</v>
      </c>
      <c r="F97" s="413">
        <f>I97*0.9</f>
        <v>10635514.200000001</v>
      </c>
      <c r="G97" s="420">
        <v>9790262</v>
      </c>
      <c r="H97" s="422">
        <v>5197648</v>
      </c>
      <c r="I97" s="413">
        <v>11817238</v>
      </c>
      <c r="J97" s="420">
        <v>10878069</v>
      </c>
      <c r="K97" s="422">
        <v>5775164</v>
      </c>
    </row>
    <row r="98" spans="1:11" ht="12" customHeight="1" x14ac:dyDescent="0.25">
      <c r="A98" s="659" t="s">
        <v>20</v>
      </c>
      <c r="B98" s="686" t="s">
        <v>185</v>
      </c>
      <c r="C98" s="402"/>
      <c r="D98" s="420"/>
      <c r="E98" s="422"/>
      <c r="F98" s="413">
        <v>480000</v>
      </c>
      <c r="G98" s="420"/>
      <c r="H98" s="422"/>
      <c r="I98" s="413">
        <v>480000</v>
      </c>
      <c r="J98" s="420"/>
      <c r="K98" s="422"/>
    </row>
    <row r="99" spans="1:11" ht="12" customHeight="1" x14ac:dyDescent="0.25">
      <c r="A99" s="659" t="s">
        <v>186</v>
      </c>
      <c r="B99" s="687" t="s">
        <v>187</v>
      </c>
      <c r="C99" s="402"/>
      <c r="D99" s="420"/>
      <c r="E99" s="422"/>
      <c r="F99" s="413"/>
      <c r="G99" s="420"/>
      <c r="H99" s="422"/>
      <c r="I99" s="413"/>
      <c r="J99" s="420"/>
      <c r="K99" s="422"/>
    </row>
    <row r="100" spans="1:11" ht="12" customHeight="1" x14ac:dyDescent="0.25">
      <c r="A100" s="659" t="s">
        <v>24</v>
      </c>
      <c r="B100" s="685" t="s">
        <v>188</v>
      </c>
      <c r="C100" s="402"/>
      <c r="D100" s="420"/>
      <c r="E100" s="422"/>
      <c r="F100" s="413"/>
      <c r="G100" s="420"/>
      <c r="H100" s="422"/>
      <c r="I100" s="413"/>
      <c r="J100" s="420"/>
      <c r="K100" s="422"/>
    </row>
    <row r="101" spans="1:11" ht="12" customHeight="1" x14ac:dyDescent="0.2">
      <c r="A101" s="659" t="s">
        <v>189</v>
      </c>
      <c r="B101" s="688" t="s">
        <v>190</v>
      </c>
      <c r="C101" s="402"/>
      <c r="D101" s="420"/>
      <c r="E101" s="422"/>
      <c r="F101" s="413"/>
      <c r="G101" s="420"/>
      <c r="H101" s="422"/>
      <c r="I101" s="413"/>
      <c r="J101" s="420"/>
      <c r="K101" s="422"/>
    </row>
    <row r="102" spans="1:11" ht="12" customHeight="1" x14ac:dyDescent="0.2">
      <c r="A102" s="659" t="s">
        <v>191</v>
      </c>
      <c r="B102" s="688" t="s">
        <v>192</v>
      </c>
      <c r="C102" s="402"/>
      <c r="D102" s="420"/>
      <c r="E102" s="422"/>
      <c r="F102" s="413"/>
      <c r="G102" s="420"/>
      <c r="H102" s="422"/>
      <c r="I102" s="413"/>
      <c r="J102" s="420"/>
      <c r="K102" s="422"/>
    </row>
    <row r="103" spans="1:11" ht="12" customHeight="1" x14ac:dyDescent="0.2">
      <c r="A103" s="659" t="s">
        <v>193</v>
      </c>
      <c r="B103" s="688" t="s">
        <v>194</v>
      </c>
      <c r="C103" s="402"/>
      <c r="D103" s="420"/>
      <c r="E103" s="422"/>
      <c r="F103" s="413"/>
      <c r="G103" s="420"/>
      <c r="H103" s="422"/>
      <c r="I103" s="413"/>
      <c r="J103" s="420"/>
      <c r="K103" s="422"/>
    </row>
    <row r="104" spans="1:11" ht="12" customHeight="1" x14ac:dyDescent="0.25">
      <c r="A104" s="659" t="s">
        <v>195</v>
      </c>
      <c r="B104" s="689" t="s">
        <v>196</v>
      </c>
      <c r="C104" s="402"/>
      <c r="D104" s="420"/>
      <c r="E104" s="422"/>
      <c r="F104" s="413"/>
      <c r="G104" s="420"/>
      <c r="H104" s="422"/>
      <c r="I104" s="413"/>
      <c r="J104" s="420"/>
      <c r="K104" s="422"/>
    </row>
    <row r="105" spans="1:11" ht="12" customHeight="1" x14ac:dyDescent="0.25">
      <c r="A105" s="659" t="s">
        <v>197</v>
      </c>
      <c r="B105" s="689" t="s">
        <v>198</v>
      </c>
      <c r="C105" s="402"/>
      <c r="D105" s="420"/>
      <c r="E105" s="422"/>
      <c r="F105" s="413"/>
      <c r="G105" s="420"/>
      <c r="H105" s="422"/>
      <c r="I105" s="413"/>
      <c r="J105" s="420"/>
      <c r="K105" s="422"/>
    </row>
    <row r="106" spans="1:11" ht="12" customHeight="1" x14ac:dyDescent="0.2">
      <c r="A106" s="659" t="s">
        <v>199</v>
      </c>
      <c r="B106" s="688" t="s">
        <v>200</v>
      </c>
      <c r="C106" s="402"/>
      <c r="D106" s="420"/>
      <c r="E106" s="422"/>
      <c r="F106" s="413"/>
      <c r="G106" s="420"/>
      <c r="H106" s="422"/>
      <c r="I106" s="413"/>
      <c r="J106" s="420"/>
      <c r="K106" s="422"/>
    </row>
    <row r="107" spans="1:11" ht="12" customHeight="1" x14ac:dyDescent="0.2">
      <c r="A107" s="659" t="s">
        <v>201</v>
      </c>
      <c r="B107" s="688" t="s">
        <v>202</v>
      </c>
      <c r="C107" s="402"/>
      <c r="D107" s="420"/>
      <c r="E107" s="422"/>
      <c r="F107" s="413"/>
      <c r="G107" s="420"/>
      <c r="H107" s="422"/>
      <c r="I107" s="413"/>
      <c r="J107" s="420"/>
      <c r="K107" s="422"/>
    </row>
    <row r="108" spans="1:11" ht="12" customHeight="1" x14ac:dyDescent="0.25">
      <c r="A108" s="659" t="s">
        <v>203</v>
      </c>
      <c r="B108" s="689" t="s">
        <v>204</v>
      </c>
      <c r="C108" s="402"/>
      <c r="D108" s="420"/>
      <c r="E108" s="422"/>
      <c r="F108" s="413"/>
      <c r="G108" s="420"/>
      <c r="H108" s="422"/>
      <c r="I108" s="413"/>
      <c r="J108" s="420"/>
      <c r="K108" s="422"/>
    </row>
    <row r="109" spans="1:11" ht="12" customHeight="1" x14ac:dyDescent="0.25">
      <c r="A109" s="690" t="s">
        <v>205</v>
      </c>
      <c r="B109" s="691" t="s">
        <v>206</v>
      </c>
      <c r="C109" s="402"/>
      <c r="D109" s="420"/>
      <c r="E109" s="422"/>
      <c r="F109" s="413"/>
      <c r="G109" s="420"/>
      <c r="H109" s="422"/>
      <c r="I109" s="413"/>
      <c r="J109" s="420"/>
      <c r="K109" s="422"/>
    </row>
    <row r="110" spans="1:11" ht="12" customHeight="1" x14ac:dyDescent="0.25">
      <c r="A110" s="659" t="s">
        <v>207</v>
      </c>
      <c r="B110" s="691" t="s">
        <v>208</v>
      </c>
      <c r="C110" s="402"/>
      <c r="D110" s="420"/>
      <c r="E110" s="422"/>
      <c r="F110" s="413"/>
      <c r="G110" s="420"/>
      <c r="H110" s="422"/>
      <c r="I110" s="413"/>
      <c r="J110" s="420"/>
      <c r="K110" s="422"/>
    </row>
    <row r="111" spans="1:11" ht="12" customHeight="1" x14ac:dyDescent="0.25">
      <c r="A111" s="659" t="s">
        <v>209</v>
      </c>
      <c r="B111" s="689" t="s">
        <v>210</v>
      </c>
      <c r="C111" s="402"/>
      <c r="D111" s="420"/>
      <c r="E111" s="422"/>
      <c r="F111" s="413"/>
      <c r="G111" s="420"/>
      <c r="H111" s="422"/>
      <c r="I111" s="413"/>
      <c r="J111" s="420"/>
      <c r="K111" s="422"/>
    </row>
    <row r="112" spans="1:11" ht="12" customHeight="1" x14ac:dyDescent="0.25">
      <c r="A112" s="659" t="s">
        <v>211</v>
      </c>
      <c r="B112" s="686" t="s">
        <v>212</v>
      </c>
      <c r="C112" s="402"/>
      <c r="D112" s="420"/>
      <c r="E112" s="422"/>
      <c r="F112" s="413"/>
      <c r="G112" s="420"/>
      <c r="H112" s="422"/>
      <c r="I112" s="413"/>
      <c r="J112" s="420"/>
      <c r="K112" s="422"/>
    </row>
    <row r="113" spans="1:11" ht="12" customHeight="1" x14ac:dyDescent="0.25">
      <c r="A113" s="661" t="s">
        <v>213</v>
      </c>
      <c r="B113" s="685" t="s">
        <v>214</v>
      </c>
      <c r="C113" s="402"/>
      <c r="D113" s="420"/>
      <c r="E113" s="422"/>
      <c r="F113" s="413"/>
      <c r="G113" s="420"/>
      <c r="H113" s="422"/>
      <c r="I113" s="413"/>
      <c r="J113" s="420"/>
      <c r="K113" s="422"/>
    </row>
    <row r="114" spans="1:11" ht="12" customHeight="1" thickBot="1" x14ac:dyDescent="0.3">
      <c r="A114" s="667" t="s">
        <v>215</v>
      </c>
      <c r="B114" s="692" t="s">
        <v>216</v>
      </c>
      <c r="C114" s="403"/>
      <c r="D114" s="439"/>
      <c r="E114" s="440"/>
      <c r="F114" s="414"/>
      <c r="G114" s="439"/>
      <c r="H114" s="440"/>
      <c r="I114" s="414"/>
      <c r="J114" s="439"/>
      <c r="K114" s="440"/>
    </row>
    <row r="115" spans="1:11" ht="12" customHeight="1" thickBot="1" x14ac:dyDescent="0.3">
      <c r="A115" s="654" t="s">
        <v>26</v>
      </c>
      <c r="B115" s="693" t="s">
        <v>587</v>
      </c>
      <c r="C115" s="399">
        <f t="shared" ref="C115:K115" si="25">+C116+C118+C120</f>
        <v>0</v>
      </c>
      <c r="D115" s="334"/>
      <c r="E115" s="438"/>
      <c r="F115" s="344">
        <f t="shared" si="25"/>
        <v>1080000</v>
      </c>
      <c r="G115" s="334">
        <f t="shared" si="25"/>
        <v>688023</v>
      </c>
      <c r="H115" s="438">
        <f t="shared" si="25"/>
        <v>0</v>
      </c>
      <c r="I115" s="344">
        <f t="shared" si="25"/>
        <v>1080000</v>
      </c>
      <c r="J115" s="334">
        <f t="shared" si="25"/>
        <v>688023</v>
      </c>
      <c r="K115" s="438">
        <f t="shared" si="25"/>
        <v>0</v>
      </c>
    </row>
    <row r="116" spans="1:11" ht="12" customHeight="1" x14ac:dyDescent="0.25">
      <c r="A116" s="656" t="s">
        <v>28</v>
      </c>
      <c r="B116" s="685" t="s">
        <v>218</v>
      </c>
      <c r="C116" s="401"/>
      <c r="D116" s="436"/>
      <c r="E116" s="437"/>
      <c r="F116" s="412">
        <v>1080000</v>
      </c>
      <c r="G116" s="436">
        <v>688023</v>
      </c>
      <c r="H116" s="437">
        <v>0</v>
      </c>
      <c r="I116" s="412">
        <v>1080000</v>
      </c>
      <c r="J116" s="436">
        <v>688023</v>
      </c>
      <c r="K116" s="694"/>
    </row>
    <row r="117" spans="1:11" ht="12" customHeight="1" x14ac:dyDescent="0.25">
      <c r="A117" s="656" t="s">
        <v>30</v>
      </c>
      <c r="B117" s="695" t="s">
        <v>219</v>
      </c>
      <c r="C117" s="402"/>
      <c r="D117" s="420"/>
      <c r="E117" s="422"/>
      <c r="F117" s="413"/>
      <c r="G117" s="420"/>
      <c r="H117" s="422"/>
      <c r="I117" s="413"/>
      <c r="J117" s="420"/>
      <c r="K117" s="422"/>
    </row>
    <row r="118" spans="1:11" ht="12" customHeight="1" x14ac:dyDescent="0.25">
      <c r="A118" s="656" t="s">
        <v>32</v>
      </c>
      <c r="B118" s="695" t="s">
        <v>220</v>
      </c>
      <c r="C118" s="402"/>
      <c r="D118" s="420"/>
      <c r="E118" s="422"/>
      <c r="F118" s="413"/>
      <c r="G118" s="420"/>
      <c r="H118" s="422"/>
      <c r="I118" s="413"/>
      <c r="J118" s="420"/>
      <c r="K118" s="422"/>
    </row>
    <row r="119" spans="1:11" ht="12" customHeight="1" x14ac:dyDescent="0.25">
      <c r="A119" s="656" t="s">
        <v>34</v>
      </c>
      <c r="B119" s="695" t="s">
        <v>221</v>
      </c>
      <c r="C119" s="402"/>
      <c r="D119" s="420"/>
      <c r="E119" s="422"/>
      <c r="F119" s="413"/>
      <c r="G119" s="420"/>
      <c r="H119" s="422"/>
      <c r="I119" s="413"/>
      <c r="J119" s="420"/>
      <c r="K119" s="422"/>
    </row>
    <row r="120" spans="1:11" ht="12" customHeight="1" x14ac:dyDescent="0.25">
      <c r="A120" s="656" t="s">
        <v>36</v>
      </c>
      <c r="B120" s="696" t="s">
        <v>222</v>
      </c>
      <c r="C120" s="402"/>
      <c r="D120" s="420"/>
      <c r="E120" s="422"/>
      <c r="F120" s="413"/>
      <c r="G120" s="420"/>
      <c r="H120" s="422"/>
      <c r="I120" s="413"/>
      <c r="J120" s="420"/>
      <c r="K120" s="422"/>
    </row>
    <row r="121" spans="1:11" ht="12" customHeight="1" x14ac:dyDescent="0.25">
      <c r="A121" s="656" t="s">
        <v>38</v>
      </c>
      <c r="B121" s="697" t="s">
        <v>223</v>
      </c>
      <c r="C121" s="402"/>
      <c r="D121" s="420"/>
      <c r="E121" s="422"/>
      <c r="F121" s="413"/>
      <c r="G121" s="420"/>
      <c r="H121" s="422"/>
      <c r="I121" s="413"/>
      <c r="J121" s="420"/>
      <c r="K121" s="422"/>
    </row>
    <row r="122" spans="1:11" ht="12" customHeight="1" x14ac:dyDescent="0.25">
      <c r="A122" s="656" t="s">
        <v>224</v>
      </c>
      <c r="B122" s="698" t="s">
        <v>225</v>
      </c>
      <c r="C122" s="402"/>
      <c r="D122" s="420"/>
      <c r="E122" s="422"/>
      <c r="F122" s="413"/>
      <c r="G122" s="420"/>
      <c r="H122" s="422"/>
      <c r="I122" s="413"/>
      <c r="J122" s="420"/>
      <c r="K122" s="422"/>
    </row>
    <row r="123" spans="1:11" ht="12" customHeight="1" x14ac:dyDescent="0.25">
      <c r="A123" s="656" t="s">
        <v>226</v>
      </c>
      <c r="B123" s="689" t="s">
        <v>198</v>
      </c>
      <c r="C123" s="402"/>
      <c r="D123" s="420"/>
      <c r="E123" s="422"/>
      <c r="F123" s="413"/>
      <c r="G123" s="420"/>
      <c r="H123" s="422"/>
      <c r="I123" s="413"/>
      <c r="J123" s="420"/>
      <c r="K123" s="422"/>
    </row>
    <row r="124" spans="1:11" ht="12" customHeight="1" x14ac:dyDescent="0.25">
      <c r="A124" s="656" t="s">
        <v>227</v>
      </c>
      <c r="B124" s="689" t="s">
        <v>228</v>
      </c>
      <c r="C124" s="402"/>
      <c r="D124" s="420"/>
      <c r="E124" s="422"/>
      <c r="F124" s="413"/>
      <c r="G124" s="420"/>
      <c r="H124" s="422"/>
      <c r="I124" s="413"/>
      <c r="J124" s="420"/>
      <c r="K124" s="422"/>
    </row>
    <row r="125" spans="1:11" ht="12" customHeight="1" x14ac:dyDescent="0.25">
      <c r="A125" s="656" t="s">
        <v>229</v>
      </c>
      <c r="B125" s="689" t="s">
        <v>230</v>
      </c>
      <c r="C125" s="402"/>
      <c r="D125" s="420"/>
      <c r="E125" s="422"/>
      <c r="F125" s="413"/>
      <c r="G125" s="420"/>
      <c r="H125" s="422"/>
      <c r="I125" s="413"/>
      <c r="J125" s="420"/>
      <c r="K125" s="422"/>
    </row>
    <row r="126" spans="1:11" ht="12" customHeight="1" x14ac:dyDescent="0.25">
      <c r="A126" s="656" t="s">
        <v>231</v>
      </c>
      <c r="B126" s="689" t="s">
        <v>204</v>
      </c>
      <c r="C126" s="402"/>
      <c r="D126" s="420"/>
      <c r="E126" s="422"/>
      <c r="F126" s="413"/>
      <c r="G126" s="420"/>
      <c r="H126" s="422"/>
      <c r="I126" s="413"/>
      <c r="J126" s="420"/>
      <c r="K126" s="422"/>
    </row>
    <row r="127" spans="1:11" ht="12" customHeight="1" x14ac:dyDescent="0.25">
      <c r="A127" s="656" t="s">
        <v>232</v>
      </c>
      <c r="B127" s="689" t="s">
        <v>233</v>
      </c>
      <c r="C127" s="402"/>
      <c r="D127" s="420"/>
      <c r="E127" s="422"/>
      <c r="F127" s="413"/>
      <c r="G127" s="420"/>
      <c r="H127" s="422"/>
      <c r="I127" s="413"/>
      <c r="J127" s="420"/>
      <c r="K127" s="422"/>
    </row>
    <row r="128" spans="1:11" ht="12" customHeight="1" thickBot="1" x14ac:dyDescent="0.3">
      <c r="A128" s="690" t="s">
        <v>234</v>
      </c>
      <c r="B128" s="689" t="s">
        <v>235</v>
      </c>
      <c r="C128" s="403"/>
      <c r="D128" s="439"/>
      <c r="E128" s="440"/>
      <c r="F128" s="414"/>
      <c r="G128" s="439"/>
      <c r="H128" s="440"/>
      <c r="I128" s="414"/>
      <c r="J128" s="439"/>
      <c r="K128" s="440"/>
    </row>
    <row r="129" spans="1:11" ht="12" customHeight="1" thickBot="1" x14ac:dyDescent="0.3">
      <c r="A129" s="654" t="s">
        <v>40</v>
      </c>
      <c r="B129" s="699" t="s">
        <v>236</v>
      </c>
      <c r="C129" s="399">
        <f t="shared" ref="C129:K129" si="26">+C94+C115</f>
        <v>4349004</v>
      </c>
      <c r="D129" s="334">
        <f t="shared" si="26"/>
        <v>4564406</v>
      </c>
      <c r="E129" s="438">
        <f t="shared" si="26"/>
        <v>3743432</v>
      </c>
      <c r="F129" s="344">
        <f t="shared" si="26"/>
        <v>40701040.5</v>
      </c>
      <c r="G129" s="334">
        <f t="shared" si="26"/>
        <v>41767677</v>
      </c>
      <c r="H129" s="438">
        <f t="shared" si="26"/>
        <v>33690891</v>
      </c>
      <c r="I129" s="344">
        <f t="shared" si="26"/>
        <v>45050045</v>
      </c>
      <c r="J129" s="334">
        <f t="shared" si="26"/>
        <v>46332083</v>
      </c>
      <c r="K129" s="438">
        <f t="shared" si="26"/>
        <v>37434323</v>
      </c>
    </row>
    <row r="130" spans="1:11" ht="12" customHeight="1" thickBot="1" x14ac:dyDescent="0.3">
      <c r="A130" s="654" t="s">
        <v>237</v>
      </c>
      <c r="B130" s="699" t="s">
        <v>238</v>
      </c>
      <c r="C130" s="399">
        <f t="shared" ref="C130:I130" si="27">+C131+C132+C133</f>
        <v>0</v>
      </c>
      <c r="D130" s="334"/>
      <c r="E130" s="438"/>
      <c r="F130" s="344">
        <f t="shared" si="27"/>
        <v>0</v>
      </c>
      <c r="G130" s="334"/>
      <c r="H130" s="438"/>
      <c r="I130" s="344">
        <f t="shared" si="27"/>
        <v>0</v>
      </c>
      <c r="J130" s="334"/>
      <c r="K130" s="438"/>
    </row>
    <row r="131" spans="1:11" s="682" customFormat="1" ht="12" customHeight="1" x14ac:dyDescent="0.25">
      <c r="A131" s="656" t="s">
        <v>56</v>
      </c>
      <c r="B131" s="700" t="s">
        <v>239</v>
      </c>
      <c r="C131" s="401"/>
      <c r="D131" s="436"/>
      <c r="E131" s="437"/>
      <c r="F131" s="412"/>
      <c r="G131" s="436"/>
      <c r="H131" s="437"/>
      <c r="I131" s="412"/>
      <c r="J131" s="436"/>
      <c r="K131" s="437"/>
    </row>
    <row r="132" spans="1:11" ht="12" customHeight="1" x14ac:dyDescent="0.25">
      <c r="A132" s="656" t="s">
        <v>58</v>
      </c>
      <c r="B132" s="700" t="s">
        <v>240</v>
      </c>
      <c r="C132" s="402"/>
      <c r="D132" s="420"/>
      <c r="E132" s="422"/>
      <c r="F132" s="413"/>
      <c r="G132" s="420"/>
      <c r="H132" s="422"/>
      <c r="I132" s="413"/>
      <c r="J132" s="420"/>
      <c r="K132" s="422"/>
    </row>
    <row r="133" spans="1:11" ht="12" customHeight="1" thickBot="1" x14ac:dyDescent="0.3">
      <c r="A133" s="690" t="s">
        <v>60</v>
      </c>
      <c r="B133" s="701" t="s">
        <v>241</v>
      </c>
      <c r="C133" s="403"/>
      <c r="D133" s="439"/>
      <c r="E133" s="440"/>
      <c r="F133" s="414"/>
      <c r="G133" s="439"/>
      <c r="H133" s="440"/>
      <c r="I133" s="414"/>
      <c r="J133" s="439"/>
      <c r="K133" s="440"/>
    </row>
    <row r="134" spans="1:11" ht="12" customHeight="1" thickBot="1" x14ac:dyDescent="0.3">
      <c r="A134" s="654" t="s">
        <v>70</v>
      </c>
      <c r="B134" s="699" t="s">
        <v>242</v>
      </c>
      <c r="C134" s="399">
        <f t="shared" ref="C134:I134" si="28">+C135+C136+C137+C138+C139+C140</f>
        <v>0</v>
      </c>
      <c r="D134" s="334"/>
      <c r="E134" s="438"/>
      <c r="F134" s="344">
        <f t="shared" si="28"/>
        <v>0</v>
      </c>
      <c r="G134" s="334"/>
      <c r="H134" s="438"/>
      <c r="I134" s="344">
        <f t="shared" si="28"/>
        <v>0</v>
      </c>
      <c r="J134" s="334"/>
      <c r="K134" s="438"/>
    </row>
    <row r="135" spans="1:11" ht="12" customHeight="1" x14ac:dyDescent="0.25">
      <c r="A135" s="656" t="s">
        <v>72</v>
      </c>
      <c r="B135" s="700" t="s">
        <v>243</v>
      </c>
      <c r="C135" s="401"/>
      <c r="D135" s="436"/>
      <c r="E135" s="437"/>
      <c r="F135" s="412"/>
      <c r="G135" s="436"/>
      <c r="H135" s="437"/>
      <c r="I135" s="412"/>
      <c r="J135" s="436"/>
      <c r="K135" s="437"/>
    </row>
    <row r="136" spans="1:11" ht="12" customHeight="1" x14ac:dyDescent="0.25">
      <c r="A136" s="656" t="s">
        <v>74</v>
      </c>
      <c r="B136" s="700" t="s">
        <v>244</v>
      </c>
      <c r="C136" s="402"/>
      <c r="D136" s="420"/>
      <c r="E136" s="422"/>
      <c r="F136" s="413"/>
      <c r="G136" s="420"/>
      <c r="H136" s="422"/>
      <c r="I136" s="413"/>
      <c r="J136" s="420"/>
      <c r="K136" s="422"/>
    </row>
    <row r="137" spans="1:11" ht="12" customHeight="1" x14ac:dyDescent="0.25">
      <c r="A137" s="656" t="s">
        <v>76</v>
      </c>
      <c r="B137" s="700" t="s">
        <v>245</v>
      </c>
      <c r="C137" s="402"/>
      <c r="D137" s="420"/>
      <c r="E137" s="422"/>
      <c r="F137" s="413"/>
      <c r="G137" s="420"/>
      <c r="H137" s="422"/>
      <c r="I137" s="413"/>
      <c r="J137" s="420"/>
      <c r="K137" s="422"/>
    </row>
    <row r="138" spans="1:11" ht="12" customHeight="1" x14ac:dyDescent="0.25">
      <c r="A138" s="656" t="s">
        <v>78</v>
      </c>
      <c r="B138" s="700" t="s">
        <v>246</v>
      </c>
      <c r="C138" s="402"/>
      <c r="D138" s="420"/>
      <c r="E138" s="422"/>
      <c r="F138" s="413"/>
      <c r="G138" s="420"/>
      <c r="H138" s="422"/>
      <c r="I138" s="413"/>
      <c r="J138" s="420"/>
      <c r="K138" s="422"/>
    </row>
    <row r="139" spans="1:11" ht="12" customHeight="1" x14ac:dyDescent="0.25">
      <c r="A139" s="656" t="s">
        <v>80</v>
      </c>
      <c r="B139" s="700" t="s">
        <v>247</v>
      </c>
      <c r="C139" s="402"/>
      <c r="D139" s="420"/>
      <c r="E139" s="422"/>
      <c r="F139" s="413"/>
      <c r="G139" s="420"/>
      <c r="H139" s="422"/>
      <c r="I139" s="413"/>
      <c r="J139" s="420"/>
      <c r="K139" s="422"/>
    </row>
    <row r="140" spans="1:11" s="682" customFormat="1" ht="12" customHeight="1" thickBot="1" x14ac:dyDescent="0.3">
      <c r="A140" s="690" t="s">
        <v>82</v>
      </c>
      <c r="B140" s="701" t="s">
        <v>248</v>
      </c>
      <c r="C140" s="403"/>
      <c r="D140" s="439"/>
      <c r="E140" s="440"/>
      <c r="F140" s="414"/>
      <c r="G140" s="439"/>
      <c r="H140" s="440"/>
      <c r="I140" s="414"/>
      <c r="J140" s="439"/>
      <c r="K140" s="440"/>
    </row>
    <row r="141" spans="1:11" ht="12" customHeight="1" thickBot="1" x14ac:dyDescent="0.3">
      <c r="A141" s="654" t="s">
        <v>94</v>
      </c>
      <c r="B141" s="699" t="s">
        <v>249</v>
      </c>
      <c r="C141" s="404">
        <f t="shared" ref="C141:I141" si="29">+C142+C143+C145+C146+C144</f>
        <v>0</v>
      </c>
      <c r="D141" s="348"/>
      <c r="E141" s="441"/>
      <c r="F141" s="351">
        <f t="shared" si="29"/>
        <v>0</v>
      </c>
      <c r="G141" s="348"/>
      <c r="H141" s="441"/>
      <c r="I141" s="351">
        <f t="shared" si="29"/>
        <v>0</v>
      </c>
      <c r="J141" s="348"/>
      <c r="K141" s="441"/>
    </row>
    <row r="142" spans="1:11" x14ac:dyDescent="0.25">
      <c r="A142" s="656" t="s">
        <v>96</v>
      </c>
      <c r="B142" s="700" t="s">
        <v>250</v>
      </c>
      <c r="C142" s="401"/>
      <c r="D142" s="436"/>
      <c r="E142" s="437"/>
      <c r="F142" s="412"/>
      <c r="G142" s="436"/>
      <c r="H142" s="437"/>
      <c r="I142" s="412"/>
      <c r="J142" s="436"/>
      <c r="K142" s="437"/>
    </row>
    <row r="143" spans="1:11" ht="12" customHeight="1" x14ac:dyDescent="0.25">
      <c r="A143" s="656" t="s">
        <v>98</v>
      </c>
      <c r="B143" s="700" t="s">
        <v>251</v>
      </c>
      <c r="C143" s="402"/>
      <c r="D143" s="420"/>
      <c r="E143" s="422"/>
      <c r="F143" s="413"/>
      <c r="G143" s="420"/>
      <c r="H143" s="422"/>
      <c r="I143" s="413"/>
      <c r="J143" s="420"/>
      <c r="K143" s="422"/>
    </row>
    <row r="144" spans="1:11" ht="12" customHeight="1" x14ac:dyDescent="0.25">
      <c r="A144" s="656" t="s">
        <v>100</v>
      </c>
      <c r="B144" s="700" t="s">
        <v>252</v>
      </c>
      <c r="C144" s="402"/>
      <c r="D144" s="420"/>
      <c r="E144" s="422"/>
      <c r="F144" s="413"/>
      <c r="G144" s="420"/>
      <c r="H144" s="422"/>
      <c r="I144" s="413"/>
      <c r="J144" s="420"/>
      <c r="K144" s="422"/>
    </row>
    <row r="145" spans="1:11" s="682" customFormat="1" ht="12" customHeight="1" x14ac:dyDescent="0.25">
      <c r="A145" s="656" t="s">
        <v>102</v>
      </c>
      <c r="B145" s="700" t="s">
        <v>253</v>
      </c>
      <c r="C145" s="402"/>
      <c r="D145" s="420"/>
      <c r="E145" s="422"/>
      <c r="F145" s="413"/>
      <c r="G145" s="420"/>
      <c r="H145" s="422"/>
      <c r="I145" s="413"/>
      <c r="J145" s="420"/>
      <c r="K145" s="422"/>
    </row>
    <row r="146" spans="1:11" s="682" customFormat="1" ht="12" customHeight="1" thickBot="1" x14ac:dyDescent="0.3">
      <c r="A146" s="690" t="s">
        <v>104</v>
      </c>
      <c r="B146" s="701" t="s">
        <v>254</v>
      </c>
      <c r="C146" s="403"/>
      <c r="D146" s="439"/>
      <c r="E146" s="440"/>
      <c r="F146" s="414"/>
      <c r="G146" s="439"/>
      <c r="H146" s="440"/>
      <c r="I146" s="414"/>
      <c r="J146" s="439"/>
      <c r="K146" s="440"/>
    </row>
    <row r="147" spans="1:11" s="682" customFormat="1" ht="12" customHeight="1" thickBot="1" x14ac:dyDescent="0.3">
      <c r="A147" s="654" t="s">
        <v>255</v>
      </c>
      <c r="B147" s="699" t="s">
        <v>256</v>
      </c>
      <c r="C147" s="455">
        <f t="shared" ref="C147:I147" si="30">+C148+C149+C150+C151+C152</f>
        <v>0</v>
      </c>
      <c r="D147" s="379"/>
      <c r="E147" s="456"/>
      <c r="F147" s="382">
        <f t="shared" si="30"/>
        <v>0</v>
      </c>
      <c r="G147" s="379"/>
      <c r="H147" s="456"/>
      <c r="I147" s="382">
        <f t="shared" si="30"/>
        <v>0</v>
      </c>
      <c r="J147" s="379"/>
      <c r="K147" s="456"/>
    </row>
    <row r="148" spans="1:11" s="682" customFormat="1" ht="12" customHeight="1" x14ac:dyDescent="0.25">
      <c r="A148" s="656" t="s">
        <v>108</v>
      </c>
      <c r="B148" s="700" t="s">
        <v>257</v>
      </c>
      <c r="C148" s="401"/>
      <c r="D148" s="436"/>
      <c r="E148" s="437"/>
      <c r="F148" s="412"/>
      <c r="G148" s="436"/>
      <c r="H148" s="437"/>
      <c r="I148" s="412"/>
      <c r="J148" s="436"/>
      <c r="K148" s="437"/>
    </row>
    <row r="149" spans="1:11" s="682" customFormat="1" ht="12" customHeight="1" x14ac:dyDescent="0.25">
      <c r="A149" s="656" t="s">
        <v>110</v>
      </c>
      <c r="B149" s="700" t="s">
        <v>258</v>
      </c>
      <c r="C149" s="402"/>
      <c r="D149" s="420"/>
      <c r="E149" s="422"/>
      <c r="F149" s="413"/>
      <c r="G149" s="420"/>
      <c r="H149" s="422"/>
      <c r="I149" s="413"/>
      <c r="J149" s="420"/>
      <c r="K149" s="422"/>
    </row>
    <row r="150" spans="1:11" s="682" customFormat="1" ht="12" customHeight="1" x14ac:dyDescent="0.25">
      <c r="A150" s="656" t="s">
        <v>112</v>
      </c>
      <c r="B150" s="700" t="s">
        <v>259</v>
      </c>
      <c r="C150" s="402"/>
      <c r="D150" s="420"/>
      <c r="E150" s="422"/>
      <c r="F150" s="413"/>
      <c r="G150" s="420"/>
      <c r="H150" s="422"/>
      <c r="I150" s="413"/>
      <c r="J150" s="420"/>
      <c r="K150" s="422"/>
    </row>
    <row r="151" spans="1:11" s="682" customFormat="1" ht="12" customHeight="1" x14ac:dyDescent="0.25">
      <c r="A151" s="656" t="s">
        <v>114</v>
      </c>
      <c r="B151" s="700" t="s">
        <v>260</v>
      </c>
      <c r="C151" s="402"/>
      <c r="D151" s="420"/>
      <c r="E151" s="422"/>
      <c r="F151" s="413"/>
      <c r="G151" s="420"/>
      <c r="H151" s="422"/>
      <c r="I151" s="413"/>
      <c r="J151" s="420"/>
      <c r="K151" s="422"/>
    </row>
    <row r="152" spans="1:11" ht="12.75" customHeight="1" thickBot="1" x14ac:dyDescent="0.3">
      <c r="A152" s="690" t="s">
        <v>261</v>
      </c>
      <c r="B152" s="701" t="s">
        <v>262</v>
      </c>
      <c r="C152" s="403"/>
      <c r="D152" s="439"/>
      <c r="E152" s="440"/>
      <c r="F152" s="414"/>
      <c r="G152" s="439"/>
      <c r="H152" s="440"/>
      <c r="I152" s="414"/>
      <c r="J152" s="439"/>
      <c r="K152" s="440"/>
    </row>
    <row r="153" spans="1:11" ht="12.75" customHeight="1" thickBot="1" x14ac:dyDescent="0.3">
      <c r="A153" s="702" t="s">
        <v>116</v>
      </c>
      <c r="B153" s="699" t="s">
        <v>263</v>
      </c>
      <c r="C153" s="457"/>
      <c r="D153" s="379"/>
      <c r="E153" s="456"/>
      <c r="F153" s="458"/>
      <c r="G153" s="379"/>
      <c r="H153" s="456"/>
      <c r="I153" s="458"/>
      <c r="J153" s="379"/>
      <c r="K153" s="456"/>
    </row>
    <row r="154" spans="1:11" ht="12.75" customHeight="1" thickBot="1" x14ac:dyDescent="0.3">
      <c r="A154" s="702" t="s">
        <v>126</v>
      </c>
      <c r="B154" s="699" t="s">
        <v>264</v>
      </c>
      <c r="C154" s="459"/>
      <c r="D154" s="460"/>
      <c r="E154" s="461"/>
      <c r="F154" s="462"/>
      <c r="G154" s="460"/>
      <c r="H154" s="461"/>
      <c r="I154" s="462"/>
      <c r="J154" s="460"/>
      <c r="K154" s="461"/>
    </row>
    <row r="155" spans="1:11" ht="12" customHeight="1" thickBot="1" x14ac:dyDescent="0.3">
      <c r="A155" s="654" t="s">
        <v>265</v>
      </c>
      <c r="B155" s="699" t="s">
        <v>266</v>
      </c>
      <c r="C155" s="467">
        <f t="shared" ref="C155:I155" si="31">+C130+C134+C141+C147+C153+C154</f>
        <v>0</v>
      </c>
      <c r="D155" s="383"/>
      <c r="E155" s="468"/>
      <c r="F155" s="386">
        <f t="shared" si="31"/>
        <v>0</v>
      </c>
      <c r="G155" s="383"/>
      <c r="H155" s="468"/>
      <c r="I155" s="386">
        <f t="shared" si="31"/>
        <v>0</v>
      </c>
      <c r="J155" s="383"/>
      <c r="K155" s="468"/>
    </row>
    <row r="156" spans="1:11" ht="15" customHeight="1" thickBot="1" x14ac:dyDescent="0.3">
      <c r="A156" s="703" t="s">
        <v>267</v>
      </c>
      <c r="B156" s="704" t="s">
        <v>268</v>
      </c>
      <c r="C156" s="463">
        <f t="shared" ref="C156:K156" si="32">+C129+C155</f>
        <v>4349004</v>
      </c>
      <c r="D156" s="464">
        <f t="shared" si="32"/>
        <v>4564406</v>
      </c>
      <c r="E156" s="465">
        <f t="shared" si="32"/>
        <v>3743432</v>
      </c>
      <c r="F156" s="466">
        <f t="shared" si="32"/>
        <v>40701040.5</v>
      </c>
      <c r="G156" s="464">
        <f t="shared" si="32"/>
        <v>41767677</v>
      </c>
      <c r="H156" s="465">
        <f t="shared" si="32"/>
        <v>33690891</v>
      </c>
      <c r="I156" s="466">
        <f t="shared" si="32"/>
        <v>45050045</v>
      </c>
      <c r="J156" s="464">
        <f t="shared" si="32"/>
        <v>46332083</v>
      </c>
      <c r="K156" s="465">
        <f t="shared" si="32"/>
        <v>37434323</v>
      </c>
    </row>
    <row r="157" spans="1:11" x14ac:dyDescent="0.25">
      <c r="D157" s="387"/>
      <c r="E157" s="387"/>
      <c r="G157" s="387"/>
      <c r="H157" s="387"/>
      <c r="J157" s="389"/>
      <c r="K157" s="387"/>
    </row>
    <row r="158" spans="1:11" x14ac:dyDescent="0.25">
      <c r="I158" s="389"/>
      <c r="J158" s="707"/>
      <c r="K158" s="707"/>
    </row>
    <row r="159" spans="1:11" x14ac:dyDescent="0.25">
      <c r="A159" s="652"/>
      <c r="B159" s="652"/>
      <c r="C159" s="652"/>
      <c r="F159" s="652"/>
      <c r="I159" s="389"/>
      <c r="J159" s="707"/>
      <c r="K159" s="707"/>
    </row>
    <row r="160" spans="1:11" x14ac:dyDescent="0.25">
      <c r="A160" s="652"/>
      <c r="B160" s="652"/>
      <c r="C160" s="652"/>
      <c r="F160" s="652"/>
      <c r="I160" s="389"/>
      <c r="J160" s="707"/>
      <c r="K160" s="707"/>
    </row>
    <row r="161" spans="1:11" x14ac:dyDescent="0.25">
      <c r="A161" s="652"/>
      <c r="B161" s="652"/>
      <c r="C161" s="652"/>
      <c r="F161" s="652"/>
      <c r="I161" s="389"/>
      <c r="J161" s="707"/>
      <c r="K161" s="707"/>
    </row>
    <row r="162" spans="1:11" x14ac:dyDescent="0.25">
      <c r="A162" s="652"/>
      <c r="B162" s="652"/>
      <c r="C162" s="652"/>
      <c r="F162" s="652"/>
      <c r="I162" s="389"/>
      <c r="J162" s="707"/>
      <c r="K162" s="707"/>
    </row>
    <row r="163" spans="1:11" x14ac:dyDescent="0.25">
      <c r="A163" s="652"/>
      <c r="B163" s="652"/>
      <c r="C163" s="652"/>
      <c r="F163" s="652"/>
      <c r="I163" s="389"/>
      <c r="J163" s="707"/>
      <c r="K163" s="707"/>
    </row>
    <row r="164" spans="1:11" x14ac:dyDescent="0.25">
      <c r="A164" s="652"/>
      <c r="B164" s="652"/>
      <c r="C164" s="652"/>
      <c r="F164" s="652"/>
      <c r="I164" s="389"/>
      <c r="J164" s="707"/>
      <c r="K164" s="707"/>
    </row>
    <row r="165" spans="1:11" x14ac:dyDescent="0.25">
      <c r="A165" s="652"/>
      <c r="B165" s="652"/>
      <c r="C165" s="652"/>
      <c r="F165" s="652"/>
      <c r="I165" s="389"/>
      <c r="J165" s="707"/>
      <c r="K165" s="707"/>
    </row>
    <row r="166" spans="1:11" x14ac:dyDescent="0.25">
      <c r="A166" s="652"/>
      <c r="B166" s="652"/>
      <c r="C166" s="652"/>
      <c r="F166" s="652"/>
      <c r="I166" s="389"/>
      <c r="J166" s="707"/>
      <c r="K166" s="707"/>
    </row>
    <row r="167" spans="1:11" x14ac:dyDescent="0.25">
      <c r="A167" s="652"/>
      <c r="B167" s="652"/>
      <c r="C167" s="652"/>
      <c r="F167" s="652"/>
      <c r="I167" s="389"/>
      <c r="J167" s="707"/>
      <c r="K167" s="707"/>
    </row>
    <row r="168" spans="1:11" x14ac:dyDescent="0.25">
      <c r="A168" s="652"/>
      <c r="B168" s="652"/>
      <c r="C168" s="652"/>
      <c r="F168" s="652"/>
      <c r="I168" s="389"/>
      <c r="J168" s="707"/>
      <c r="K168" s="707"/>
    </row>
    <row r="169" spans="1:11" x14ac:dyDescent="0.25">
      <c r="A169" s="652"/>
      <c r="B169" s="652"/>
      <c r="C169" s="652"/>
      <c r="F169" s="652"/>
      <c r="I169" s="389"/>
      <c r="J169" s="707"/>
      <c r="K169" s="707"/>
    </row>
    <row r="170" spans="1:11" x14ac:dyDescent="0.25">
      <c r="A170" s="652"/>
      <c r="B170" s="652"/>
      <c r="C170" s="652"/>
      <c r="F170" s="652"/>
      <c r="I170" s="389"/>
      <c r="J170" s="707"/>
      <c r="K170" s="707"/>
    </row>
    <row r="171" spans="1:11" x14ac:dyDescent="0.25">
      <c r="A171" s="652"/>
      <c r="B171" s="652"/>
      <c r="C171" s="652"/>
      <c r="F171" s="652"/>
      <c r="I171" s="389"/>
      <c r="J171" s="707"/>
      <c r="K171" s="707"/>
    </row>
    <row r="172" spans="1:11" x14ac:dyDescent="0.25">
      <c r="A172" s="652"/>
      <c r="B172" s="652"/>
      <c r="C172" s="652"/>
      <c r="F172" s="652"/>
      <c r="I172" s="389"/>
      <c r="J172" s="707"/>
      <c r="K172" s="707"/>
    </row>
    <row r="173" spans="1:11" x14ac:dyDescent="0.25">
      <c r="A173" s="652"/>
      <c r="B173" s="652"/>
      <c r="C173" s="652"/>
      <c r="F173" s="652"/>
      <c r="I173" s="389"/>
      <c r="J173" s="707"/>
      <c r="K173" s="707"/>
    </row>
    <row r="174" spans="1:11" x14ac:dyDescent="0.25">
      <c r="A174" s="652"/>
      <c r="B174" s="652"/>
      <c r="C174" s="652"/>
      <c r="F174" s="652"/>
      <c r="I174" s="389"/>
      <c r="J174" s="707"/>
      <c r="K174" s="707"/>
    </row>
    <row r="175" spans="1:11" x14ac:dyDescent="0.25">
      <c r="A175" s="652"/>
      <c r="B175" s="652"/>
      <c r="C175" s="652"/>
      <c r="F175" s="652"/>
      <c r="I175" s="389"/>
      <c r="J175" s="707"/>
      <c r="K175" s="707"/>
    </row>
    <row r="176" spans="1:11" x14ac:dyDescent="0.25">
      <c r="A176" s="652"/>
      <c r="B176" s="652"/>
      <c r="C176" s="652"/>
      <c r="F176" s="652"/>
      <c r="I176" s="389"/>
      <c r="J176" s="707"/>
      <c r="K176" s="707"/>
    </row>
    <row r="177" spans="1:11" x14ac:dyDescent="0.25">
      <c r="A177" s="652"/>
      <c r="B177" s="652"/>
      <c r="C177" s="652"/>
      <c r="F177" s="652"/>
      <c r="I177" s="389"/>
      <c r="J177" s="707"/>
      <c r="K177" s="707"/>
    </row>
    <row r="178" spans="1:11" x14ac:dyDescent="0.25">
      <c r="A178" s="652"/>
      <c r="B178" s="652"/>
      <c r="C178" s="652"/>
      <c r="F178" s="652"/>
      <c r="I178" s="389"/>
      <c r="J178" s="707"/>
      <c r="K178" s="707"/>
    </row>
    <row r="179" spans="1:11" x14ac:dyDescent="0.25">
      <c r="A179" s="652"/>
      <c r="B179" s="652"/>
      <c r="C179" s="652"/>
      <c r="F179" s="652"/>
      <c r="I179" s="389"/>
      <c r="J179" s="707"/>
      <c r="K179" s="707"/>
    </row>
    <row r="180" spans="1:11" x14ac:dyDescent="0.25">
      <c r="A180" s="652"/>
      <c r="B180" s="652"/>
      <c r="C180" s="652"/>
      <c r="F180" s="652"/>
      <c r="I180" s="389"/>
      <c r="J180" s="707"/>
      <c r="K180" s="707"/>
    </row>
    <row r="181" spans="1:11" x14ac:dyDescent="0.25">
      <c r="A181" s="652"/>
      <c r="B181" s="652"/>
      <c r="C181" s="652"/>
      <c r="F181" s="652"/>
      <c r="I181" s="389"/>
      <c r="J181" s="707"/>
      <c r="K181" s="707"/>
    </row>
    <row r="182" spans="1:11" x14ac:dyDescent="0.25">
      <c r="A182" s="652"/>
      <c r="B182" s="652"/>
      <c r="C182" s="652"/>
      <c r="F182" s="652"/>
      <c r="I182" s="389"/>
      <c r="J182" s="707"/>
      <c r="K182" s="707"/>
    </row>
    <row r="183" spans="1:11" x14ac:dyDescent="0.25">
      <c r="A183" s="652"/>
      <c r="B183" s="652"/>
      <c r="C183" s="652"/>
      <c r="F183" s="652"/>
      <c r="I183" s="389"/>
      <c r="J183" s="707"/>
      <c r="K183" s="707"/>
    </row>
    <row r="184" spans="1:11" x14ac:dyDescent="0.25">
      <c r="A184" s="652"/>
      <c r="B184" s="652"/>
      <c r="C184" s="652"/>
      <c r="F184" s="652"/>
      <c r="I184" s="389"/>
      <c r="J184" s="707"/>
      <c r="K184" s="707"/>
    </row>
    <row r="185" spans="1:11" x14ac:dyDescent="0.25">
      <c r="A185" s="652"/>
      <c r="B185" s="652"/>
      <c r="C185" s="652"/>
      <c r="F185" s="652"/>
      <c r="I185" s="389"/>
      <c r="J185" s="707"/>
      <c r="K185" s="707"/>
    </row>
    <row r="186" spans="1:11" x14ac:dyDescent="0.25">
      <c r="A186" s="652"/>
      <c r="B186" s="652"/>
      <c r="C186" s="652"/>
      <c r="F186" s="652"/>
      <c r="I186" s="389"/>
      <c r="J186" s="707"/>
      <c r="K186" s="707"/>
    </row>
    <row r="187" spans="1:11" x14ac:dyDescent="0.25">
      <c r="A187" s="652"/>
      <c r="B187" s="652"/>
      <c r="C187" s="652"/>
      <c r="F187" s="652"/>
      <c r="I187" s="389"/>
      <c r="J187" s="707"/>
      <c r="K187" s="707"/>
    </row>
    <row r="188" spans="1:11" x14ac:dyDescent="0.25">
      <c r="A188" s="652"/>
      <c r="B188" s="652"/>
      <c r="C188" s="652"/>
      <c r="F188" s="652"/>
      <c r="I188" s="389"/>
      <c r="J188" s="707"/>
      <c r="K188" s="707"/>
    </row>
    <row r="189" spans="1:11" x14ac:dyDescent="0.25">
      <c r="A189" s="652"/>
      <c r="B189" s="652"/>
      <c r="C189" s="652"/>
      <c r="F189" s="652"/>
      <c r="I189" s="389"/>
      <c r="J189" s="707"/>
      <c r="K189" s="707"/>
    </row>
    <row r="190" spans="1:11" x14ac:dyDescent="0.25">
      <c r="A190" s="652"/>
      <c r="B190" s="652"/>
      <c r="C190" s="652"/>
      <c r="F190" s="652"/>
      <c r="I190" s="389"/>
      <c r="J190" s="707"/>
      <c r="K190" s="707"/>
    </row>
    <row r="191" spans="1:11" x14ac:dyDescent="0.25">
      <c r="A191" s="652"/>
      <c r="B191" s="652"/>
      <c r="C191" s="652"/>
      <c r="F191" s="652"/>
      <c r="I191" s="389"/>
      <c r="J191" s="707"/>
      <c r="K191" s="707"/>
    </row>
    <row r="192" spans="1:11" x14ac:dyDescent="0.25">
      <c r="A192" s="652"/>
      <c r="B192" s="652"/>
      <c r="C192" s="652"/>
      <c r="F192" s="652"/>
      <c r="I192" s="389"/>
      <c r="J192" s="707"/>
      <c r="K192" s="707"/>
    </row>
    <row r="193" spans="1:11" x14ac:dyDescent="0.25">
      <c r="A193" s="652"/>
      <c r="B193" s="652"/>
      <c r="C193" s="652"/>
      <c r="F193" s="652"/>
      <c r="I193" s="389"/>
      <c r="J193" s="707"/>
      <c r="K193" s="707"/>
    </row>
    <row r="194" spans="1:11" x14ac:dyDescent="0.25">
      <c r="A194" s="652"/>
      <c r="B194" s="652"/>
      <c r="C194" s="652"/>
      <c r="F194" s="652"/>
      <c r="I194" s="389"/>
      <c r="J194" s="707"/>
      <c r="K194" s="707"/>
    </row>
    <row r="195" spans="1:11" x14ac:dyDescent="0.25">
      <c r="A195" s="652"/>
      <c r="B195" s="652"/>
      <c r="C195" s="652"/>
      <c r="F195" s="652"/>
      <c r="I195" s="389"/>
      <c r="J195" s="707"/>
      <c r="K195" s="707"/>
    </row>
    <row r="196" spans="1:11" x14ac:dyDescent="0.25">
      <c r="A196" s="652"/>
      <c r="B196" s="652"/>
      <c r="C196" s="652"/>
      <c r="F196" s="652"/>
      <c r="I196" s="389"/>
      <c r="J196" s="707"/>
      <c r="K196" s="707"/>
    </row>
    <row r="197" spans="1:11" x14ac:dyDescent="0.25">
      <c r="A197" s="652"/>
      <c r="B197" s="652"/>
      <c r="C197" s="652"/>
      <c r="F197" s="652"/>
      <c r="I197" s="389"/>
      <c r="J197" s="707"/>
      <c r="K197" s="707"/>
    </row>
    <row r="198" spans="1:11" x14ac:dyDescent="0.25">
      <c r="A198" s="652"/>
      <c r="B198" s="652"/>
      <c r="C198" s="652"/>
      <c r="F198" s="652"/>
      <c r="I198" s="389"/>
      <c r="J198" s="707"/>
      <c r="K198" s="707"/>
    </row>
    <row r="199" spans="1:11" x14ac:dyDescent="0.25">
      <c r="A199" s="652"/>
      <c r="B199" s="652"/>
      <c r="C199" s="652"/>
      <c r="F199" s="652"/>
      <c r="I199" s="389"/>
      <c r="J199" s="707"/>
      <c r="K199" s="707"/>
    </row>
    <row r="200" spans="1:11" x14ac:dyDescent="0.25">
      <c r="A200" s="652"/>
      <c r="B200" s="652"/>
      <c r="C200" s="652"/>
      <c r="F200" s="652"/>
      <c r="I200" s="389"/>
      <c r="J200" s="707"/>
      <c r="K200" s="707"/>
    </row>
    <row r="201" spans="1:11" x14ac:dyDescent="0.25">
      <c r="A201" s="652"/>
      <c r="B201" s="652"/>
      <c r="C201" s="652"/>
      <c r="F201" s="652"/>
      <c r="I201" s="389"/>
      <c r="J201" s="707"/>
      <c r="K201" s="707"/>
    </row>
    <row r="202" spans="1:11" x14ac:dyDescent="0.25">
      <c r="A202" s="652"/>
      <c r="B202" s="652"/>
      <c r="C202" s="652"/>
      <c r="F202" s="652"/>
      <c r="I202" s="389"/>
      <c r="J202" s="707"/>
      <c r="K202" s="707"/>
    </row>
    <row r="203" spans="1:11" x14ac:dyDescent="0.25">
      <c r="A203" s="652"/>
      <c r="B203" s="652"/>
      <c r="C203" s="652"/>
      <c r="F203" s="652"/>
      <c r="I203" s="389"/>
      <c r="J203" s="707"/>
      <c r="K203" s="707"/>
    </row>
    <row r="204" spans="1:11" x14ac:dyDescent="0.25">
      <c r="A204" s="652"/>
      <c r="B204" s="652"/>
      <c r="C204" s="652"/>
      <c r="F204" s="652"/>
      <c r="I204" s="389"/>
      <c r="J204" s="707"/>
      <c r="K204" s="707"/>
    </row>
    <row r="205" spans="1:11" x14ac:dyDescent="0.25">
      <c r="A205" s="652"/>
      <c r="B205" s="652"/>
      <c r="C205" s="652"/>
      <c r="F205" s="652"/>
      <c r="I205" s="389"/>
      <c r="J205" s="707"/>
      <c r="K205" s="707"/>
    </row>
    <row r="206" spans="1:11" x14ac:dyDescent="0.25">
      <c r="A206" s="652"/>
      <c r="B206" s="652"/>
      <c r="C206" s="652"/>
      <c r="F206" s="652"/>
      <c r="I206" s="389"/>
      <c r="J206" s="707"/>
      <c r="K206" s="707"/>
    </row>
    <row r="207" spans="1:11" x14ac:dyDescent="0.25">
      <c r="A207" s="652"/>
      <c r="B207" s="652"/>
      <c r="C207" s="652"/>
      <c r="F207" s="652"/>
      <c r="I207" s="389"/>
      <c r="J207" s="707"/>
      <c r="K207" s="707"/>
    </row>
    <row r="208" spans="1:11" x14ac:dyDescent="0.25">
      <c r="A208" s="652"/>
      <c r="B208" s="652"/>
      <c r="C208" s="652"/>
      <c r="F208" s="652"/>
      <c r="I208" s="389"/>
      <c r="J208" s="707"/>
      <c r="K208" s="707"/>
    </row>
    <row r="209" spans="1:11" x14ac:dyDescent="0.25">
      <c r="A209" s="652"/>
      <c r="B209" s="652"/>
      <c r="C209" s="652"/>
      <c r="F209" s="652"/>
      <c r="I209" s="389"/>
      <c r="J209" s="707"/>
      <c r="K209" s="707"/>
    </row>
    <row r="210" spans="1:11" x14ac:dyDescent="0.25">
      <c r="A210" s="652"/>
      <c r="B210" s="652"/>
      <c r="C210" s="652"/>
      <c r="F210" s="652"/>
      <c r="I210" s="389"/>
      <c r="J210" s="707"/>
      <c r="K210" s="707"/>
    </row>
    <row r="211" spans="1:11" x14ac:dyDescent="0.25">
      <c r="A211" s="652"/>
      <c r="B211" s="652"/>
      <c r="C211" s="652"/>
      <c r="F211" s="652"/>
      <c r="I211" s="389"/>
      <c r="J211" s="707"/>
      <c r="K211" s="707"/>
    </row>
    <row r="212" spans="1:11" x14ac:dyDescent="0.25">
      <c r="A212" s="652"/>
      <c r="B212" s="652"/>
      <c r="C212" s="652"/>
      <c r="F212" s="652"/>
      <c r="I212" s="389"/>
      <c r="J212" s="707"/>
      <c r="K212" s="707"/>
    </row>
    <row r="213" spans="1:11" x14ac:dyDescent="0.25">
      <c r="A213" s="652"/>
      <c r="B213" s="652"/>
      <c r="C213" s="652"/>
      <c r="F213" s="652"/>
      <c r="I213" s="389"/>
      <c r="J213" s="707"/>
      <c r="K213" s="707"/>
    </row>
    <row r="214" spans="1:11" x14ac:dyDescent="0.25">
      <c r="A214" s="652"/>
      <c r="B214" s="652"/>
      <c r="C214" s="652"/>
      <c r="F214" s="652"/>
      <c r="I214" s="389"/>
      <c r="J214" s="707"/>
      <c r="K214" s="707"/>
    </row>
    <row r="215" spans="1:11" x14ac:dyDescent="0.25">
      <c r="A215" s="652"/>
      <c r="B215" s="652"/>
      <c r="C215" s="652"/>
      <c r="F215" s="652"/>
      <c r="I215" s="389"/>
      <c r="J215" s="707"/>
      <c r="K215" s="707"/>
    </row>
    <row r="216" spans="1:11" x14ac:dyDescent="0.25">
      <c r="A216" s="652"/>
      <c r="B216" s="652"/>
      <c r="C216" s="652"/>
      <c r="F216" s="652"/>
      <c r="I216" s="389"/>
      <c r="J216" s="707"/>
      <c r="K216" s="707"/>
    </row>
    <row r="217" spans="1:11" x14ac:dyDescent="0.25">
      <c r="A217" s="652"/>
      <c r="B217" s="652"/>
      <c r="C217" s="652"/>
      <c r="F217" s="652"/>
      <c r="I217" s="389"/>
      <c r="J217" s="707"/>
      <c r="K217" s="707"/>
    </row>
    <row r="218" spans="1:11" x14ac:dyDescent="0.25">
      <c r="A218" s="652"/>
      <c r="B218" s="652"/>
      <c r="C218" s="652"/>
      <c r="F218" s="652"/>
      <c r="I218" s="389"/>
      <c r="J218" s="707"/>
      <c r="K218" s="707"/>
    </row>
    <row r="219" spans="1:11" x14ac:dyDescent="0.25">
      <c r="A219" s="652"/>
      <c r="B219" s="652"/>
      <c r="C219" s="652"/>
      <c r="F219" s="652"/>
      <c r="I219" s="389"/>
      <c r="J219" s="707"/>
      <c r="K219" s="707"/>
    </row>
    <row r="220" spans="1:11" x14ac:dyDescent="0.25">
      <c r="A220" s="652"/>
      <c r="B220" s="652"/>
      <c r="C220" s="652"/>
      <c r="F220" s="652"/>
      <c r="I220" s="389"/>
      <c r="J220" s="707"/>
      <c r="K220" s="707"/>
    </row>
    <row r="221" spans="1:11" x14ac:dyDescent="0.25">
      <c r="A221" s="652"/>
      <c r="B221" s="652"/>
      <c r="C221" s="652"/>
      <c r="F221" s="652"/>
      <c r="I221" s="389"/>
      <c r="J221" s="707"/>
      <c r="K221" s="707"/>
    </row>
    <row r="222" spans="1:11" x14ac:dyDescent="0.25">
      <c r="A222" s="652"/>
      <c r="B222" s="652"/>
      <c r="C222" s="652"/>
      <c r="F222" s="652"/>
      <c r="I222" s="389"/>
      <c r="J222" s="707"/>
      <c r="K222" s="707"/>
    </row>
    <row r="223" spans="1:11" x14ac:dyDescent="0.25">
      <c r="A223" s="652"/>
      <c r="B223" s="652"/>
      <c r="C223" s="652"/>
      <c r="F223" s="652"/>
      <c r="I223" s="389"/>
      <c r="J223" s="707"/>
      <c r="K223" s="707"/>
    </row>
    <row r="224" spans="1:11" x14ac:dyDescent="0.25">
      <c r="A224" s="652"/>
      <c r="B224" s="652"/>
      <c r="C224" s="652"/>
      <c r="F224" s="652"/>
      <c r="I224" s="389"/>
      <c r="J224" s="707"/>
      <c r="K224" s="707"/>
    </row>
    <row r="225" spans="1:11" x14ac:dyDescent="0.25">
      <c r="A225" s="652"/>
      <c r="B225" s="652"/>
      <c r="C225" s="652"/>
      <c r="F225" s="652"/>
      <c r="I225" s="389"/>
      <c r="J225" s="707"/>
      <c r="K225" s="707"/>
    </row>
    <row r="226" spans="1:11" x14ac:dyDescent="0.25">
      <c r="A226" s="652"/>
      <c r="B226" s="652"/>
      <c r="C226" s="652"/>
      <c r="F226" s="652"/>
      <c r="I226" s="389"/>
      <c r="J226" s="707"/>
      <c r="K226" s="707"/>
    </row>
    <row r="227" spans="1:11" x14ac:dyDescent="0.25">
      <c r="A227" s="652"/>
      <c r="B227" s="652"/>
      <c r="C227" s="652"/>
      <c r="F227" s="652"/>
      <c r="I227" s="389"/>
      <c r="J227" s="707"/>
      <c r="K227" s="707"/>
    </row>
    <row r="228" spans="1:11" x14ac:dyDescent="0.25">
      <c r="A228" s="652"/>
      <c r="B228" s="652"/>
      <c r="C228" s="652"/>
      <c r="F228" s="652"/>
      <c r="I228" s="389"/>
      <c r="J228" s="707"/>
      <c r="K228" s="707"/>
    </row>
    <row r="229" spans="1:11" x14ac:dyDescent="0.25">
      <c r="A229" s="652"/>
      <c r="B229" s="652"/>
      <c r="C229" s="652"/>
      <c r="F229" s="652"/>
      <c r="I229" s="389"/>
      <c r="J229" s="707"/>
      <c r="K229" s="707"/>
    </row>
    <row r="230" spans="1:11" x14ac:dyDescent="0.25">
      <c r="A230" s="652"/>
      <c r="B230" s="652"/>
      <c r="C230" s="652"/>
      <c r="F230" s="652"/>
      <c r="I230" s="389"/>
      <c r="J230" s="707"/>
      <c r="K230" s="707"/>
    </row>
    <row r="231" spans="1:11" x14ac:dyDescent="0.25">
      <c r="A231" s="652"/>
      <c r="B231" s="652"/>
      <c r="C231" s="652"/>
      <c r="F231" s="652"/>
      <c r="I231" s="389"/>
      <c r="J231" s="707"/>
      <c r="K231" s="707"/>
    </row>
    <row r="232" spans="1:11" x14ac:dyDescent="0.25">
      <c r="A232" s="652"/>
      <c r="B232" s="652"/>
      <c r="C232" s="652"/>
      <c r="F232" s="652"/>
      <c r="I232" s="389"/>
      <c r="J232" s="707"/>
      <c r="K232" s="707"/>
    </row>
    <row r="233" spans="1:11" x14ac:dyDescent="0.25">
      <c r="A233" s="652"/>
      <c r="B233" s="652"/>
      <c r="C233" s="652"/>
      <c r="F233" s="652"/>
      <c r="I233" s="389"/>
      <c r="J233" s="707"/>
      <c r="K233" s="707"/>
    </row>
    <row r="234" spans="1:11" x14ac:dyDescent="0.25">
      <c r="A234" s="652"/>
      <c r="B234" s="652"/>
      <c r="C234" s="652"/>
      <c r="F234" s="652"/>
      <c r="I234" s="389"/>
      <c r="J234" s="707"/>
      <c r="K234" s="707"/>
    </row>
    <row r="235" spans="1:11" x14ac:dyDescent="0.25">
      <c r="A235" s="652"/>
      <c r="B235" s="652"/>
      <c r="C235" s="652"/>
      <c r="F235" s="652"/>
      <c r="I235" s="389"/>
      <c r="J235" s="707"/>
      <c r="K235" s="707"/>
    </row>
    <row r="236" spans="1:11" x14ac:dyDescent="0.25">
      <c r="A236" s="652"/>
      <c r="B236" s="652"/>
      <c r="C236" s="652"/>
      <c r="F236" s="652"/>
      <c r="I236" s="389"/>
      <c r="J236" s="707"/>
      <c r="K236" s="707"/>
    </row>
    <row r="237" spans="1:11" x14ac:dyDescent="0.25">
      <c r="A237" s="652"/>
      <c r="B237" s="652"/>
      <c r="C237" s="652"/>
      <c r="F237" s="652"/>
      <c r="I237" s="389"/>
      <c r="J237" s="707"/>
      <c r="K237" s="707"/>
    </row>
    <row r="238" spans="1:11" x14ac:dyDescent="0.25">
      <c r="A238" s="652"/>
      <c r="B238" s="652"/>
      <c r="C238" s="652"/>
      <c r="F238" s="652"/>
      <c r="I238" s="389"/>
      <c r="J238" s="707"/>
      <c r="K238" s="707"/>
    </row>
    <row r="239" spans="1:11" x14ac:dyDescent="0.25">
      <c r="A239" s="652"/>
      <c r="B239" s="652"/>
      <c r="C239" s="652"/>
      <c r="F239" s="652"/>
      <c r="I239" s="389"/>
      <c r="J239" s="707"/>
      <c r="K239" s="707"/>
    </row>
    <row r="240" spans="1:11" x14ac:dyDescent="0.25">
      <c r="A240" s="652"/>
      <c r="B240" s="652"/>
      <c r="C240" s="652"/>
      <c r="F240" s="652"/>
      <c r="I240" s="389"/>
      <c r="J240" s="707"/>
      <c r="K240" s="707"/>
    </row>
    <row r="241" spans="1:11" x14ac:dyDescent="0.25">
      <c r="A241" s="652"/>
      <c r="B241" s="652"/>
      <c r="C241" s="652"/>
      <c r="F241" s="652"/>
      <c r="I241" s="389"/>
      <c r="J241" s="707"/>
      <c r="K241" s="707"/>
    </row>
    <row r="242" spans="1:11" x14ac:dyDescent="0.25">
      <c r="A242" s="652"/>
      <c r="B242" s="652"/>
      <c r="C242" s="652"/>
      <c r="F242" s="652"/>
      <c r="I242" s="389"/>
      <c r="J242" s="707"/>
      <c r="K242" s="707"/>
    </row>
    <row r="243" spans="1:11" x14ac:dyDescent="0.25">
      <c r="A243" s="652"/>
      <c r="B243" s="652"/>
      <c r="C243" s="652"/>
      <c r="F243" s="652"/>
      <c r="I243" s="389"/>
      <c r="J243" s="707"/>
      <c r="K243" s="707"/>
    </row>
    <row r="244" spans="1:11" x14ac:dyDescent="0.25">
      <c r="A244" s="652"/>
      <c r="B244" s="652"/>
      <c r="C244" s="652"/>
      <c r="F244" s="652"/>
      <c r="I244" s="389"/>
      <c r="J244" s="707"/>
      <c r="K244" s="707"/>
    </row>
    <row r="245" spans="1:11" x14ac:dyDescent="0.25">
      <c r="A245" s="652"/>
      <c r="B245" s="652"/>
      <c r="C245" s="652"/>
      <c r="F245" s="652"/>
      <c r="I245" s="389"/>
      <c r="J245" s="707"/>
      <c r="K245" s="707"/>
    </row>
    <row r="246" spans="1:11" x14ac:dyDescent="0.25">
      <c r="A246" s="652"/>
      <c r="B246" s="652"/>
      <c r="C246" s="652"/>
      <c r="F246" s="652"/>
      <c r="I246" s="389"/>
      <c r="J246" s="707"/>
      <c r="K246" s="707"/>
    </row>
    <row r="247" spans="1:11" x14ac:dyDescent="0.25">
      <c r="A247" s="652"/>
      <c r="B247" s="652"/>
      <c r="C247" s="652"/>
      <c r="F247" s="652"/>
      <c r="I247" s="389"/>
      <c r="J247" s="707"/>
      <c r="K247" s="707"/>
    </row>
    <row r="248" spans="1:11" x14ac:dyDescent="0.25">
      <c r="A248" s="652"/>
      <c r="B248" s="652"/>
      <c r="C248" s="652"/>
      <c r="F248" s="652"/>
      <c r="I248" s="389"/>
      <c r="J248" s="707"/>
      <c r="K248" s="707"/>
    </row>
    <row r="249" spans="1:11" x14ac:dyDescent="0.25">
      <c r="A249" s="652"/>
      <c r="B249" s="652"/>
      <c r="C249" s="652"/>
      <c r="F249" s="652"/>
      <c r="I249" s="389"/>
      <c r="J249" s="707"/>
      <c r="K249" s="707"/>
    </row>
    <row r="250" spans="1:11" x14ac:dyDescent="0.25">
      <c r="A250" s="652"/>
      <c r="B250" s="652"/>
      <c r="C250" s="652"/>
      <c r="F250" s="652"/>
      <c r="I250" s="389"/>
      <c r="J250" s="707"/>
      <c r="K250" s="707"/>
    </row>
    <row r="251" spans="1:11" x14ac:dyDescent="0.25">
      <c r="A251" s="652"/>
      <c r="B251" s="652"/>
      <c r="C251" s="652"/>
      <c r="F251" s="652"/>
      <c r="I251" s="389"/>
      <c r="J251" s="707"/>
      <c r="K251" s="707"/>
    </row>
    <row r="252" spans="1:11" x14ac:dyDescent="0.25">
      <c r="A252" s="652"/>
      <c r="B252" s="652"/>
      <c r="C252" s="652"/>
      <c r="F252" s="652"/>
      <c r="I252" s="389"/>
      <c r="J252" s="707"/>
      <c r="K252" s="707"/>
    </row>
    <row r="253" spans="1:11" x14ac:dyDescent="0.25">
      <c r="A253" s="652"/>
      <c r="B253" s="652"/>
      <c r="C253" s="652"/>
      <c r="F253" s="652"/>
      <c r="I253" s="389"/>
      <c r="J253" s="707"/>
      <c r="K253" s="707"/>
    </row>
    <row r="254" spans="1:11" x14ac:dyDescent="0.25">
      <c r="A254" s="652"/>
      <c r="B254" s="652"/>
      <c r="C254" s="652"/>
      <c r="F254" s="652"/>
      <c r="I254" s="389"/>
      <c r="J254" s="707"/>
      <c r="K254" s="707"/>
    </row>
    <row r="255" spans="1:11" x14ac:dyDescent="0.25">
      <c r="A255" s="652"/>
      <c r="B255" s="652"/>
      <c r="C255" s="652"/>
      <c r="F255" s="652"/>
      <c r="I255" s="389"/>
      <c r="J255" s="707"/>
      <c r="K255" s="707"/>
    </row>
    <row r="256" spans="1:11" x14ac:dyDescent="0.25">
      <c r="A256" s="652"/>
      <c r="B256" s="652"/>
      <c r="C256" s="652"/>
      <c r="F256" s="652"/>
      <c r="I256" s="389"/>
      <c r="J256" s="707"/>
      <c r="K256" s="707"/>
    </row>
    <row r="257" spans="1:11" x14ac:dyDescent="0.25">
      <c r="A257" s="652"/>
      <c r="B257" s="652"/>
      <c r="C257" s="652"/>
      <c r="F257" s="652"/>
      <c r="I257" s="389"/>
      <c r="J257" s="707"/>
      <c r="K257" s="707"/>
    </row>
    <row r="258" spans="1:11" x14ac:dyDescent="0.25">
      <c r="A258" s="652"/>
      <c r="B258" s="652"/>
      <c r="C258" s="652"/>
      <c r="F258" s="652"/>
      <c r="I258" s="389"/>
      <c r="J258" s="707"/>
      <c r="K258" s="707"/>
    </row>
    <row r="259" spans="1:11" x14ac:dyDescent="0.25">
      <c r="A259" s="652"/>
      <c r="B259" s="652"/>
      <c r="C259" s="652"/>
      <c r="F259" s="652"/>
      <c r="I259" s="389"/>
      <c r="J259" s="707"/>
      <c r="K259" s="707"/>
    </row>
  </sheetData>
  <mergeCells count="5">
    <mergeCell ref="B2:B3"/>
    <mergeCell ref="C2:E3"/>
    <mergeCell ref="F2:H3"/>
    <mergeCell ref="I2:K3"/>
    <mergeCell ref="H1:K1"/>
  </mergeCells>
  <pageMargins left="0.70866141732283472" right="0.70866141732283472" top="0.35433070866141736" bottom="0.35433070866141736" header="0.31496062992125984" footer="0.31496062992125984"/>
  <pageSetup paperSize="8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P161"/>
  <sheetViews>
    <sheetView workbookViewId="0">
      <selection sqref="A1:N1"/>
    </sheetView>
  </sheetViews>
  <sheetFormatPr defaultRowHeight="15" x14ac:dyDescent="0.25"/>
  <cols>
    <col min="1" max="1" width="13.85546875" style="115" customWidth="1"/>
    <col min="2" max="2" width="57.5703125" style="116" bestFit="1" customWidth="1"/>
    <col min="3" max="3" width="12.140625" style="117" customWidth="1"/>
    <col min="4" max="5" width="12.140625" style="14" customWidth="1"/>
    <col min="6" max="6" width="12.140625" style="117" customWidth="1"/>
    <col min="7" max="8" width="12.140625" style="14" customWidth="1"/>
    <col min="9" max="9" width="12.140625" style="117" customWidth="1"/>
    <col min="10" max="11" width="12.140625" style="14" customWidth="1"/>
    <col min="12" max="12" width="12.140625" style="117" customWidth="1"/>
    <col min="13" max="14" width="12.140625" style="14" customWidth="1"/>
    <col min="15" max="256" width="9.140625" style="14"/>
    <col min="257" max="257" width="13.85546875" style="14" customWidth="1"/>
    <col min="258" max="258" width="57.5703125" style="14" bestFit="1" customWidth="1"/>
    <col min="259" max="270" width="12.140625" style="14" customWidth="1"/>
    <col min="271" max="512" width="9.140625" style="14"/>
    <col min="513" max="513" width="13.85546875" style="14" customWidth="1"/>
    <col min="514" max="514" width="57.5703125" style="14" bestFit="1" customWidth="1"/>
    <col min="515" max="526" width="12.140625" style="14" customWidth="1"/>
    <col min="527" max="768" width="9.140625" style="14"/>
    <col min="769" max="769" width="13.85546875" style="14" customWidth="1"/>
    <col min="770" max="770" width="57.5703125" style="14" bestFit="1" customWidth="1"/>
    <col min="771" max="782" width="12.140625" style="14" customWidth="1"/>
    <col min="783" max="1024" width="9.140625" style="14"/>
    <col min="1025" max="1025" width="13.85546875" style="14" customWidth="1"/>
    <col min="1026" max="1026" width="57.5703125" style="14" bestFit="1" customWidth="1"/>
    <col min="1027" max="1038" width="12.140625" style="14" customWidth="1"/>
    <col min="1039" max="1280" width="9.140625" style="14"/>
    <col min="1281" max="1281" width="13.85546875" style="14" customWidth="1"/>
    <col min="1282" max="1282" width="57.5703125" style="14" bestFit="1" customWidth="1"/>
    <col min="1283" max="1294" width="12.140625" style="14" customWidth="1"/>
    <col min="1295" max="1536" width="9.140625" style="14"/>
    <col min="1537" max="1537" width="13.85546875" style="14" customWidth="1"/>
    <col min="1538" max="1538" width="57.5703125" style="14" bestFit="1" customWidth="1"/>
    <col min="1539" max="1550" width="12.140625" style="14" customWidth="1"/>
    <col min="1551" max="1792" width="9.140625" style="14"/>
    <col min="1793" max="1793" width="13.85546875" style="14" customWidth="1"/>
    <col min="1794" max="1794" width="57.5703125" style="14" bestFit="1" customWidth="1"/>
    <col min="1795" max="1806" width="12.140625" style="14" customWidth="1"/>
    <col min="1807" max="2048" width="9.140625" style="14"/>
    <col min="2049" max="2049" width="13.85546875" style="14" customWidth="1"/>
    <col min="2050" max="2050" width="57.5703125" style="14" bestFit="1" customWidth="1"/>
    <col min="2051" max="2062" width="12.140625" style="14" customWidth="1"/>
    <col min="2063" max="2304" width="9.140625" style="14"/>
    <col min="2305" max="2305" width="13.85546875" style="14" customWidth="1"/>
    <col min="2306" max="2306" width="57.5703125" style="14" bestFit="1" customWidth="1"/>
    <col min="2307" max="2318" width="12.140625" style="14" customWidth="1"/>
    <col min="2319" max="2560" width="9.140625" style="14"/>
    <col min="2561" max="2561" width="13.85546875" style="14" customWidth="1"/>
    <col min="2562" max="2562" width="57.5703125" style="14" bestFit="1" customWidth="1"/>
    <col min="2563" max="2574" width="12.140625" style="14" customWidth="1"/>
    <col min="2575" max="2816" width="9.140625" style="14"/>
    <col min="2817" max="2817" width="13.85546875" style="14" customWidth="1"/>
    <col min="2818" max="2818" width="57.5703125" style="14" bestFit="1" customWidth="1"/>
    <col min="2819" max="2830" width="12.140625" style="14" customWidth="1"/>
    <col min="2831" max="3072" width="9.140625" style="14"/>
    <col min="3073" max="3073" width="13.85546875" style="14" customWidth="1"/>
    <col min="3074" max="3074" width="57.5703125" style="14" bestFit="1" customWidth="1"/>
    <col min="3075" max="3086" width="12.140625" style="14" customWidth="1"/>
    <col min="3087" max="3328" width="9.140625" style="14"/>
    <col min="3329" max="3329" width="13.85546875" style="14" customWidth="1"/>
    <col min="3330" max="3330" width="57.5703125" style="14" bestFit="1" customWidth="1"/>
    <col min="3331" max="3342" width="12.140625" style="14" customWidth="1"/>
    <col min="3343" max="3584" width="9.140625" style="14"/>
    <col min="3585" max="3585" width="13.85546875" style="14" customWidth="1"/>
    <col min="3586" max="3586" width="57.5703125" style="14" bestFit="1" customWidth="1"/>
    <col min="3587" max="3598" width="12.140625" style="14" customWidth="1"/>
    <col min="3599" max="3840" width="9.140625" style="14"/>
    <col min="3841" max="3841" width="13.85546875" style="14" customWidth="1"/>
    <col min="3842" max="3842" width="57.5703125" style="14" bestFit="1" customWidth="1"/>
    <col min="3843" max="3854" width="12.140625" style="14" customWidth="1"/>
    <col min="3855" max="4096" width="9.140625" style="14"/>
    <col min="4097" max="4097" width="13.85546875" style="14" customWidth="1"/>
    <col min="4098" max="4098" width="57.5703125" style="14" bestFit="1" customWidth="1"/>
    <col min="4099" max="4110" width="12.140625" style="14" customWidth="1"/>
    <col min="4111" max="4352" width="9.140625" style="14"/>
    <col min="4353" max="4353" width="13.85546875" style="14" customWidth="1"/>
    <col min="4354" max="4354" width="57.5703125" style="14" bestFit="1" customWidth="1"/>
    <col min="4355" max="4366" width="12.140625" style="14" customWidth="1"/>
    <col min="4367" max="4608" width="9.140625" style="14"/>
    <col min="4609" max="4609" width="13.85546875" style="14" customWidth="1"/>
    <col min="4610" max="4610" width="57.5703125" style="14" bestFit="1" customWidth="1"/>
    <col min="4611" max="4622" width="12.140625" style="14" customWidth="1"/>
    <col min="4623" max="4864" width="9.140625" style="14"/>
    <col min="4865" max="4865" width="13.85546875" style="14" customWidth="1"/>
    <col min="4866" max="4866" width="57.5703125" style="14" bestFit="1" customWidth="1"/>
    <col min="4867" max="4878" width="12.140625" style="14" customWidth="1"/>
    <col min="4879" max="5120" width="9.140625" style="14"/>
    <col min="5121" max="5121" width="13.85546875" style="14" customWidth="1"/>
    <col min="5122" max="5122" width="57.5703125" style="14" bestFit="1" customWidth="1"/>
    <col min="5123" max="5134" width="12.140625" style="14" customWidth="1"/>
    <col min="5135" max="5376" width="9.140625" style="14"/>
    <col min="5377" max="5377" width="13.85546875" style="14" customWidth="1"/>
    <col min="5378" max="5378" width="57.5703125" style="14" bestFit="1" customWidth="1"/>
    <col min="5379" max="5390" width="12.140625" style="14" customWidth="1"/>
    <col min="5391" max="5632" width="9.140625" style="14"/>
    <col min="5633" max="5633" width="13.85546875" style="14" customWidth="1"/>
    <col min="5634" max="5634" width="57.5703125" style="14" bestFit="1" customWidth="1"/>
    <col min="5635" max="5646" width="12.140625" style="14" customWidth="1"/>
    <col min="5647" max="5888" width="9.140625" style="14"/>
    <col min="5889" max="5889" width="13.85546875" style="14" customWidth="1"/>
    <col min="5890" max="5890" width="57.5703125" style="14" bestFit="1" customWidth="1"/>
    <col min="5891" max="5902" width="12.140625" style="14" customWidth="1"/>
    <col min="5903" max="6144" width="9.140625" style="14"/>
    <col min="6145" max="6145" width="13.85546875" style="14" customWidth="1"/>
    <col min="6146" max="6146" width="57.5703125" style="14" bestFit="1" customWidth="1"/>
    <col min="6147" max="6158" width="12.140625" style="14" customWidth="1"/>
    <col min="6159" max="6400" width="9.140625" style="14"/>
    <col min="6401" max="6401" width="13.85546875" style="14" customWidth="1"/>
    <col min="6402" max="6402" width="57.5703125" style="14" bestFit="1" customWidth="1"/>
    <col min="6403" max="6414" width="12.140625" style="14" customWidth="1"/>
    <col min="6415" max="6656" width="9.140625" style="14"/>
    <col min="6657" max="6657" width="13.85546875" style="14" customWidth="1"/>
    <col min="6658" max="6658" width="57.5703125" style="14" bestFit="1" customWidth="1"/>
    <col min="6659" max="6670" width="12.140625" style="14" customWidth="1"/>
    <col min="6671" max="6912" width="9.140625" style="14"/>
    <col min="6913" max="6913" width="13.85546875" style="14" customWidth="1"/>
    <col min="6914" max="6914" width="57.5703125" style="14" bestFit="1" customWidth="1"/>
    <col min="6915" max="6926" width="12.140625" style="14" customWidth="1"/>
    <col min="6927" max="7168" width="9.140625" style="14"/>
    <col min="7169" max="7169" width="13.85546875" style="14" customWidth="1"/>
    <col min="7170" max="7170" width="57.5703125" style="14" bestFit="1" customWidth="1"/>
    <col min="7171" max="7182" width="12.140625" style="14" customWidth="1"/>
    <col min="7183" max="7424" width="9.140625" style="14"/>
    <col min="7425" max="7425" width="13.85546875" style="14" customWidth="1"/>
    <col min="7426" max="7426" width="57.5703125" style="14" bestFit="1" customWidth="1"/>
    <col min="7427" max="7438" width="12.140625" style="14" customWidth="1"/>
    <col min="7439" max="7680" width="9.140625" style="14"/>
    <col min="7681" max="7681" width="13.85546875" style="14" customWidth="1"/>
    <col min="7682" max="7682" width="57.5703125" style="14" bestFit="1" customWidth="1"/>
    <col min="7683" max="7694" width="12.140625" style="14" customWidth="1"/>
    <col min="7695" max="7936" width="9.140625" style="14"/>
    <col min="7937" max="7937" width="13.85546875" style="14" customWidth="1"/>
    <col min="7938" max="7938" width="57.5703125" style="14" bestFit="1" customWidth="1"/>
    <col min="7939" max="7950" width="12.140625" style="14" customWidth="1"/>
    <col min="7951" max="8192" width="9.140625" style="14"/>
    <col min="8193" max="8193" width="13.85546875" style="14" customWidth="1"/>
    <col min="8194" max="8194" width="57.5703125" style="14" bestFit="1" customWidth="1"/>
    <col min="8195" max="8206" width="12.140625" style="14" customWidth="1"/>
    <col min="8207" max="8448" width="9.140625" style="14"/>
    <col min="8449" max="8449" width="13.85546875" style="14" customWidth="1"/>
    <col min="8450" max="8450" width="57.5703125" style="14" bestFit="1" customWidth="1"/>
    <col min="8451" max="8462" width="12.140625" style="14" customWidth="1"/>
    <col min="8463" max="8704" width="9.140625" style="14"/>
    <col min="8705" max="8705" width="13.85546875" style="14" customWidth="1"/>
    <col min="8706" max="8706" width="57.5703125" style="14" bestFit="1" customWidth="1"/>
    <col min="8707" max="8718" width="12.140625" style="14" customWidth="1"/>
    <col min="8719" max="8960" width="9.140625" style="14"/>
    <col min="8961" max="8961" width="13.85546875" style="14" customWidth="1"/>
    <col min="8962" max="8962" width="57.5703125" style="14" bestFit="1" customWidth="1"/>
    <col min="8963" max="8974" width="12.140625" style="14" customWidth="1"/>
    <col min="8975" max="9216" width="9.140625" style="14"/>
    <col min="9217" max="9217" width="13.85546875" style="14" customWidth="1"/>
    <col min="9218" max="9218" width="57.5703125" style="14" bestFit="1" customWidth="1"/>
    <col min="9219" max="9230" width="12.140625" style="14" customWidth="1"/>
    <col min="9231" max="9472" width="9.140625" style="14"/>
    <col min="9473" max="9473" width="13.85546875" style="14" customWidth="1"/>
    <col min="9474" max="9474" width="57.5703125" style="14" bestFit="1" customWidth="1"/>
    <col min="9475" max="9486" width="12.140625" style="14" customWidth="1"/>
    <col min="9487" max="9728" width="9.140625" style="14"/>
    <col min="9729" max="9729" width="13.85546875" style="14" customWidth="1"/>
    <col min="9730" max="9730" width="57.5703125" style="14" bestFit="1" customWidth="1"/>
    <col min="9731" max="9742" width="12.140625" style="14" customWidth="1"/>
    <col min="9743" max="9984" width="9.140625" style="14"/>
    <col min="9985" max="9985" width="13.85546875" style="14" customWidth="1"/>
    <col min="9986" max="9986" width="57.5703125" style="14" bestFit="1" customWidth="1"/>
    <col min="9987" max="9998" width="12.140625" style="14" customWidth="1"/>
    <col min="9999" max="10240" width="9.140625" style="14"/>
    <col min="10241" max="10241" width="13.85546875" style="14" customWidth="1"/>
    <col min="10242" max="10242" width="57.5703125" style="14" bestFit="1" customWidth="1"/>
    <col min="10243" max="10254" width="12.140625" style="14" customWidth="1"/>
    <col min="10255" max="10496" width="9.140625" style="14"/>
    <col min="10497" max="10497" width="13.85546875" style="14" customWidth="1"/>
    <col min="10498" max="10498" width="57.5703125" style="14" bestFit="1" customWidth="1"/>
    <col min="10499" max="10510" width="12.140625" style="14" customWidth="1"/>
    <col min="10511" max="10752" width="9.140625" style="14"/>
    <col min="10753" max="10753" width="13.85546875" style="14" customWidth="1"/>
    <col min="10754" max="10754" width="57.5703125" style="14" bestFit="1" customWidth="1"/>
    <col min="10755" max="10766" width="12.140625" style="14" customWidth="1"/>
    <col min="10767" max="11008" width="9.140625" style="14"/>
    <col min="11009" max="11009" width="13.85546875" style="14" customWidth="1"/>
    <col min="11010" max="11010" width="57.5703125" style="14" bestFit="1" customWidth="1"/>
    <col min="11011" max="11022" width="12.140625" style="14" customWidth="1"/>
    <col min="11023" max="11264" width="9.140625" style="14"/>
    <col min="11265" max="11265" width="13.85546875" style="14" customWidth="1"/>
    <col min="11266" max="11266" width="57.5703125" style="14" bestFit="1" customWidth="1"/>
    <col min="11267" max="11278" width="12.140625" style="14" customWidth="1"/>
    <col min="11279" max="11520" width="9.140625" style="14"/>
    <col min="11521" max="11521" width="13.85546875" style="14" customWidth="1"/>
    <col min="11522" max="11522" width="57.5703125" style="14" bestFit="1" customWidth="1"/>
    <col min="11523" max="11534" width="12.140625" style="14" customWidth="1"/>
    <col min="11535" max="11776" width="9.140625" style="14"/>
    <col min="11777" max="11777" width="13.85546875" style="14" customWidth="1"/>
    <col min="11778" max="11778" width="57.5703125" style="14" bestFit="1" customWidth="1"/>
    <col min="11779" max="11790" width="12.140625" style="14" customWidth="1"/>
    <col min="11791" max="12032" width="9.140625" style="14"/>
    <col min="12033" max="12033" width="13.85546875" style="14" customWidth="1"/>
    <col min="12034" max="12034" width="57.5703125" style="14" bestFit="1" customWidth="1"/>
    <col min="12035" max="12046" width="12.140625" style="14" customWidth="1"/>
    <col min="12047" max="12288" width="9.140625" style="14"/>
    <col min="12289" max="12289" width="13.85546875" style="14" customWidth="1"/>
    <col min="12290" max="12290" width="57.5703125" style="14" bestFit="1" customWidth="1"/>
    <col min="12291" max="12302" width="12.140625" style="14" customWidth="1"/>
    <col min="12303" max="12544" width="9.140625" style="14"/>
    <col min="12545" max="12545" width="13.85546875" style="14" customWidth="1"/>
    <col min="12546" max="12546" width="57.5703125" style="14" bestFit="1" customWidth="1"/>
    <col min="12547" max="12558" width="12.140625" style="14" customWidth="1"/>
    <col min="12559" max="12800" width="9.140625" style="14"/>
    <col min="12801" max="12801" width="13.85546875" style="14" customWidth="1"/>
    <col min="12802" max="12802" width="57.5703125" style="14" bestFit="1" customWidth="1"/>
    <col min="12803" max="12814" width="12.140625" style="14" customWidth="1"/>
    <col min="12815" max="13056" width="9.140625" style="14"/>
    <col min="13057" max="13057" width="13.85546875" style="14" customWidth="1"/>
    <col min="13058" max="13058" width="57.5703125" style="14" bestFit="1" customWidth="1"/>
    <col min="13059" max="13070" width="12.140625" style="14" customWidth="1"/>
    <col min="13071" max="13312" width="9.140625" style="14"/>
    <col min="13313" max="13313" width="13.85546875" style="14" customWidth="1"/>
    <col min="13314" max="13314" width="57.5703125" style="14" bestFit="1" customWidth="1"/>
    <col min="13315" max="13326" width="12.140625" style="14" customWidth="1"/>
    <col min="13327" max="13568" width="9.140625" style="14"/>
    <col min="13569" max="13569" width="13.85546875" style="14" customWidth="1"/>
    <col min="13570" max="13570" width="57.5703125" style="14" bestFit="1" customWidth="1"/>
    <col min="13571" max="13582" width="12.140625" style="14" customWidth="1"/>
    <col min="13583" max="13824" width="9.140625" style="14"/>
    <col min="13825" max="13825" width="13.85546875" style="14" customWidth="1"/>
    <col min="13826" max="13826" width="57.5703125" style="14" bestFit="1" customWidth="1"/>
    <col min="13827" max="13838" width="12.140625" style="14" customWidth="1"/>
    <col min="13839" max="14080" width="9.140625" style="14"/>
    <col min="14081" max="14081" width="13.85546875" style="14" customWidth="1"/>
    <col min="14082" max="14082" width="57.5703125" style="14" bestFit="1" customWidth="1"/>
    <col min="14083" max="14094" width="12.140625" style="14" customWidth="1"/>
    <col min="14095" max="14336" width="9.140625" style="14"/>
    <col min="14337" max="14337" width="13.85546875" style="14" customWidth="1"/>
    <col min="14338" max="14338" width="57.5703125" style="14" bestFit="1" customWidth="1"/>
    <col min="14339" max="14350" width="12.140625" style="14" customWidth="1"/>
    <col min="14351" max="14592" width="9.140625" style="14"/>
    <col min="14593" max="14593" width="13.85546875" style="14" customWidth="1"/>
    <col min="14594" max="14594" width="57.5703125" style="14" bestFit="1" customWidth="1"/>
    <col min="14595" max="14606" width="12.140625" style="14" customWidth="1"/>
    <col min="14607" max="14848" width="9.140625" style="14"/>
    <col min="14849" max="14849" width="13.85546875" style="14" customWidth="1"/>
    <col min="14850" max="14850" width="57.5703125" style="14" bestFit="1" customWidth="1"/>
    <col min="14851" max="14862" width="12.140625" style="14" customWidth="1"/>
    <col min="14863" max="15104" width="9.140625" style="14"/>
    <col min="15105" max="15105" width="13.85546875" style="14" customWidth="1"/>
    <col min="15106" max="15106" width="57.5703125" style="14" bestFit="1" customWidth="1"/>
    <col min="15107" max="15118" width="12.140625" style="14" customWidth="1"/>
    <col min="15119" max="15360" width="9.140625" style="14"/>
    <col min="15361" max="15361" width="13.85546875" style="14" customWidth="1"/>
    <col min="15362" max="15362" width="57.5703125" style="14" bestFit="1" customWidth="1"/>
    <col min="15363" max="15374" width="12.140625" style="14" customWidth="1"/>
    <col min="15375" max="15616" width="9.140625" style="14"/>
    <col min="15617" max="15617" width="13.85546875" style="14" customWidth="1"/>
    <col min="15618" max="15618" width="57.5703125" style="14" bestFit="1" customWidth="1"/>
    <col min="15619" max="15630" width="12.140625" style="14" customWidth="1"/>
    <col min="15631" max="15872" width="9.140625" style="14"/>
    <col min="15873" max="15873" width="13.85546875" style="14" customWidth="1"/>
    <col min="15874" max="15874" width="57.5703125" style="14" bestFit="1" customWidth="1"/>
    <col min="15875" max="15886" width="12.140625" style="14" customWidth="1"/>
    <col min="15887" max="16128" width="9.140625" style="14"/>
    <col min="16129" max="16129" width="13.85546875" style="14" customWidth="1"/>
    <col min="16130" max="16130" width="57.5703125" style="14" bestFit="1" customWidth="1"/>
    <col min="16131" max="16142" width="12.140625" style="14" customWidth="1"/>
    <col min="16143" max="16384" width="9.140625" style="14"/>
  </cols>
  <sheetData>
    <row r="1" spans="1:16" s="3" customFormat="1" ht="16.5" customHeight="1" thickBot="1" x14ac:dyDescent="0.3">
      <c r="A1" s="745" t="s">
        <v>619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</row>
    <row r="2" spans="1:16" s="6" customFormat="1" ht="21" customHeight="1" thickBot="1" x14ac:dyDescent="0.3">
      <c r="A2" s="5" t="s">
        <v>0</v>
      </c>
      <c r="B2" s="762" t="s">
        <v>363</v>
      </c>
      <c r="C2" s="764" t="s">
        <v>2</v>
      </c>
      <c r="D2" s="732"/>
      <c r="E2" s="733"/>
      <c r="F2" s="766" t="s">
        <v>375</v>
      </c>
      <c r="G2" s="732"/>
      <c r="H2" s="733"/>
      <c r="I2" s="766" t="s">
        <v>374</v>
      </c>
      <c r="J2" s="732"/>
      <c r="K2" s="733"/>
      <c r="L2" s="766" t="s">
        <v>3</v>
      </c>
      <c r="M2" s="732"/>
      <c r="N2" s="733"/>
      <c r="P2" s="505"/>
    </row>
    <row r="3" spans="1:16" s="6" customFormat="1" ht="24.75" thickBot="1" x14ac:dyDescent="0.3">
      <c r="A3" s="5" t="s">
        <v>4</v>
      </c>
      <c r="B3" s="763"/>
      <c r="C3" s="765"/>
      <c r="D3" s="734"/>
      <c r="E3" s="735"/>
      <c r="F3" s="767"/>
      <c r="G3" s="734"/>
      <c r="H3" s="735"/>
      <c r="I3" s="767"/>
      <c r="J3" s="734"/>
      <c r="K3" s="735"/>
      <c r="L3" s="767"/>
      <c r="M3" s="734"/>
      <c r="N3" s="735"/>
    </row>
    <row r="4" spans="1:16" s="9" customFormat="1" ht="15.95" customHeight="1" thickBot="1" x14ac:dyDescent="0.3">
      <c r="A4" s="7"/>
      <c r="B4" s="7"/>
      <c r="C4" s="8"/>
      <c r="E4" s="8"/>
      <c r="F4" s="8"/>
      <c r="H4" s="8"/>
      <c r="I4" s="8"/>
      <c r="K4" s="8"/>
      <c r="L4" s="8"/>
      <c r="N4" s="8"/>
    </row>
    <row r="5" spans="1:16" ht="36.75" thickBot="1" x14ac:dyDescent="0.3">
      <c r="A5" s="10" t="s">
        <v>5</v>
      </c>
      <c r="B5" s="11" t="s">
        <v>6</v>
      </c>
      <c r="C5" s="272" t="s">
        <v>554</v>
      </c>
      <c r="D5" s="273" t="s">
        <v>588</v>
      </c>
      <c r="E5" s="274" t="s">
        <v>556</v>
      </c>
      <c r="F5" s="272" t="s">
        <v>554</v>
      </c>
      <c r="G5" s="273" t="s">
        <v>588</v>
      </c>
      <c r="H5" s="274" t="s">
        <v>556</v>
      </c>
      <c r="I5" s="272" t="s">
        <v>554</v>
      </c>
      <c r="J5" s="273" t="s">
        <v>588</v>
      </c>
      <c r="K5" s="274" t="s">
        <v>556</v>
      </c>
      <c r="L5" s="272" t="s">
        <v>554</v>
      </c>
      <c r="M5" s="273" t="s">
        <v>588</v>
      </c>
      <c r="N5" s="274" t="s">
        <v>556</v>
      </c>
    </row>
    <row r="6" spans="1:16" s="19" customFormat="1" ht="12.95" customHeight="1" thickBot="1" x14ac:dyDescent="0.3">
      <c r="A6" s="15" t="s">
        <v>7</v>
      </c>
      <c r="B6" s="16" t="s">
        <v>8</v>
      </c>
      <c r="C6" s="16" t="s">
        <v>9</v>
      </c>
      <c r="D6" s="17" t="s">
        <v>10</v>
      </c>
      <c r="E6" s="18" t="s">
        <v>328</v>
      </c>
      <c r="F6" s="16" t="s">
        <v>329</v>
      </c>
      <c r="G6" s="17" t="s">
        <v>272</v>
      </c>
      <c r="H6" s="18" t="s">
        <v>273</v>
      </c>
      <c r="I6" s="16" t="s">
        <v>340</v>
      </c>
      <c r="J6" s="17" t="s">
        <v>341</v>
      </c>
      <c r="K6" s="18" t="s">
        <v>342</v>
      </c>
      <c r="L6" s="16" t="s">
        <v>366</v>
      </c>
      <c r="M6" s="17" t="s">
        <v>367</v>
      </c>
      <c r="N6" s="18" t="s">
        <v>404</v>
      </c>
    </row>
    <row r="7" spans="1:16" s="19" customFormat="1" ht="15.95" customHeight="1" thickBot="1" x14ac:dyDescent="0.3">
      <c r="A7" s="10"/>
      <c r="B7" s="10" t="s">
        <v>11</v>
      </c>
      <c r="C7" s="20"/>
      <c r="D7" s="20"/>
      <c r="E7" s="321"/>
    </row>
    <row r="8" spans="1:16" s="19" customFormat="1" ht="12" customHeight="1" thickBot="1" x14ac:dyDescent="0.3">
      <c r="A8" s="22" t="s">
        <v>12</v>
      </c>
      <c r="B8" s="23" t="s">
        <v>13</v>
      </c>
      <c r="C8" s="24">
        <v>129633267</v>
      </c>
      <c r="D8" s="25">
        <v>147854707</v>
      </c>
      <c r="E8" s="503">
        <v>147854707</v>
      </c>
      <c r="F8" s="24"/>
      <c r="G8" s="25"/>
      <c r="H8" s="26"/>
      <c r="I8" s="24"/>
      <c r="J8" s="25"/>
      <c r="K8" s="26"/>
      <c r="L8" s="24">
        <v>129633267</v>
      </c>
      <c r="M8" s="25">
        <v>147854707</v>
      </c>
      <c r="N8" s="26">
        <v>147854707</v>
      </c>
    </row>
    <row r="9" spans="1:16" s="32" customFormat="1" ht="12" customHeight="1" x14ac:dyDescent="0.2">
      <c r="A9" s="27" t="s">
        <v>14</v>
      </c>
      <c r="B9" s="28" t="s">
        <v>15</v>
      </c>
      <c r="C9" s="29">
        <v>45884875</v>
      </c>
      <c r="D9" s="30">
        <v>45884875</v>
      </c>
      <c r="E9" s="31">
        <v>45884875</v>
      </c>
      <c r="F9" s="29"/>
      <c r="G9" s="30"/>
      <c r="H9" s="31"/>
      <c r="I9" s="29"/>
      <c r="J9" s="30"/>
      <c r="K9" s="31"/>
      <c r="L9" s="29">
        <v>45884875</v>
      </c>
      <c r="M9" s="30">
        <v>45884875</v>
      </c>
      <c r="N9" s="31">
        <v>45884875</v>
      </c>
    </row>
    <row r="10" spans="1:16" s="38" customFormat="1" ht="12" customHeight="1" x14ac:dyDescent="0.2">
      <c r="A10" s="33" t="s">
        <v>16</v>
      </c>
      <c r="B10" s="34" t="s">
        <v>17</v>
      </c>
      <c r="C10" s="35">
        <v>51349600</v>
      </c>
      <c r="D10" s="36">
        <v>54869700</v>
      </c>
      <c r="E10" s="37">
        <v>54869700</v>
      </c>
      <c r="F10" s="35"/>
      <c r="G10" s="36"/>
      <c r="H10" s="37"/>
      <c r="I10" s="35"/>
      <c r="J10" s="36"/>
      <c r="K10" s="37"/>
      <c r="L10" s="35">
        <v>51349600</v>
      </c>
      <c r="M10" s="36">
        <v>54869700</v>
      </c>
      <c r="N10" s="37">
        <v>54869700</v>
      </c>
    </row>
    <row r="11" spans="1:16" s="38" customFormat="1" ht="12" customHeight="1" x14ac:dyDescent="0.2">
      <c r="A11" s="33" t="s">
        <v>18</v>
      </c>
      <c r="B11" s="34" t="s">
        <v>19</v>
      </c>
      <c r="C11" s="35">
        <v>28936612</v>
      </c>
      <c r="D11" s="36">
        <v>27385897</v>
      </c>
      <c r="E11" s="37">
        <v>27385897</v>
      </c>
      <c r="F11" s="35"/>
      <c r="G11" s="36"/>
      <c r="H11" s="37"/>
      <c r="I11" s="35"/>
      <c r="J11" s="36"/>
      <c r="K11" s="37"/>
      <c r="L11" s="35">
        <v>28936612</v>
      </c>
      <c r="M11" s="36">
        <v>27385897</v>
      </c>
      <c r="N11" s="37">
        <v>27385897</v>
      </c>
    </row>
    <row r="12" spans="1:16" s="38" customFormat="1" ht="12" customHeight="1" x14ac:dyDescent="0.2">
      <c r="A12" s="33" t="s">
        <v>20</v>
      </c>
      <c r="B12" s="34" t="s">
        <v>21</v>
      </c>
      <c r="C12" s="35">
        <v>3462180</v>
      </c>
      <c r="D12" s="36">
        <v>3657751</v>
      </c>
      <c r="E12" s="37">
        <v>3657751</v>
      </c>
      <c r="F12" s="35"/>
      <c r="G12" s="36"/>
      <c r="H12" s="37"/>
      <c r="I12" s="35"/>
      <c r="J12" s="36"/>
      <c r="K12" s="37"/>
      <c r="L12" s="35">
        <v>3462180</v>
      </c>
      <c r="M12" s="36">
        <v>3657751</v>
      </c>
      <c r="N12" s="37">
        <v>3657751</v>
      </c>
    </row>
    <row r="13" spans="1:16" s="38" customFormat="1" ht="12" customHeight="1" x14ac:dyDescent="0.2">
      <c r="A13" s="33" t="s">
        <v>22</v>
      </c>
      <c r="B13" s="34" t="s">
        <v>23</v>
      </c>
      <c r="C13" s="35"/>
      <c r="D13" s="36">
        <v>13777177</v>
      </c>
      <c r="E13" s="37">
        <v>13777177</v>
      </c>
      <c r="F13" s="35"/>
      <c r="G13" s="36"/>
      <c r="H13" s="37"/>
      <c r="I13" s="35"/>
      <c r="J13" s="36"/>
      <c r="K13" s="37"/>
      <c r="L13" s="35"/>
      <c r="M13" s="36">
        <v>13777177</v>
      </c>
      <c r="N13" s="37">
        <v>13777177</v>
      </c>
    </row>
    <row r="14" spans="1:16" s="32" customFormat="1" ht="12" customHeight="1" thickBot="1" x14ac:dyDescent="0.25">
      <c r="A14" s="39" t="s">
        <v>24</v>
      </c>
      <c r="B14" s="40" t="s">
        <v>25</v>
      </c>
      <c r="C14" s="35"/>
      <c r="D14" s="36">
        <v>2279307</v>
      </c>
      <c r="E14" s="37">
        <v>2279307</v>
      </c>
      <c r="F14" s="35"/>
      <c r="G14" s="36"/>
      <c r="H14" s="37"/>
      <c r="I14" s="35"/>
      <c r="J14" s="36"/>
      <c r="K14" s="37"/>
      <c r="L14" s="35"/>
      <c r="M14" s="36">
        <v>2279307</v>
      </c>
      <c r="N14" s="37">
        <v>2279307</v>
      </c>
    </row>
    <row r="15" spans="1:16" s="32" customFormat="1" ht="12" customHeight="1" thickBot="1" x14ac:dyDescent="0.3">
      <c r="A15" s="22" t="s">
        <v>26</v>
      </c>
      <c r="B15" s="41" t="s">
        <v>27</v>
      </c>
      <c r="C15" s="24">
        <v>55202300</v>
      </c>
      <c r="D15" s="25">
        <v>80594015</v>
      </c>
      <c r="E15" s="26">
        <v>75071792</v>
      </c>
      <c r="F15" s="24">
        <f t="shared" ref="F15" si="0">+F16+F17+F18+F19+F20</f>
        <v>0</v>
      </c>
      <c r="G15" s="25"/>
      <c r="H15" s="26"/>
      <c r="I15" s="24">
        <f t="shared" ref="I15" si="1">+I16+I17+I18+I19+I20</f>
        <v>0</v>
      </c>
      <c r="J15" s="25"/>
      <c r="K15" s="26"/>
      <c r="L15" s="24">
        <v>55202300</v>
      </c>
      <c r="M15" s="25">
        <v>80594015</v>
      </c>
      <c r="N15" s="26">
        <v>75071792</v>
      </c>
    </row>
    <row r="16" spans="1:16" s="32" customFormat="1" ht="12" customHeight="1" x14ac:dyDescent="0.2">
      <c r="A16" s="27" t="s">
        <v>28</v>
      </c>
      <c r="B16" s="28" t="s">
        <v>29</v>
      </c>
      <c r="C16" s="29"/>
      <c r="D16" s="30"/>
      <c r="E16" s="31"/>
      <c r="F16" s="29"/>
      <c r="G16" s="30"/>
      <c r="H16" s="31"/>
      <c r="I16" s="29"/>
      <c r="J16" s="30"/>
      <c r="K16" s="31"/>
      <c r="L16" s="29"/>
      <c r="M16" s="30"/>
      <c r="N16" s="31"/>
    </row>
    <row r="17" spans="1:14" s="32" customFormat="1" ht="12" customHeight="1" x14ac:dyDescent="0.2">
      <c r="A17" s="33" t="s">
        <v>30</v>
      </c>
      <c r="B17" s="34" t="s">
        <v>31</v>
      </c>
      <c r="C17" s="35"/>
      <c r="D17" s="36"/>
      <c r="E17" s="37"/>
      <c r="F17" s="35"/>
      <c r="G17" s="36"/>
      <c r="H17" s="37"/>
      <c r="I17" s="35"/>
      <c r="J17" s="36"/>
      <c r="K17" s="37"/>
      <c r="L17" s="35"/>
      <c r="M17" s="36"/>
      <c r="N17" s="37"/>
    </row>
    <row r="18" spans="1:14" s="32" customFormat="1" ht="12" customHeight="1" x14ac:dyDescent="0.2">
      <c r="A18" s="33" t="s">
        <v>32</v>
      </c>
      <c r="B18" s="34" t="s">
        <v>33</v>
      </c>
      <c r="C18" s="35"/>
      <c r="D18" s="36"/>
      <c r="E18" s="37"/>
      <c r="F18" s="35"/>
      <c r="G18" s="36"/>
      <c r="H18" s="37"/>
      <c r="I18" s="35"/>
      <c r="J18" s="36"/>
      <c r="K18" s="37"/>
      <c r="L18" s="35"/>
      <c r="M18" s="36"/>
      <c r="N18" s="37"/>
    </row>
    <row r="19" spans="1:14" s="32" customFormat="1" ht="12" customHeight="1" x14ac:dyDescent="0.2">
      <c r="A19" s="33" t="s">
        <v>34</v>
      </c>
      <c r="B19" s="34" t="s">
        <v>35</v>
      </c>
      <c r="C19" s="35"/>
      <c r="D19" s="36"/>
      <c r="E19" s="37"/>
      <c r="F19" s="35"/>
      <c r="G19" s="36"/>
      <c r="H19" s="37"/>
      <c r="I19" s="35"/>
      <c r="J19" s="36"/>
      <c r="K19" s="37"/>
      <c r="L19" s="35"/>
      <c r="M19" s="36"/>
      <c r="N19" s="37"/>
    </row>
    <row r="20" spans="1:14" s="32" customFormat="1" ht="12" customHeight="1" x14ac:dyDescent="0.2">
      <c r="A20" s="33" t="s">
        <v>36</v>
      </c>
      <c r="B20" s="34" t="s">
        <v>37</v>
      </c>
      <c r="C20" s="35">
        <v>55202300</v>
      </c>
      <c r="D20" s="36">
        <v>80594015</v>
      </c>
      <c r="E20" s="37">
        <v>75071792</v>
      </c>
      <c r="F20" s="35"/>
      <c r="G20" s="36"/>
      <c r="H20" s="37"/>
      <c r="I20" s="35"/>
      <c r="J20" s="36"/>
      <c r="K20" s="37"/>
      <c r="L20" s="35">
        <v>55202300</v>
      </c>
      <c r="M20" s="36">
        <v>80594015</v>
      </c>
      <c r="N20" s="37">
        <v>75071792</v>
      </c>
    </row>
    <row r="21" spans="1:14" s="38" customFormat="1" ht="12" customHeight="1" thickBot="1" x14ac:dyDescent="0.25">
      <c r="A21" s="39" t="s">
        <v>38</v>
      </c>
      <c r="B21" s="40" t="s">
        <v>39</v>
      </c>
      <c r="C21" s="42"/>
      <c r="D21" s="43"/>
      <c r="E21" s="44"/>
      <c r="F21" s="42"/>
      <c r="G21" s="43"/>
      <c r="H21" s="44"/>
      <c r="I21" s="42"/>
      <c r="J21" s="43"/>
      <c r="K21" s="44"/>
      <c r="L21" s="42"/>
      <c r="M21" s="43"/>
      <c r="N21" s="44"/>
    </row>
    <row r="22" spans="1:14" s="38" customFormat="1" ht="12" customHeight="1" thickBot="1" x14ac:dyDescent="0.3">
      <c r="A22" s="22" t="s">
        <v>40</v>
      </c>
      <c r="B22" s="23" t="s">
        <v>41</v>
      </c>
      <c r="C22" s="24"/>
      <c r="D22" s="25">
        <v>5882615</v>
      </c>
      <c r="E22" s="26">
        <v>5882615</v>
      </c>
      <c r="F22" s="24">
        <f t="shared" ref="F22" si="2">+F23+F24+F25+F26+F27</f>
        <v>0</v>
      </c>
      <c r="G22" s="25"/>
      <c r="H22" s="26"/>
      <c r="I22" s="24">
        <f t="shared" ref="I22" si="3">+I23+I24+I25+I26+I27</f>
        <v>0</v>
      </c>
      <c r="J22" s="25"/>
      <c r="K22" s="26"/>
      <c r="L22" s="24"/>
      <c r="M22" s="25">
        <v>5882615</v>
      </c>
      <c r="N22" s="26">
        <v>5882615</v>
      </c>
    </row>
    <row r="23" spans="1:14" s="38" customFormat="1" ht="12" customHeight="1" x14ac:dyDescent="0.2">
      <c r="A23" s="27" t="s">
        <v>42</v>
      </c>
      <c r="B23" s="28" t="s">
        <v>43</v>
      </c>
      <c r="C23" s="29"/>
      <c r="D23" s="30">
        <v>5882615</v>
      </c>
      <c r="E23" s="31">
        <v>5882615</v>
      </c>
      <c r="F23" s="29"/>
      <c r="G23" s="30"/>
      <c r="H23" s="31"/>
      <c r="I23" s="29"/>
      <c r="J23" s="30"/>
      <c r="K23" s="31"/>
      <c r="L23" s="29"/>
      <c r="M23" s="30">
        <v>5882615</v>
      </c>
      <c r="N23" s="31">
        <v>5882615</v>
      </c>
    </row>
    <row r="24" spans="1:14" s="32" customFormat="1" ht="12" customHeight="1" x14ac:dyDescent="0.2">
      <c r="A24" s="33" t="s">
        <v>44</v>
      </c>
      <c r="B24" s="34" t="s">
        <v>45</v>
      </c>
      <c r="C24" s="35"/>
      <c r="D24" s="36"/>
      <c r="E24" s="37"/>
      <c r="F24" s="35"/>
      <c r="G24" s="36"/>
      <c r="H24" s="37"/>
      <c r="I24" s="35"/>
      <c r="J24" s="36"/>
      <c r="K24" s="37"/>
      <c r="L24" s="35"/>
      <c r="M24" s="36"/>
      <c r="N24" s="37"/>
    </row>
    <row r="25" spans="1:14" s="38" customFormat="1" ht="12" customHeight="1" x14ac:dyDescent="0.2">
      <c r="A25" s="33" t="s">
        <v>46</v>
      </c>
      <c r="B25" s="34" t="s">
        <v>47</v>
      </c>
      <c r="C25" s="35"/>
      <c r="D25" s="36"/>
      <c r="E25" s="37"/>
      <c r="F25" s="35"/>
      <c r="G25" s="36"/>
      <c r="H25" s="37"/>
      <c r="I25" s="35"/>
      <c r="J25" s="36"/>
      <c r="K25" s="37"/>
      <c r="L25" s="35"/>
      <c r="M25" s="36"/>
      <c r="N25" s="37"/>
    </row>
    <row r="26" spans="1:14" s="38" customFormat="1" ht="12" customHeight="1" x14ac:dyDescent="0.2">
      <c r="A26" s="33" t="s">
        <v>48</v>
      </c>
      <c r="B26" s="34" t="s">
        <v>49</v>
      </c>
      <c r="C26" s="35"/>
      <c r="D26" s="36"/>
      <c r="E26" s="37"/>
      <c r="F26" s="35"/>
      <c r="G26" s="36"/>
      <c r="H26" s="37"/>
      <c r="I26" s="35"/>
      <c r="J26" s="36"/>
      <c r="K26" s="37"/>
      <c r="L26" s="35"/>
      <c r="M26" s="36"/>
      <c r="N26" s="37"/>
    </row>
    <row r="27" spans="1:14" s="38" customFormat="1" ht="12" customHeight="1" x14ac:dyDescent="0.2">
      <c r="A27" s="33" t="s">
        <v>50</v>
      </c>
      <c r="B27" s="34" t="s">
        <v>51</v>
      </c>
      <c r="C27" s="35"/>
      <c r="D27" s="36"/>
      <c r="E27" s="37"/>
      <c r="F27" s="35"/>
      <c r="G27" s="36"/>
      <c r="H27" s="37"/>
      <c r="I27" s="35"/>
      <c r="J27" s="36"/>
      <c r="K27" s="37"/>
      <c r="L27" s="35"/>
      <c r="M27" s="36"/>
      <c r="N27" s="37"/>
    </row>
    <row r="28" spans="1:14" s="38" customFormat="1" ht="12" customHeight="1" thickBot="1" x14ac:dyDescent="0.25">
      <c r="A28" s="39" t="s">
        <v>52</v>
      </c>
      <c r="B28" s="40" t="s">
        <v>53</v>
      </c>
      <c r="C28" s="42"/>
      <c r="D28" s="43"/>
      <c r="E28" s="44"/>
      <c r="F28" s="42"/>
      <c r="G28" s="43"/>
      <c r="H28" s="44"/>
      <c r="I28" s="42"/>
      <c r="J28" s="43"/>
      <c r="K28" s="44"/>
      <c r="L28" s="42"/>
      <c r="M28" s="43"/>
      <c r="N28" s="44"/>
    </row>
    <row r="29" spans="1:14" s="38" customFormat="1" ht="12" customHeight="1" thickBot="1" x14ac:dyDescent="0.3">
      <c r="A29" s="22" t="s">
        <v>54</v>
      </c>
      <c r="B29" s="23" t="s">
        <v>55</v>
      </c>
      <c r="C29" s="45">
        <v>95400000</v>
      </c>
      <c r="D29" s="45">
        <v>130104834</v>
      </c>
      <c r="E29" s="46">
        <v>96217547</v>
      </c>
      <c r="F29" s="45">
        <f t="shared" ref="F29" si="4">+F30+F31+F32+F33+F34+F35+F36</f>
        <v>0</v>
      </c>
      <c r="G29" s="45"/>
      <c r="H29" s="46"/>
      <c r="I29" s="45">
        <f t="shared" ref="I29" si="5">+I30+I31+I32+I33+I34+I35+I36</f>
        <v>0</v>
      </c>
      <c r="J29" s="45"/>
      <c r="K29" s="46"/>
      <c r="L29" s="45">
        <v>95400000</v>
      </c>
      <c r="M29" s="45">
        <v>130104834</v>
      </c>
      <c r="N29" s="46">
        <v>96217547</v>
      </c>
    </row>
    <row r="30" spans="1:14" s="38" customFormat="1" ht="12" customHeight="1" x14ac:dyDescent="0.2">
      <c r="A30" s="27" t="s">
        <v>56</v>
      </c>
      <c r="B30" s="28" t="s">
        <v>57</v>
      </c>
      <c r="C30" s="29">
        <v>7700000</v>
      </c>
      <c r="D30" s="29">
        <v>10000000</v>
      </c>
      <c r="E30" s="31">
        <v>7970312</v>
      </c>
      <c r="F30" s="29"/>
      <c r="G30" s="29"/>
      <c r="H30" s="31"/>
      <c r="I30" s="29"/>
      <c r="J30" s="29"/>
      <c r="K30" s="31"/>
      <c r="L30" s="29">
        <v>7700000</v>
      </c>
      <c r="M30" s="29">
        <v>10000000</v>
      </c>
      <c r="N30" s="31">
        <v>7970312</v>
      </c>
    </row>
    <row r="31" spans="1:14" s="38" customFormat="1" ht="12" customHeight="1" x14ac:dyDescent="0.2">
      <c r="A31" s="33" t="s">
        <v>58</v>
      </c>
      <c r="B31" s="34" t="s">
        <v>59</v>
      </c>
      <c r="C31" s="35"/>
      <c r="D31" s="35"/>
      <c r="E31" s="37"/>
      <c r="F31" s="35"/>
      <c r="G31" s="35"/>
      <c r="H31" s="37"/>
      <c r="I31" s="35"/>
      <c r="J31" s="35"/>
      <c r="K31" s="37"/>
      <c r="L31" s="35"/>
      <c r="M31" s="35"/>
      <c r="N31" s="37"/>
    </row>
    <row r="32" spans="1:14" s="38" customFormat="1" ht="12" customHeight="1" x14ac:dyDescent="0.2">
      <c r="A32" s="33" t="s">
        <v>60</v>
      </c>
      <c r="B32" s="34" t="s">
        <v>61</v>
      </c>
      <c r="C32" s="35">
        <v>82000000</v>
      </c>
      <c r="D32" s="35">
        <v>82000000</v>
      </c>
      <c r="E32" s="37">
        <v>79388710</v>
      </c>
      <c r="F32" s="35"/>
      <c r="G32" s="35"/>
      <c r="H32" s="37"/>
      <c r="I32" s="35"/>
      <c r="J32" s="35"/>
      <c r="K32" s="37"/>
      <c r="L32" s="35">
        <v>82000000</v>
      </c>
      <c r="M32" s="35">
        <v>82000000</v>
      </c>
      <c r="N32" s="37">
        <v>79388710</v>
      </c>
    </row>
    <row r="33" spans="1:14" s="38" customFormat="1" ht="12" customHeight="1" x14ac:dyDescent="0.2">
      <c r="A33" s="33" t="s">
        <v>62</v>
      </c>
      <c r="B33" s="34" t="s">
        <v>63</v>
      </c>
      <c r="C33" s="35"/>
      <c r="D33" s="35"/>
      <c r="E33" s="37"/>
      <c r="F33" s="35"/>
      <c r="G33" s="35"/>
      <c r="H33" s="37"/>
      <c r="I33" s="35"/>
      <c r="J33" s="35"/>
      <c r="K33" s="37"/>
      <c r="L33" s="35"/>
      <c r="M33" s="35"/>
      <c r="N33" s="37"/>
    </row>
    <row r="34" spans="1:14" s="38" customFormat="1" ht="12" customHeight="1" x14ac:dyDescent="0.2">
      <c r="A34" s="33" t="s">
        <v>64</v>
      </c>
      <c r="B34" s="34" t="s">
        <v>65</v>
      </c>
      <c r="C34" s="35">
        <v>4700000</v>
      </c>
      <c r="D34" s="35">
        <v>5103590</v>
      </c>
      <c r="E34" s="37">
        <v>5103590</v>
      </c>
      <c r="F34" s="35"/>
      <c r="G34" s="35"/>
      <c r="H34" s="37"/>
      <c r="I34" s="35"/>
      <c r="J34" s="35"/>
      <c r="K34" s="37"/>
      <c r="L34" s="35">
        <v>4700000</v>
      </c>
      <c r="M34" s="35">
        <v>5103590</v>
      </c>
      <c r="N34" s="37">
        <v>5103590</v>
      </c>
    </row>
    <row r="35" spans="1:14" s="38" customFormat="1" ht="12" customHeight="1" x14ac:dyDescent="0.2">
      <c r="A35" s="33" t="s">
        <v>66</v>
      </c>
      <c r="B35" s="34" t="s">
        <v>67</v>
      </c>
      <c r="C35" s="35"/>
      <c r="D35" s="35"/>
      <c r="E35" s="37"/>
      <c r="F35" s="35"/>
      <c r="G35" s="35"/>
      <c r="H35" s="37"/>
      <c r="I35" s="35"/>
      <c r="J35" s="35"/>
      <c r="K35" s="37"/>
      <c r="L35" s="35"/>
      <c r="M35" s="35"/>
      <c r="N35" s="37"/>
    </row>
    <row r="36" spans="1:14" s="38" customFormat="1" ht="12" customHeight="1" thickBot="1" x14ac:dyDescent="0.25">
      <c r="A36" s="39" t="s">
        <v>68</v>
      </c>
      <c r="B36" s="40" t="s">
        <v>69</v>
      </c>
      <c r="C36" s="42">
        <v>1000000</v>
      </c>
      <c r="D36" s="42">
        <v>33001244</v>
      </c>
      <c r="E36" s="44">
        <v>3754935</v>
      </c>
      <c r="F36" s="42"/>
      <c r="G36" s="42"/>
      <c r="H36" s="44"/>
      <c r="I36" s="42"/>
      <c r="J36" s="42"/>
      <c r="K36" s="44"/>
      <c r="L36" s="42">
        <v>1000000</v>
      </c>
      <c r="M36" s="42">
        <v>33001244</v>
      </c>
      <c r="N36" s="44">
        <v>3754935</v>
      </c>
    </row>
    <row r="37" spans="1:14" s="38" customFormat="1" ht="12" customHeight="1" thickBot="1" x14ac:dyDescent="0.3">
      <c r="A37" s="22" t="s">
        <v>70</v>
      </c>
      <c r="B37" s="23" t="s">
        <v>71</v>
      </c>
      <c r="C37" s="24">
        <f t="shared" ref="C37:H37" si="6">SUM(C38:C48)</f>
        <v>864000</v>
      </c>
      <c r="D37" s="25">
        <f t="shared" si="6"/>
        <v>4827721</v>
      </c>
      <c r="E37" s="26">
        <f t="shared" si="6"/>
        <v>624773</v>
      </c>
      <c r="F37" s="24">
        <f t="shared" si="6"/>
        <v>8690000</v>
      </c>
      <c r="G37" s="25">
        <f t="shared" si="6"/>
        <v>18291002</v>
      </c>
      <c r="H37" s="26">
        <f t="shared" si="6"/>
        <v>13386331</v>
      </c>
      <c r="I37" s="24">
        <f t="shared" ref="I37:K37" si="7">SUM(I38:I48)</f>
        <v>0</v>
      </c>
      <c r="J37" s="25">
        <f t="shared" si="7"/>
        <v>0</v>
      </c>
      <c r="K37" s="26">
        <f t="shared" si="7"/>
        <v>39</v>
      </c>
      <c r="L37" s="24">
        <v>9554000</v>
      </c>
      <c r="M37" s="25">
        <v>23118723</v>
      </c>
      <c r="N37" s="26">
        <v>14011143</v>
      </c>
    </row>
    <row r="38" spans="1:14" s="38" customFormat="1" ht="12" customHeight="1" x14ac:dyDescent="0.2">
      <c r="A38" s="27" t="s">
        <v>72</v>
      </c>
      <c r="B38" s="28" t="s">
        <v>73</v>
      </c>
      <c r="C38" s="29"/>
      <c r="D38" s="30"/>
      <c r="E38" s="31"/>
      <c r="F38" s="29"/>
      <c r="G38" s="30">
        <v>300000</v>
      </c>
      <c r="H38" s="31">
        <v>275150</v>
      </c>
      <c r="I38" s="29"/>
      <c r="J38" s="30"/>
      <c r="K38" s="31"/>
      <c r="L38" s="29"/>
      <c r="M38" s="30">
        <v>300000</v>
      </c>
      <c r="N38" s="31">
        <v>275150</v>
      </c>
    </row>
    <row r="39" spans="1:14" s="38" customFormat="1" ht="12" customHeight="1" x14ac:dyDescent="0.2">
      <c r="A39" s="33" t="s">
        <v>74</v>
      </c>
      <c r="B39" s="34" t="s">
        <v>75</v>
      </c>
      <c r="C39" s="35"/>
      <c r="D39" s="36"/>
      <c r="E39" s="37"/>
      <c r="F39" s="35">
        <v>410000</v>
      </c>
      <c r="G39" s="36">
        <v>1955000</v>
      </c>
      <c r="H39" s="37">
        <v>1267950</v>
      </c>
      <c r="I39" s="35"/>
      <c r="J39" s="36"/>
      <c r="K39" s="37"/>
      <c r="L39" s="35">
        <v>410000</v>
      </c>
      <c r="M39" s="36">
        <v>1955000</v>
      </c>
      <c r="N39" s="37">
        <v>1267950</v>
      </c>
    </row>
    <row r="40" spans="1:14" s="38" customFormat="1" ht="12" customHeight="1" x14ac:dyDescent="0.2">
      <c r="A40" s="33" t="s">
        <v>76</v>
      </c>
      <c r="B40" s="34" t="s">
        <v>77</v>
      </c>
      <c r="C40" s="35"/>
      <c r="D40" s="36"/>
      <c r="E40" s="37"/>
      <c r="F40" s="35"/>
      <c r="G40" s="36"/>
      <c r="H40" s="37"/>
      <c r="I40" s="35"/>
      <c r="J40" s="36"/>
      <c r="K40" s="37"/>
      <c r="L40" s="35"/>
      <c r="M40" s="36"/>
      <c r="N40" s="37"/>
    </row>
    <row r="41" spans="1:14" s="38" customFormat="1" ht="12" customHeight="1" x14ac:dyDescent="0.2">
      <c r="A41" s="33" t="s">
        <v>78</v>
      </c>
      <c r="B41" s="34" t="s">
        <v>79</v>
      </c>
      <c r="C41" s="35"/>
      <c r="D41" s="36"/>
      <c r="E41" s="37"/>
      <c r="F41" s="35">
        <v>1530000</v>
      </c>
      <c r="G41" s="36">
        <v>8631502</v>
      </c>
      <c r="H41" s="37">
        <v>5455709</v>
      </c>
      <c r="I41" s="35"/>
      <c r="J41" s="36"/>
      <c r="K41" s="37"/>
      <c r="L41" s="35">
        <v>1530000</v>
      </c>
      <c r="M41" s="36">
        <v>8631502</v>
      </c>
      <c r="N41" s="37">
        <v>5455709</v>
      </c>
    </row>
    <row r="42" spans="1:14" s="38" customFormat="1" ht="12" customHeight="1" x14ac:dyDescent="0.2">
      <c r="A42" s="33" t="s">
        <v>80</v>
      </c>
      <c r="B42" s="34" t="s">
        <v>81</v>
      </c>
      <c r="C42" s="35"/>
      <c r="D42" s="36"/>
      <c r="E42" s="37"/>
      <c r="F42" s="35">
        <v>3200000</v>
      </c>
      <c r="G42" s="36">
        <v>3854500</v>
      </c>
      <c r="H42" s="37">
        <v>1593323</v>
      </c>
      <c r="I42" s="35"/>
      <c r="J42" s="36"/>
      <c r="K42" s="37"/>
      <c r="L42" s="35">
        <v>3200000</v>
      </c>
      <c r="M42" s="36">
        <v>3854500</v>
      </c>
      <c r="N42" s="37">
        <v>1593323</v>
      </c>
    </row>
    <row r="43" spans="1:14" s="38" customFormat="1" ht="12" customHeight="1" x14ac:dyDescent="0.2">
      <c r="A43" s="33" t="s">
        <v>82</v>
      </c>
      <c r="B43" s="34" t="s">
        <v>83</v>
      </c>
      <c r="C43" s="35">
        <v>864000</v>
      </c>
      <c r="D43" s="36">
        <v>4196553</v>
      </c>
      <c r="E43" s="37">
        <v>624773</v>
      </c>
      <c r="F43" s="35"/>
      <c r="G43" s="36"/>
      <c r="H43" s="37"/>
      <c r="I43" s="35"/>
      <c r="J43" s="36"/>
      <c r="K43" s="37"/>
      <c r="L43" s="35">
        <v>864000</v>
      </c>
      <c r="M43" s="36">
        <v>4196553</v>
      </c>
      <c r="N43" s="37">
        <v>624773</v>
      </c>
    </row>
    <row r="44" spans="1:14" s="38" customFormat="1" ht="12" customHeight="1" x14ac:dyDescent="0.2">
      <c r="A44" s="33" t="s">
        <v>84</v>
      </c>
      <c r="B44" s="34" t="s">
        <v>85</v>
      </c>
      <c r="C44" s="35"/>
      <c r="D44" s="36">
        <v>631168</v>
      </c>
      <c r="E44" s="37"/>
      <c r="F44" s="35"/>
      <c r="G44" s="36"/>
      <c r="H44" s="37"/>
      <c r="I44" s="35"/>
      <c r="J44" s="36"/>
      <c r="K44" s="37"/>
      <c r="L44" s="35"/>
      <c r="M44" s="36">
        <v>631168</v>
      </c>
      <c r="N44" s="37"/>
    </row>
    <row r="45" spans="1:14" s="38" customFormat="1" ht="12" customHeight="1" x14ac:dyDescent="0.2">
      <c r="A45" s="33" t="s">
        <v>86</v>
      </c>
      <c r="B45" s="34" t="s">
        <v>87</v>
      </c>
      <c r="C45" s="35"/>
      <c r="D45" s="36"/>
      <c r="E45" s="37"/>
      <c r="F45" s="35">
        <v>450000</v>
      </c>
      <c r="G45" s="36">
        <v>450000</v>
      </c>
      <c r="H45" s="37">
        <v>1172376</v>
      </c>
      <c r="I45" s="35"/>
      <c r="J45" s="36"/>
      <c r="K45" s="37">
        <v>13</v>
      </c>
      <c r="L45" s="35">
        <v>450000</v>
      </c>
      <c r="M45" s="36">
        <v>450000</v>
      </c>
      <c r="N45" s="37">
        <v>1172389</v>
      </c>
    </row>
    <row r="46" spans="1:14" s="38" customFormat="1" ht="12" customHeight="1" x14ac:dyDescent="0.2">
      <c r="A46" s="33" t="s">
        <v>88</v>
      </c>
      <c r="B46" s="34" t="s">
        <v>89</v>
      </c>
      <c r="C46" s="48"/>
      <c r="D46" s="49"/>
      <c r="E46" s="50"/>
      <c r="F46" s="48"/>
      <c r="G46" s="49"/>
      <c r="H46" s="50"/>
      <c r="I46" s="48"/>
      <c r="J46" s="49"/>
      <c r="K46" s="50"/>
      <c r="L46" s="48"/>
      <c r="M46" s="49"/>
      <c r="N46" s="50"/>
    </row>
    <row r="47" spans="1:14" s="38" customFormat="1" ht="12" customHeight="1" x14ac:dyDescent="0.2">
      <c r="A47" s="39" t="s">
        <v>90</v>
      </c>
      <c r="B47" s="40" t="s">
        <v>91</v>
      </c>
      <c r="C47" s="51"/>
      <c r="D47" s="52"/>
      <c r="E47" s="53"/>
      <c r="F47" s="51"/>
      <c r="G47" s="52"/>
      <c r="H47" s="53"/>
      <c r="I47" s="51"/>
      <c r="J47" s="52"/>
      <c r="K47" s="53"/>
      <c r="L47" s="51"/>
      <c r="M47" s="52"/>
      <c r="N47" s="53"/>
    </row>
    <row r="48" spans="1:14" s="38" customFormat="1" ht="12" customHeight="1" thickBot="1" x14ac:dyDescent="0.25">
      <c r="A48" s="39" t="s">
        <v>92</v>
      </c>
      <c r="B48" s="40" t="s">
        <v>93</v>
      </c>
      <c r="C48" s="51"/>
      <c r="D48" s="52"/>
      <c r="E48" s="53"/>
      <c r="F48" s="51">
        <v>3100000</v>
      </c>
      <c r="G48" s="52">
        <v>3100000</v>
      </c>
      <c r="H48" s="53">
        <v>3621823</v>
      </c>
      <c r="I48" s="51"/>
      <c r="J48" s="52"/>
      <c r="K48" s="53">
        <v>26</v>
      </c>
      <c r="L48" s="51">
        <v>3100000</v>
      </c>
      <c r="M48" s="52">
        <v>3100000</v>
      </c>
      <c r="N48" s="53">
        <v>3621849</v>
      </c>
    </row>
    <row r="49" spans="1:16" s="38" customFormat="1" ht="12" customHeight="1" thickBot="1" x14ac:dyDescent="0.3">
      <c r="A49" s="22" t="s">
        <v>94</v>
      </c>
      <c r="B49" s="23" t="s">
        <v>95</v>
      </c>
      <c r="C49" s="24">
        <f t="shared" ref="C49:F49" si="8">SUM(C50:C54)</f>
        <v>0</v>
      </c>
      <c r="D49" s="25"/>
      <c r="E49" s="26"/>
      <c r="F49" s="24">
        <f t="shared" si="8"/>
        <v>0</v>
      </c>
      <c r="G49" s="25"/>
      <c r="H49" s="26"/>
      <c r="I49" s="24">
        <f t="shared" ref="I49" si="9">SUM(I50:I54)</f>
        <v>0</v>
      </c>
      <c r="J49" s="25"/>
      <c r="K49" s="26"/>
      <c r="L49" s="24"/>
      <c r="M49" s="25"/>
      <c r="N49" s="26"/>
      <c r="P49" s="309"/>
    </row>
    <row r="50" spans="1:16" s="38" customFormat="1" ht="12" customHeight="1" x14ac:dyDescent="0.2">
      <c r="A50" s="27" t="s">
        <v>96</v>
      </c>
      <c r="B50" s="28" t="s">
        <v>97</v>
      </c>
      <c r="C50" s="54"/>
      <c r="D50" s="55"/>
      <c r="E50" s="56"/>
      <c r="F50" s="54"/>
      <c r="G50" s="55"/>
      <c r="H50" s="56"/>
      <c r="I50" s="54"/>
      <c r="J50" s="55"/>
      <c r="K50" s="56"/>
      <c r="L50" s="54"/>
      <c r="M50" s="55"/>
      <c r="N50" s="56"/>
      <c r="P50" s="309"/>
    </row>
    <row r="51" spans="1:16" s="38" customFormat="1" ht="12" customHeight="1" x14ac:dyDescent="0.2">
      <c r="A51" s="33" t="s">
        <v>98</v>
      </c>
      <c r="B51" s="34" t="s">
        <v>99</v>
      </c>
      <c r="C51" s="48"/>
      <c r="D51" s="49"/>
      <c r="E51" s="50"/>
      <c r="F51" s="48"/>
      <c r="G51" s="49"/>
      <c r="H51" s="50"/>
      <c r="I51" s="48"/>
      <c r="J51" s="49"/>
      <c r="K51" s="50"/>
      <c r="L51" s="48"/>
      <c r="M51" s="49"/>
      <c r="N51" s="50"/>
      <c r="P51" s="309"/>
    </row>
    <row r="52" spans="1:16" s="38" customFormat="1" ht="12" customHeight="1" x14ac:dyDescent="0.2">
      <c r="A52" s="33" t="s">
        <v>100</v>
      </c>
      <c r="B52" s="34" t="s">
        <v>101</v>
      </c>
      <c r="C52" s="48"/>
      <c r="D52" s="49"/>
      <c r="E52" s="50"/>
      <c r="F52" s="48"/>
      <c r="G52" s="49"/>
      <c r="H52" s="50"/>
      <c r="I52" s="48"/>
      <c r="J52" s="49"/>
      <c r="K52" s="50"/>
      <c r="L52" s="48"/>
      <c r="M52" s="49"/>
      <c r="N52" s="50"/>
      <c r="P52" s="309"/>
    </row>
    <row r="53" spans="1:16" s="38" customFormat="1" ht="12" customHeight="1" x14ac:dyDescent="0.2">
      <c r="A53" s="33" t="s">
        <v>102</v>
      </c>
      <c r="B53" s="34" t="s">
        <v>103</v>
      </c>
      <c r="C53" s="48"/>
      <c r="D53" s="49"/>
      <c r="E53" s="50"/>
      <c r="F53" s="48"/>
      <c r="G53" s="49"/>
      <c r="H53" s="50"/>
      <c r="I53" s="48"/>
      <c r="J53" s="49"/>
      <c r="K53" s="50"/>
      <c r="L53" s="48"/>
      <c r="M53" s="49"/>
      <c r="N53" s="50"/>
      <c r="P53" s="309"/>
    </row>
    <row r="54" spans="1:16" s="38" customFormat="1" ht="12" customHeight="1" thickBot="1" x14ac:dyDescent="0.25">
      <c r="A54" s="39" t="s">
        <v>104</v>
      </c>
      <c r="B54" s="40" t="s">
        <v>105</v>
      </c>
      <c r="C54" s="51"/>
      <c r="D54" s="52"/>
      <c r="E54" s="53"/>
      <c r="F54" s="51"/>
      <c r="G54" s="52"/>
      <c r="H54" s="53"/>
      <c r="I54" s="51"/>
      <c r="J54" s="52"/>
      <c r="K54" s="53"/>
      <c r="L54" s="51"/>
      <c r="M54" s="52"/>
      <c r="N54" s="53"/>
      <c r="P54" s="309"/>
    </row>
    <row r="55" spans="1:16" s="38" customFormat="1" ht="12" customHeight="1" thickBot="1" x14ac:dyDescent="0.3">
      <c r="A55" s="22" t="s">
        <v>106</v>
      </c>
      <c r="B55" s="23" t="s">
        <v>107</v>
      </c>
      <c r="C55" s="24">
        <v>1960000</v>
      </c>
      <c r="D55" s="25">
        <v>1960000</v>
      </c>
      <c r="E55" s="26">
        <v>845000</v>
      </c>
      <c r="F55" s="24">
        <f t="shared" ref="F55" si="10">SUM(F56:F58)</f>
        <v>0</v>
      </c>
      <c r="G55" s="25"/>
      <c r="H55" s="26"/>
      <c r="I55" s="24">
        <f t="shared" ref="I55" si="11">SUM(I56:I58)</f>
        <v>0</v>
      </c>
      <c r="J55" s="25"/>
      <c r="K55" s="26"/>
      <c r="L55" s="24">
        <v>1960000</v>
      </c>
      <c r="M55" s="25">
        <v>1960000</v>
      </c>
      <c r="N55" s="26">
        <v>845000</v>
      </c>
      <c r="P55" s="309"/>
    </row>
    <row r="56" spans="1:16" s="38" customFormat="1" ht="12" customHeight="1" x14ac:dyDescent="0.2">
      <c r="A56" s="27" t="s">
        <v>108</v>
      </c>
      <c r="B56" s="28" t="s">
        <v>109</v>
      </c>
      <c r="C56" s="29"/>
      <c r="D56" s="30"/>
      <c r="E56" s="31"/>
      <c r="F56" s="29"/>
      <c r="G56" s="30"/>
      <c r="H56" s="31"/>
      <c r="I56" s="29"/>
      <c r="J56" s="30"/>
      <c r="K56" s="31"/>
      <c r="L56" s="29"/>
      <c r="M56" s="30"/>
      <c r="N56" s="31"/>
      <c r="P56" s="309"/>
    </row>
    <row r="57" spans="1:16" s="38" customFormat="1" ht="12" customHeight="1" x14ac:dyDescent="0.2">
      <c r="A57" s="33" t="s">
        <v>110</v>
      </c>
      <c r="B57" s="34" t="s">
        <v>111</v>
      </c>
      <c r="C57" s="35"/>
      <c r="D57" s="36"/>
      <c r="E57" s="37"/>
      <c r="F57" s="35"/>
      <c r="G57" s="36"/>
      <c r="H57" s="37"/>
      <c r="I57" s="35"/>
      <c r="J57" s="36"/>
      <c r="K57" s="37"/>
      <c r="L57" s="35"/>
      <c r="M57" s="36"/>
      <c r="N57" s="37"/>
      <c r="P57" s="311"/>
    </row>
    <row r="58" spans="1:16" s="38" customFormat="1" ht="12" customHeight="1" x14ac:dyDescent="0.2">
      <c r="A58" s="33" t="s">
        <v>112</v>
      </c>
      <c r="B58" s="34" t="s">
        <v>113</v>
      </c>
      <c r="C58" s="35">
        <v>1960000</v>
      </c>
      <c r="D58" s="36">
        <v>1960000</v>
      </c>
      <c r="E58" s="37">
        <v>845000</v>
      </c>
      <c r="F58" s="35"/>
      <c r="G58" s="36"/>
      <c r="H58" s="37"/>
      <c r="I58" s="35"/>
      <c r="J58" s="36"/>
      <c r="K58" s="37"/>
      <c r="L58" s="35">
        <v>1960000</v>
      </c>
      <c r="M58" s="36">
        <v>1960000</v>
      </c>
      <c r="N58" s="37">
        <v>845000</v>
      </c>
      <c r="P58" s="311"/>
    </row>
    <row r="59" spans="1:16" s="38" customFormat="1" ht="12" customHeight="1" thickBot="1" x14ac:dyDescent="0.25">
      <c r="A59" s="39" t="s">
        <v>114</v>
      </c>
      <c r="B59" s="40" t="s">
        <v>115</v>
      </c>
      <c r="C59" s="42"/>
      <c r="D59" s="43"/>
      <c r="E59" s="44"/>
      <c r="F59" s="42"/>
      <c r="G59" s="43"/>
      <c r="H59" s="44"/>
      <c r="I59" s="42"/>
      <c r="J59" s="43"/>
      <c r="K59" s="44"/>
      <c r="L59" s="42"/>
      <c r="M59" s="43"/>
      <c r="N59" s="44"/>
      <c r="P59" s="311"/>
    </row>
    <row r="60" spans="1:16" s="38" customFormat="1" ht="12" customHeight="1" thickBot="1" x14ac:dyDescent="0.3">
      <c r="A60" s="22" t="s">
        <v>116</v>
      </c>
      <c r="B60" s="41" t="s">
        <v>117</v>
      </c>
      <c r="C60" s="24">
        <f t="shared" ref="C60" si="12">SUM(C61:C63)</f>
        <v>0</v>
      </c>
      <c r="D60" s="25"/>
      <c r="E60" s="26"/>
      <c r="F60" s="24"/>
      <c r="G60" s="25">
        <v>141056010</v>
      </c>
      <c r="H60" s="26">
        <v>141056010</v>
      </c>
      <c r="I60" s="24">
        <f t="shared" ref="I60" si="13">SUM(I61:I63)</f>
        <v>0</v>
      </c>
      <c r="J60" s="25"/>
      <c r="K60" s="26"/>
      <c r="L60" s="24"/>
      <c r="M60" s="25">
        <v>141056010</v>
      </c>
      <c r="N60" s="26">
        <v>141056010</v>
      </c>
    </row>
    <row r="61" spans="1:16" s="38" customFormat="1" ht="12" customHeight="1" x14ac:dyDescent="0.2">
      <c r="A61" s="27" t="s">
        <v>118</v>
      </c>
      <c r="B61" s="28" t="s">
        <v>119</v>
      </c>
      <c r="C61" s="48"/>
      <c r="D61" s="49"/>
      <c r="E61" s="50"/>
      <c r="F61" s="48"/>
      <c r="G61" s="49"/>
      <c r="H61" s="50"/>
      <c r="I61" s="48"/>
      <c r="J61" s="49"/>
      <c r="K61" s="50"/>
      <c r="L61" s="48"/>
      <c r="M61" s="49"/>
      <c r="N61" s="50"/>
    </row>
    <row r="62" spans="1:16" s="38" customFormat="1" ht="12" customHeight="1" x14ac:dyDescent="0.2">
      <c r="A62" s="33" t="s">
        <v>120</v>
      </c>
      <c r="B62" s="34" t="s">
        <v>121</v>
      </c>
      <c r="C62" s="48"/>
      <c r="D62" s="49"/>
      <c r="E62" s="50"/>
      <c r="F62" s="48"/>
      <c r="G62" s="49"/>
      <c r="H62" s="50"/>
      <c r="I62" s="48"/>
      <c r="J62" s="49"/>
      <c r="K62" s="50"/>
      <c r="L62" s="48"/>
      <c r="M62" s="49"/>
      <c r="N62" s="50"/>
    </row>
    <row r="63" spans="1:16" s="38" customFormat="1" ht="12" customHeight="1" x14ac:dyDescent="0.2">
      <c r="A63" s="33" t="s">
        <v>122</v>
      </c>
      <c r="B63" s="34" t="s">
        <v>123</v>
      </c>
      <c r="C63" s="48"/>
      <c r="D63" s="49"/>
      <c r="E63" s="50"/>
      <c r="F63" s="48"/>
      <c r="G63" s="49">
        <v>141056010</v>
      </c>
      <c r="H63" s="50">
        <v>141056010</v>
      </c>
      <c r="I63" s="48"/>
      <c r="J63" s="49"/>
      <c r="K63" s="50"/>
      <c r="L63" s="48"/>
      <c r="M63" s="49">
        <v>141056010</v>
      </c>
      <c r="N63" s="50">
        <v>141056010</v>
      </c>
    </row>
    <row r="64" spans="1:16" s="38" customFormat="1" ht="12" customHeight="1" thickBot="1" x14ac:dyDescent="0.25">
      <c r="A64" s="39" t="s">
        <v>124</v>
      </c>
      <c r="B64" s="40" t="s">
        <v>125</v>
      </c>
      <c r="C64" s="48"/>
      <c r="D64" s="49"/>
      <c r="E64" s="50"/>
      <c r="F64" s="48"/>
      <c r="G64" s="49"/>
      <c r="H64" s="50"/>
      <c r="I64" s="48"/>
      <c r="J64" s="49"/>
      <c r="K64" s="50"/>
      <c r="L64" s="48"/>
      <c r="M64" s="49"/>
      <c r="N64" s="50"/>
    </row>
    <row r="65" spans="1:14" s="38" customFormat="1" ht="12" customHeight="1" thickBot="1" x14ac:dyDescent="0.3">
      <c r="A65" s="22" t="s">
        <v>126</v>
      </c>
      <c r="B65" s="23" t="s">
        <v>127</v>
      </c>
      <c r="C65" s="45">
        <f t="shared" ref="C65:I65" si="14">+C8+C15+C22+C29+C37+C49+C55+C60</f>
        <v>283059567</v>
      </c>
      <c r="D65" s="57">
        <f t="shared" si="14"/>
        <v>371223892</v>
      </c>
      <c r="E65" s="46">
        <f t="shared" si="14"/>
        <v>326496434</v>
      </c>
      <c r="F65" s="45">
        <f t="shared" si="14"/>
        <v>8690000</v>
      </c>
      <c r="G65" s="57">
        <f t="shared" si="14"/>
        <v>159347012</v>
      </c>
      <c r="H65" s="46">
        <f t="shared" si="14"/>
        <v>154442341</v>
      </c>
      <c r="I65" s="45">
        <f t="shared" si="14"/>
        <v>0</v>
      </c>
      <c r="J65" s="57"/>
      <c r="K65" s="46">
        <v>39</v>
      </c>
      <c r="L65" s="45">
        <v>291749567</v>
      </c>
      <c r="M65" s="57">
        <v>530570904</v>
      </c>
      <c r="N65" s="46">
        <v>480938814</v>
      </c>
    </row>
    <row r="66" spans="1:14" s="38" customFormat="1" ht="12" customHeight="1" thickBot="1" x14ac:dyDescent="0.2">
      <c r="A66" s="58" t="s">
        <v>128</v>
      </c>
      <c r="B66" s="41" t="s">
        <v>129</v>
      </c>
      <c r="C66" s="24">
        <f t="shared" ref="C66:F66" si="15">SUM(C67:C69)</f>
        <v>0</v>
      </c>
      <c r="D66" s="25"/>
      <c r="E66" s="26"/>
      <c r="F66" s="24">
        <f t="shared" si="15"/>
        <v>0</v>
      </c>
      <c r="G66" s="25"/>
      <c r="H66" s="26"/>
      <c r="I66" s="24">
        <f t="shared" ref="I66" si="16">SUM(I67:I69)</f>
        <v>0</v>
      </c>
      <c r="J66" s="25"/>
      <c r="K66" s="26"/>
      <c r="L66" s="24"/>
      <c r="M66" s="25"/>
      <c r="N66" s="26"/>
    </row>
    <row r="67" spans="1:14" s="38" customFormat="1" ht="12" customHeight="1" x14ac:dyDescent="0.2">
      <c r="A67" s="27" t="s">
        <v>130</v>
      </c>
      <c r="B67" s="28" t="s">
        <v>131</v>
      </c>
      <c r="C67" s="48"/>
      <c r="D67" s="49"/>
      <c r="E67" s="50"/>
      <c r="F67" s="48"/>
      <c r="G67" s="49"/>
      <c r="H67" s="50"/>
      <c r="I67" s="48"/>
      <c r="J67" s="49"/>
      <c r="K67" s="50"/>
      <c r="L67" s="48"/>
      <c r="M67" s="49"/>
      <c r="N67" s="50"/>
    </row>
    <row r="68" spans="1:14" s="38" customFormat="1" ht="12" customHeight="1" x14ac:dyDescent="0.2">
      <c r="A68" s="33" t="s">
        <v>132</v>
      </c>
      <c r="B68" s="34" t="s">
        <v>133</v>
      </c>
      <c r="C68" s="48"/>
      <c r="D68" s="49"/>
      <c r="E68" s="50"/>
      <c r="F68" s="48"/>
      <c r="G68" s="49"/>
      <c r="H68" s="50"/>
      <c r="I68" s="48"/>
      <c r="J68" s="49"/>
      <c r="K68" s="50"/>
      <c r="L68" s="48"/>
      <c r="M68" s="49"/>
      <c r="N68" s="50"/>
    </row>
    <row r="69" spans="1:14" s="38" customFormat="1" ht="12" customHeight="1" thickBot="1" x14ac:dyDescent="0.25">
      <c r="A69" s="39" t="s">
        <v>134</v>
      </c>
      <c r="B69" s="59" t="s">
        <v>135</v>
      </c>
      <c r="C69" s="48"/>
      <c r="D69" s="60"/>
      <c r="E69" s="50"/>
      <c r="F69" s="48"/>
      <c r="G69" s="60"/>
      <c r="H69" s="50"/>
      <c r="I69" s="48"/>
      <c r="J69" s="60"/>
      <c r="K69" s="50"/>
      <c r="L69" s="48"/>
      <c r="M69" s="60"/>
      <c r="N69" s="50"/>
    </row>
    <row r="70" spans="1:14" s="38" customFormat="1" ht="12" customHeight="1" thickBot="1" x14ac:dyDescent="0.2">
      <c r="A70" s="58" t="s">
        <v>136</v>
      </c>
      <c r="B70" s="41" t="s">
        <v>137</v>
      </c>
      <c r="C70" s="24">
        <f t="shared" ref="C70" si="17">SUM(C71:C74)</f>
        <v>0</v>
      </c>
      <c r="D70" s="24"/>
      <c r="E70" s="26"/>
      <c r="F70" s="24"/>
      <c r="G70" s="24">
        <v>42000000</v>
      </c>
      <c r="H70" s="26">
        <v>42000000</v>
      </c>
      <c r="I70" s="24">
        <f t="shared" ref="I70" si="18">SUM(I71:I74)</f>
        <v>0</v>
      </c>
      <c r="J70" s="24"/>
      <c r="K70" s="26"/>
      <c r="L70" s="24"/>
      <c r="M70" s="24">
        <v>42000000</v>
      </c>
      <c r="N70" s="26">
        <v>42000000</v>
      </c>
    </row>
    <row r="71" spans="1:14" s="38" customFormat="1" ht="12" customHeight="1" x14ac:dyDescent="0.2">
      <c r="A71" s="27" t="s">
        <v>138</v>
      </c>
      <c r="B71" s="28" t="s">
        <v>139</v>
      </c>
      <c r="C71" s="48"/>
      <c r="D71" s="48"/>
      <c r="E71" s="50"/>
      <c r="F71" s="48"/>
      <c r="G71" s="48">
        <v>42000000</v>
      </c>
      <c r="H71" s="50">
        <v>42000000</v>
      </c>
      <c r="I71" s="48"/>
      <c r="J71" s="48"/>
      <c r="K71" s="50"/>
      <c r="L71" s="48"/>
      <c r="M71" s="48">
        <v>42000000</v>
      </c>
      <c r="N71" s="50">
        <v>42000000</v>
      </c>
    </row>
    <row r="72" spans="1:14" s="38" customFormat="1" ht="12" customHeight="1" x14ac:dyDescent="0.2">
      <c r="A72" s="33" t="s">
        <v>140</v>
      </c>
      <c r="B72" s="34" t="s">
        <v>141</v>
      </c>
      <c r="C72" s="48"/>
      <c r="D72" s="48"/>
      <c r="E72" s="50"/>
      <c r="F72" s="48"/>
      <c r="G72" s="48"/>
      <c r="H72" s="50"/>
      <c r="I72" s="48"/>
      <c r="J72" s="48"/>
      <c r="K72" s="50"/>
      <c r="L72" s="48"/>
      <c r="M72" s="48"/>
      <c r="N72" s="50"/>
    </row>
    <row r="73" spans="1:14" s="38" customFormat="1" ht="12" customHeight="1" x14ac:dyDescent="0.2">
      <c r="A73" s="33" t="s">
        <v>142</v>
      </c>
      <c r="B73" s="34" t="s">
        <v>143</v>
      </c>
      <c r="C73" s="48"/>
      <c r="D73" s="48"/>
      <c r="E73" s="50"/>
      <c r="F73" s="48"/>
      <c r="G73" s="48"/>
      <c r="H73" s="50"/>
      <c r="I73" s="48"/>
      <c r="J73" s="48"/>
      <c r="K73" s="50"/>
      <c r="L73" s="48"/>
      <c r="M73" s="48"/>
      <c r="N73" s="50"/>
    </row>
    <row r="74" spans="1:14" s="38" customFormat="1" ht="12" customHeight="1" thickBot="1" x14ac:dyDescent="0.25">
      <c r="A74" s="39" t="s">
        <v>144</v>
      </c>
      <c r="B74" s="40" t="s">
        <v>145</v>
      </c>
      <c r="C74" s="48"/>
      <c r="D74" s="48"/>
      <c r="E74" s="50"/>
      <c r="F74" s="48"/>
      <c r="G74" s="48"/>
      <c r="H74" s="50"/>
      <c r="I74" s="48"/>
      <c r="J74" s="48"/>
      <c r="K74" s="50"/>
      <c r="L74" s="48"/>
      <c r="M74" s="48"/>
      <c r="N74" s="50"/>
    </row>
    <row r="75" spans="1:14" s="38" customFormat="1" ht="12" customHeight="1" thickBot="1" x14ac:dyDescent="0.2">
      <c r="A75" s="58" t="s">
        <v>146</v>
      </c>
      <c r="B75" s="41" t="s">
        <v>147</v>
      </c>
      <c r="C75" s="24">
        <v>131536737</v>
      </c>
      <c r="D75" s="24">
        <v>29435000</v>
      </c>
      <c r="E75" s="26">
        <v>29435000</v>
      </c>
      <c r="F75" s="24">
        <f t="shared" ref="F75" si="19">SUM(F76:F77)</f>
        <v>0</v>
      </c>
      <c r="G75" s="24"/>
      <c r="H75" s="26"/>
      <c r="I75" s="24">
        <f t="shared" ref="I75:K75" si="20">SUM(I76:I77)</f>
        <v>5198</v>
      </c>
      <c r="J75" s="24">
        <f t="shared" si="20"/>
        <v>74000</v>
      </c>
      <c r="K75" s="26">
        <f t="shared" si="20"/>
        <v>74000</v>
      </c>
      <c r="L75" s="24">
        <v>131541935</v>
      </c>
      <c r="M75" s="24">
        <v>29509000</v>
      </c>
      <c r="N75" s="26">
        <v>29509000</v>
      </c>
    </row>
    <row r="76" spans="1:14" s="38" customFormat="1" ht="12" customHeight="1" x14ac:dyDescent="0.2">
      <c r="A76" s="27" t="s">
        <v>148</v>
      </c>
      <c r="B76" s="28" t="s">
        <v>149</v>
      </c>
      <c r="C76" s="48">
        <v>131536737</v>
      </c>
      <c r="D76" s="48">
        <v>29435000</v>
      </c>
      <c r="E76" s="50">
        <v>29435000</v>
      </c>
      <c r="F76" s="48"/>
      <c r="G76" s="48"/>
      <c r="H76" s="50"/>
      <c r="I76" s="48">
        <v>5198</v>
      </c>
      <c r="J76" s="48">
        <v>74000</v>
      </c>
      <c r="K76" s="50">
        <v>74000</v>
      </c>
      <c r="L76" s="48">
        <v>131541935</v>
      </c>
      <c r="M76" s="48">
        <v>29509000</v>
      </c>
      <c r="N76" s="50">
        <v>29509000</v>
      </c>
    </row>
    <row r="77" spans="1:14" s="38" customFormat="1" ht="12" customHeight="1" thickBot="1" x14ac:dyDescent="0.25">
      <c r="A77" s="39" t="s">
        <v>150</v>
      </c>
      <c r="B77" s="40" t="s">
        <v>151</v>
      </c>
      <c r="C77" s="48"/>
      <c r="D77" s="48"/>
      <c r="E77" s="50"/>
      <c r="F77" s="48"/>
      <c r="G77" s="48"/>
      <c r="H77" s="50"/>
      <c r="I77" s="48"/>
      <c r="J77" s="48"/>
      <c r="K77" s="50"/>
      <c r="L77" s="48"/>
      <c r="M77" s="48"/>
      <c r="N77" s="50"/>
    </row>
    <row r="78" spans="1:14" s="32" customFormat="1" ht="12" customHeight="1" thickBot="1" x14ac:dyDescent="0.2">
      <c r="A78" s="58" t="s">
        <v>152</v>
      </c>
      <c r="B78" s="41" t="s">
        <v>153</v>
      </c>
      <c r="C78" s="24">
        <f t="shared" ref="C78:F78" si="21">SUM(C79:C82)</f>
        <v>99405960</v>
      </c>
      <c r="D78" s="24">
        <f t="shared" si="21"/>
        <v>99405960</v>
      </c>
      <c r="E78" s="26">
        <f t="shared" si="21"/>
        <v>89331085</v>
      </c>
      <c r="F78" s="24">
        <f t="shared" si="21"/>
        <v>0</v>
      </c>
      <c r="G78" s="24">
        <v>5103372</v>
      </c>
      <c r="H78" s="26">
        <v>5103372</v>
      </c>
      <c r="I78" s="24">
        <f t="shared" ref="I78:K78" si="22">SUM(I79:I82)</f>
        <v>40498261</v>
      </c>
      <c r="J78" s="24">
        <f t="shared" si="22"/>
        <v>40498261</v>
      </c>
      <c r="K78" s="26">
        <f t="shared" si="22"/>
        <v>32662429</v>
      </c>
      <c r="L78" s="24">
        <v>139904221</v>
      </c>
      <c r="M78" s="24">
        <v>145007593</v>
      </c>
      <c r="N78" s="26">
        <v>127096886</v>
      </c>
    </row>
    <row r="79" spans="1:14" s="38" customFormat="1" ht="12" customHeight="1" x14ac:dyDescent="0.2">
      <c r="A79" s="27" t="s">
        <v>154</v>
      </c>
      <c r="B79" s="28" t="s">
        <v>155</v>
      </c>
      <c r="C79" s="48"/>
      <c r="D79" s="48"/>
      <c r="E79" s="50"/>
      <c r="F79" s="48"/>
      <c r="G79" s="48">
        <v>5103372</v>
      </c>
      <c r="H79" s="50">
        <v>5103372</v>
      </c>
      <c r="I79" s="48"/>
      <c r="J79" s="48"/>
      <c r="K79" s="50"/>
      <c r="L79" s="48"/>
      <c r="M79" s="48">
        <v>5103372</v>
      </c>
      <c r="N79" s="50">
        <v>5103372</v>
      </c>
    </row>
    <row r="80" spans="1:14" s="38" customFormat="1" ht="12" customHeight="1" x14ac:dyDescent="0.2">
      <c r="A80" s="33" t="s">
        <v>156</v>
      </c>
      <c r="B80" s="34" t="s">
        <v>157</v>
      </c>
      <c r="C80" s="48"/>
      <c r="D80" s="48"/>
      <c r="E80" s="50"/>
      <c r="F80" s="48"/>
      <c r="G80" s="48"/>
      <c r="H80" s="50"/>
      <c r="I80" s="48"/>
      <c r="J80" s="48"/>
      <c r="K80" s="50"/>
      <c r="L80" s="48"/>
      <c r="M80" s="48"/>
      <c r="N80" s="50"/>
    </row>
    <row r="81" spans="1:16" s="38" customFormat="1" ht="12" customHeight="1" x14ac:dyDescent="0.2">
      <c r="A81" s="39" t="s">
        <v>158</v>
      </c>
      <c r="B81" s="40" t="s">
        <v>159</v>
      </c>
      <c r="C81" s="48"/>
      <c r="D81" s="48"/>
      <c r="E81" s="50"/>
      <c r="F81" s="48"/>
      <c r="G81" s="48"/>
      <c r="H81" s="50"/>
      <c r="I81" s="48"/>
      <c r="J81" s="48"/>
      <c r="K81" s="50"/>
      <c r="L81" s="48"/>
      <c r="M81" s="48"/>
      <c r="N81" s="50"/>
    </row>
    <row r="82" spans="1:16" s="38" customFormat="1" ht="12" customHeight="1" thickBot="1" x14ac:dyDescent="0.25">
      <c r="A82" s="61" t="s">
        <v>160</v>
      </c>
      <c r="B82" s="62" t="s">
        <v>161</v>
      </c>
      <c r="C82" s="63">
        <v>99405960</v>
      </c>
      <c r="D82" s="63">
        <v>99405960</v>
      </c>
      <c r="E82" s="64">
        <v>89331085</v>
      </c>
      <c r="F82" s="63"/>
      <c r="G82" s="63"/>
      <c r="H82" s="64"/>
      <c r="I82" s="63">
        <v>40498261</v>
      </c>
      <c r="J82" s="63">
        <v>40498261</v>
      </c>
      <c r="K82" s="64">
        <v>32662429</v>
      </c>
      <c r="L82" s="63">
        <v>139904221</v>
      </c>
      <c r="M82" s="63">
        <v>139904221</v>
      </c>
      <c r="N82" s="64">
        <v>121993514</v>
      </c>
    </row>
    <row r="83" spans="1:16" s="38" customFormat="1" ht="12" customHeight="1" thickBot="1" x14ac:dyDescent="0.2">
      <c r="A83" s="58" t="s">
        <v>162</v>
      </c>
      <c r="B83" s="41" t="s">
        <v>163</v>
      </c>
      <c r="C83" s="24">
        <f t="shared" ref="C83:F83" si="23">SUM(C84:C87)</f>
        <v>0</v>
      </c>
      <c r="D83" s="24"/>
      <c r="E83" s="26"/>
      <c r="F83" s="24">
        <f t="shared" si="23"/>
        <v>0</v>
      </c>
      <c r="G83" s="24"/>
      <c r="H83" s="26"/>
      <c r="I83" s="24">
        <f t="shared" ref="I83" si="24">SUM(I84:I87)</f>
        <v>0</v>
      </c>
      <c r="J83" s="24"/>
      <c r="K83" s="26"/>
      <c r="L83" s="24"/>
      <c r="M83" s="24"/>
      <c r="N83" s="26"/>
    </row>
    <row r="84" spans="1:16" s="38" customFormat="1" ht="12" customHeight="1" x14ac:dyDescent="0.2">
      <c r="A84" s="65" t="s">
        <v>164</v>
      </c>
      <c r="B84" s="28" t="s">
        <v>165</v>
      </c>
      <c r="C84" s="48"/>
      <c r="D84" s="48"/>
      <c r="E84" s="50"/>
      <c r="F84" s="48"/>
      <c r="G84" s="48"/>
      <c r="H84" s="50"/>
      <c r="I84" s="48"/>
      <c r="J84" s="48"/>
      <c r="K84" s="50"/>
      <c r="L84" s="48"/>
      <c r="M84" s="48"/>
      <c r="N84" s="50"/>
    </row>
    <row r="85" spans="1:16" s="38" customFormat="1" ht="12" customHeight="1" x14ac:dyDescent="0.2">
      <c r="A85" s="66" t="s">
        <v>166</v>
      </c>
      <c r="B85" s="34" t="s">
        <v>167</v>
      </c>
      <c r="C85" s="48"/>
      <c r="D85" s="48"/>
      <c r="E85" s="50"/>
      <c r="F85" s="48"/>
      <c r="G85" s="48"/>
      <c r="H85" s="50"/>
      <c r="I85" s="48"/>
      <c r="J85" s="48"/>
      <c r="K85" s="50"/>
      <c r="L85" s="48"/>
      <c r="M85" s="48"/>
      <c r="N85" s="50"/>
    </row>
    <row r="86" spans="1:16" s="38" customFormat="1" ht="12" customHeight="1" x14ac:dyDescent="0.2">
      <c r="A86" s="66" t="s">
        <v>168</v>
      </c>
      <c r="B86" s="34" t="s">
        <v>169</v>
      </c>
      <c r="C86" s="48"/>
      <c r="D86" s="48"/>
      <c r="E86" s="50"/>
      <c r="F86" s="48"/>
      <c r="G86" s="48"/>
      <c r="H86" s="50"/>
      <c r="I86" s="48"/>
      <c r="J86" s="48"/>
      <c r="K86" s="50"/>
      <c r="L86" s="48"/>
      <c r="M86" s="48"/>
      <c r="N86" s="50"/>
    </row>
    <row r="87" spans="1:16" s="32" customFormat="1" ht="12" customHeight="1" thickBot="1" x14ac:dyDescent="0.25">
      <c r="A87" s="67" t="s">
        <v>170</v>
      </c>
      <c r="B87" s="40" t="s">
        <v>171</v>
      </c>
      <c r="C87" s="48"/>
      <c r="D87" s="48"/>
      <c r="E87" s="50"/>
      <c r="F87" s="48"/>
      <c r="G87" s="48"/>
      <c r="H87" s="50"/>
      <c r="I87" s="48"/>
      <c r="J87" s="48"/>
      <c r="K87" s="50"/>
      <c r="L87" s="48"/>
      <c r="M87" s="48"/>
      <c r="N87" s="50"/>
    </row>
    <row r="88" spans="1:16" s="32" customFormat="1" ht="12" customHeight="1" thickBot="1" x14ac:dyDescent="0.2">
      <c r="A88" s="58" t="s">
        <v>172</v>
      </c>
      <c r="B88" s="41" t="s">
        <v>173</v>
      </c>
      <c r="C88" s="68"/>
      <c r="D88" s="68"/>
      <c r="E88" s="26"/>
      <c r="F88" s="68"/>
      <c r="G88" s="68"/>
      <c r="H88" s="26"/>
      <c r="I88" s="68"/>
      <c r="J88" s="68"/>
      <c r="K88" s="26"/>
      <c r="L88" s="68"/>
      <c r="M88" s="68"/>
      <c r="N88" s="26"/>
    </row>
    <row r="89" spans="1:16" s="32" customFormat="1" ht="12" customHeight="1" thickBot="1" x14ac:dyDescent="0.2">
      <c r="A89" s="58" t="s">
        <v>174</v>
      </c>
      <c r="B89" s="41" t="s">
        <v>175</v>
      </c>
      <c r="C89" s="68"/>
      <c r="D89" s="68"/>
      <c r="E89" s="26"/>
      <c r="F89" s="68"/>
      <c r="G89" s="68"/>
      <c r="H89" s="26"/>
      <c r="I89" s="68"/>
      <c r="J89" s="68"/>
      <c r="K89" s="26"/>
      <c r="L89" s="68"/>
      <c r="M89" s="68"/>
      <c r="N89" s="26"/>
    </row>
    <row r="90" spans="1:16" s="32" customFormat="1" ht="12" customHeight="1" thickBot="1" x14ac:dyDescent="0.2">
      <c r="A90" s="58" t="s">
        <v>176</v>
      </c>
      <c r="B90" s="69" t="s">
        <v>177</v>
      </c>
      <c r="C90" s="45">
        <f t="shared" ref="C90:K90" si="25">+C66+C70+C75+C78+C83+C89+C88</f>
        <v>230942697</v>
      </c>
      <c r="D90" s="45">
        <f t="shared" si="25"/>
        <v>128840960</v>
      </c>
      <c r="E90" s="46">
        <f t="shared" si="25"/>
        <v>118766085</v>
      </c>
      <c r="F90" s="45">
        <f t="shared" si="25"/>
        <v>0</v>
      </c>
      <c r="G90" s="45">
        <f t="shared" si="25"/>
        <v>47103372</v>
      </c>
      <c r="H90" s="46">
        <f t="shared" si="25"/>
        <v>47103372</v>
      </c>
      <c r="I90" s="45">
        <f t="shared" si="25"/>
        <v>40503459</v>
      </c>
      <c r="J90" s="45">
        <f t="shared" si="25"/>
        <v>40572261</v>
      </c>
      <c r="K90" s="46">
        <f t="shared" si="25"/>
        <v>32736429</v>
      </c>
      <c r="L90" s="45">
        <v>271446156</v>
      </c>
      <c r="M90" s="45">
        <v>216516593</v>
      </c>
      <c r="N90" s="46">
        <v>198605886</v>
      </c>
    </row>
    <row r="91" spans="1:16" s="32" customFormat="1" ht="12" customHeight="1" thickBot="1" x14ac:dyDescent="0.2">
      <c r="A91" s="70" t="s">
        <v>178</v>
      </c>
      <c r="B91" s="71" t="s">
        <v>179</v>
      </c>
      <c r="C91" s="45">
        <f t="shared" ref="C91:K91" si="26">+C65+C90</f>
        <v>514002264</v>
      </c>
      <c r="D91" s="45">
        <f t="shared" si="26"/>
        <v>500064852</v>
      </c>
      <c r="E91" s="46">
        <f t="shared" si="26"/>
        <v>445262519</v>
      </c>
      <c r="F91" s="45">
        <f t="shared" si="26"/>
        <v>8690000</v>
      </c>
      <c r="G91" s="45">
        <f t="shared" si="26"/>
        <v>206450384</v>
      </c>
      <c r="H91" s="46">
        <f t="shared" si="26"/>
        <v>201545713</v>
      </c>
      <c r="I91" s="45">
        <f t="shared" si="26"/>
        <v>40503459</v>
      </c>
      <c r="J91" s="45">
        <f t="shared" si="26"/>
        <v>40572261</v>
      </c>
      <c r="K91" s="46">
        <f t="shared" si="26"/>
        <v>32736468</v>
      </c>
      <c r="L91" s="45">
        <v>563195723</v>
      </c>
      <c r="M91" s="45">
        <v>747087497</v>
      </c>
      <c r="N91" s="46">
        <v>689254828</v>
      </c>
    </row>
    <row r="92" spans="1:16" s="38" customFormat="1" ht="15" customHeight="1" x14ac:dyDescent="0.25">
      <c r="A92" s="72"/>
      <c r="B92" s="73"/>
      <c r="C92" s="74"/>
      <c r="F92" s="74"/>
      <c r="I92" s="74"/>
      <c r="L92" s="74"/>
    </row>
    <row r="93" spans="1:16" s="19" customFormat="1" ht="16.5" customHeight="1" thickBot="1" x14ac:dyDescent="0.3">
      <c r="A93" s="75"/>
      <c r="B93" s="75" t="s">
        <v>180</v>
      </c>
      <c r="C93" s="75"/>
      <c r="D93" s="75"/>
      <c r="E93" s="75"/>
    </row>
    <row r="94" spans="1:16" s="80" customFormat="1" ht="12" customHeight="1" thickBot="1" x14ac:dyDescent="0.3">
      <c r="A94" s="76" t="s">
        <v>12</v>
      </c>
      <c r="B94" s="77" t="s">
        <v>586</v>
      </c>
      <c r="C94" s="78">
        <f>J92+C95+C96+C97+C98+C99+C112</f>
        <v>254293323</v>
      </c>
      <c r="D94" s="78">
        <f>K92+D95+D96+D97+D98+D99+D112</f>
        <v>309496959</v>
      </c>
      <c r="E94" s="79">
        <f>L92+E95+E96+E97+E98+E99+E112</f>
        <v>273624902</v>
      </c>
      <c r="F94" s="258">
        <f>+F95+F96+F97+F98+F99</f>
        <v>72806858</v>
      </c>
      <c r="G94" s="258">
        <f>+G95+G96+G99</f>
        <v>27353311</v>
      </c>
      <c r="H94" s="259">
        <f>+H95+H96+H99+H98</f>
        <v>16821716</v>
      </c>
      <c r="I94" s="258">
        <v>39621040.5</v>
      </c>
      <c r="J94" s="258">
        <v>41079654</v>
      </c>
      <c r="K94" s="259">
        <f>+K95+K96+K97</f>
        <v>33690891</v>
      </c>
      <c r="L94" s="258">
        <f>S92+L95+L96+L97+L98+L99+L112</f>
        <v>371657502</v>
      </c>
      <c r="M94" s="258">
        <v>377929924</v>
      </c>
      <c r="N94" s="259">
        <v>324137509</v>
      </c>
    </row>
    <row r="95" spans="1:16" ht="12" customHeight="1" x14ac:dyDescent="0.25">
      <c r="A95" s="81" t="s">
        <v>14</v>
      </c>
      <c r="B95" s="82" t="s">
        <v>182</v>
      </c>
      <c r="C95" s="83">
        <v>133786202</v>
      </c>
      <c r="D95" s="83">
        <v>133098361</v>
      </c>
      <c r="E95" s="84">
        <v>124233749</v>
      </c>
      <c r="F95" s="83">
        <v>3196000</v>
      </c>
      <c r="G95" s="83">
        <v>3196000</v>
      </c>
      <c r="H95" s="84">
        <v>4490144</v>
      </c>
      <c r="I95" s="83">
        <v>22429263.600000001</v>
      </c>
      <c r="J95" s="83">
        <v>24209290</v>
      </c>
      <c r="K95" s="84">
        <v>21413141</v>
      </c>
      <c r="L95" s="83">
        <v>164395746</v>
      </c>
      <c r="M95" s="83">
        <v>160503651</v>
      </c>
      <c r="N95" s="84">
        <v>150137034</v>
      </c>
      <c r="P95" s="717"/>
    </row>
    <row r="96" spans="1:16" ht="12" customHeight="1" x14ac:dyDescent="0.25">
      <c r="A96" s="33" t="s">
        <v>16</v>
      </c>
      <c r="B96" s="85" t="s">
        <v>183</v>
      </c>
      <c r="C96" s="35">
        <v>37711496</v>
      </c>
      <c r="D96" s="35">
        <v>27823034</v>
      </c>
      <c r="E96" s="37">
        <v>24923884</v>
      </c>
      <c r="F96" s="35">
        <v>657720</v>
      </c>
      <c r="G96" s="35">
        <v>657720</v>
      </c>
      <c r="H96" s="37">
        <v>1808013</v>
      </c>
      <c r="I96" s="35">
        <v>6076262.7000000002</v>
      </c>
      <c r="J96" s="35">
        <v>7080102</v>
      </c>
      <c r="K96" s="37">
        <v>7080102</v>
      </c>
      <c r="L96" s="35">
        <v>44445479</v>
      </c>
      <c r="M96" s="35">
        <v>35560856</v>
      </c>
      <c r="N96" s="37">
        <v>33811999</v>
      </c>
    </row>
    <row r="97" spans="1:14" ht="12" customHeight="1" x14ac:dyDescent="0.25">
      <c r="A97" s="33" t="s">
        <v>18</v>
      </c>
      <c r="B97" s="85" t="s">
        <v>184</v>
      </c>
      <c r="C97" s="42">
        <v>62262136</v>
      </c>
      <c r="D97" s="35">
        <v>122116819</v>
      </c>
      <c r="E97" s="44">
        <v>101879880</v>
      </c>
      <c r="F97" s="42"/>
      <c r="G97" s="35"/>
      <c r="H97" s="44"/>
      <c r="I97" s="42">
        <v>10635514.200000001</v>
      </c>
      <c r="J97" s="35">
        <v>9790262</v>
      </c>
      <c r="K97" s="44">
        <v>5197648</v>
      </c>
      <c r="L97" s="42">
        <v>72897650</v>
      </c>
      <c r="M97" s="35">
        <v>131907081</v>
      </c>
      <c r="N97" s="44">
        <v>107077528</v>
      </c>
    </row>
    <row r="98" spans="1:14" ht="12" customHeight="1" x14ac:dyDescent="0.25">
      <c r="A98" s="33" t="s">
        <v>20</v>
      </c>
      <c r="B98" s="86" t="s">
        <v>185</v>
      </c>
      <c r="C98" s="42">
        <v>14733489</v>
      </c>
      <c r="D98" s="43">
        <v>22235075</v>
      </c>
      <c r="E98" s="44">
        <v>18363719</v>
      </c>
      <c r="F98" s="42"/>
      <c r="G98" s="43"/>
      <c r="H98" s="44">
        <v>3871356</v>
      </c>
      <c r="I98" s="42">
        <v>480000</v>
      </c>
      <c r="J98" s="43"/>
      <c r="K98" s="44"/>
      <c r="L98" s="42">
        <v>15165489</v>
      </c>
      <c r="M98" s="43">
        <v>22235075</v>
      </c>
      <c r="N98" s="44">
        <v>22235075</v>
      </c>
    </row>
    <row r="99" spans="1:14" ht="12" customHeight="1" x14ac:dyDescent="0.25">
      <c r="A99" s="33" t="s">
        <v>589</v>
      </c>
      <c r="B99" s="87" t="s">
        <v>187</v>
      </c>
      <c r="C99" s="42">
        <v>5800000</v>
      </c>
      <c r="D99" s="43">
        <v>4223670</v>
      </c>
      <c r="E99" s="44">
        <v>4223670</v>
      </c>
      <c r="F99" s="42">
        <v>68953138</v>
      </c>
      <c r="G99" s="43">
        <v>23499591</v>
      </c>
      <c r="H99" s="44">
        <v>6652203</v>
      </c>
      <c r="I99" s="42"/>
      <c r="J99" s="43"/>
      <c r="K99" s="44"/>
      <c r="L99" s="42">
        <v>74753138</v>
      </c>
      <c r="M99" s="43">
        <v>27723261</v>
      </c>
      <c r="N99" s="44">
        <v>10875873</v>
      </c>
    </row>
    <row r="100" spans="1:14" ht="12" customHeight="1" x14ac:dyDescent="0.25">
      <c r="A100" s="33" t="s">
        <v>24</v>
      </c>
      <c r="B100" s="85" t="s">
        <v>188</v>
      </c>
      <c r="C100" s="42">
        <v>0</v>
      </c>
      <c r="D100" s="43">
        <v>1713722</v>
      </c>
      <c r="E100" s="44">
        <v>1713722</v>
      </c>
      <c r="F100" s="42"/>
      <c r="G100" s="43"/>
      <c r="H100" s="44"/>
      <c r="I100" s="42"/>
      <c r="J100" s="43"/>
      <c r="K100" s="44"/>
      <c r="L100" s="42">
        <v>0</v>
      </c>
      <c r="M100" s="43">
        <v>1713722</v>
      </c>
      <c r="N100" s="44">
        <v>1713722</v>
      </c>
    </row>
    <row r="101" spans="1:14" ht="12" customHeight="1" x14ac:dyDescent="0.2">
      <c r="A101" s="33" t="s">
        <v>189</v>
      </c>
      <c r="B101" s="88" t="s">
        <v>190</v>
      </c>
      <c r="C101" s="42"/>
      <c r="D101" s="43"/>
      <c r="E101" s="44"/>
      <c r="F101" s="42"/>
      <c r="G101" s="43"/>
      <c r="H101" s="44"/>
      <c r="I101" s="42"/>
      <c r="J101" s="43"/>
      <c r="K101" s="44"/>
      <c r="L101" s="42"/>
      <c r="M101" s="43"/>
      <c r="N101" s="44"/>
    </row>
    <row r="102" spans="1:14" ht="12" customHeight="1" x14ac:dyDescent="0.2">
      <c r="A102" s="33" t="s">
        <v>191</v>
      </c>
      <c r="B102" s="88" t="s">
        <v>192</v>
      </c>
      <c r="C102" s="42">
        <v>5800000</v>
      </c>
      <c r="D102" s="43">
        <v>2509948</v>
      </c>
      <c r="E102" s="44">
        <v>2509948</v>
      </c>
      <c r="F102" s="42"/>
      <c r="G102" s="43"/>
      <c r="H102" s="44"/>
      <c r="I102" s="42"/>
      <c r="J102" s="43"/>
      <c r="K102" s="44"/>
      <c r="L102" s="42">
        <v>5800000</v>
      </c>
      <c r="M102" s="43">
        <v>2509948</v>
      </c>
      <c r="N102" s="44">
        <v>2509948</v>
      </c>
    </row>
    <row r="103" spans="1:14" ht="12" customHeight="1" x14ac:dyDescent="0.2">
      <c r="A103" s="33" t="s">
        <v>193</v>
      </c>
      <c r="B103" s="88" t="s">
        <v>194</v>
      </c>
      <c r="C103" s="42"/>
      <c r="D103" s="43"/>
      <c r="E103" s="44"/>
      <c r="F103" s="42"/>
      <c r="G103" s="43"/>
      <c r="H103" s="44"/>
      <c r="I103" s="42"/>
      <c r="J103" s="43"/>
      <c r="K103" s="44"/>
      <c r="L103" s="42"/>
      <c r="M103" s="43"/>
      <c r="N103" s="44"/>
    </row>
    <row r="104" spans="1:14" ht="12" customHeight="1" x14ac:dyDescent="0.25">
      <c r="A104" s="33" t="s">
        <v>195</v>
      </c>
      <c r="B104" s="89" t="s">
        <v>196</v>
      </c>
      <c r="C104" s="42"/>
      <c r="D104" s="43"/>
      <c r="E104" s="44"/>
      <c r="F104" s="42"/>
      <c r="G104" s="43"/>
      <c r="H104" s="44"/>
      <c r="I104" s="42"/>
      <c r="J104" s="43"/>
      <c r="K104" s="44"/>
      <c r="L104" s="42"/>
      <c r="M104" s="43"/>
      <c r="N104" s="44"/>
    </row>
    <row r="105" spans="1:14" x14ac:dyDescent="0.25">
      <c r="A105" s="33" t="s">
        <v>197</v>
      </c>
      <c r="B105" s="275" t="s">
        <v>198</v>
      </c>
      <c r="C105" s="42"/>
      <c r="D105" s="43"/>
      <c r="E105" s="44"/>
      <c r="F105" s="42"/>
      <c r="G105" s="43"/>
      <c r="H105" s="44"/>
      <c r="I105" s="42"/>
      <c r="J105" s="43"/>
      <c r="K105" s="44"/>
      <c r="L105" s="42"/>
      <c r="M105" s="43"/>
      <c r="N105" s="44"/>
    </row>
    <row r="106" spans="1:14" ht="12" customHeight="1" x14ac:dyDescent="0.2">
      <c r="A106" s="33" t="s">
        <v>199</v>
      </c>
      <c r="B106" s="88" t="s">
        <v>200</v>
      </c>
      <c r="C106" s="42"/>
      <c r="D106" s="43"/>
      <c r="E106" s="44"/>
      <c r="F106" s="42">
        <v>21552000</v>
      </c>
      <c r="G106" s="43">
        <v>2752000</v>
      </c>
      <c r="H106" s="44">
        <v>1794523</v>
      </c>
      <c r="I106" s="42"/>
      <c r="J106" s="43"/>
      <c r="K106" s="44"/>
      <c r="L106" s="42">
        <v>21552000</v>
      </c>
      <c r="M106" s="43">
        <v>2752000</v>
      </c>
      <c r="N106" s="44">
        <v>1794523</v>
      </c>
    </row>
    <row r="107" spans="1:14" ht="12" customHeight="1" x14ac:dyDescent="0.2">
      <c r="A107" s="33" t="s">
        <v>201</v>
      </c>
      <c r="B107" s="88" t="s">
        <v>202</v>
      </c>
      <c r="C107" s="42"/>
      <c r="D107" s="43"/>
      <c r="E107" s="44"/>
      <c r="F107" s="42"/>
      <c r="G107" s="43"/>
      <c r="H107" s="44"/>
      <c r="I107" s="42"/>
      <c r="J107" s="43"/>
      <c r="K107" s="44"/>
      <c r="L107" s="42"/>
      <c r="M107" s="43"/>
      <c r="N107" s="44"/>
    </row>
    <row r="108" spans="1:14" ht="12" customHeight="1" x14ac:dyDescent="0.25">
      <c r="A108" s="33" t="s">
        <v>203</v>
      </c>
      <c r="B108" s="89" t="s">
        <v>204</v>
      </c>
      <c r="C108" s="35"/>
      <c r="D108" s="43"/>
      <c r="E108" s="44"/>
      <c r="F108" s="35"/>
      <c r="G108" s="43"/>
      <c r="H108" s="44"/>
      <c r="I108" s="35"/>
      <c r="J108" s="43"/>
      <c r="K108" s="44"/>
      <c r="L108" s="35"/>
      <c r="M108" s="43"/>
      <c r="N108" s="44"/>
    </row>
    <row r="109" spans="1:14" ht="12" customHeight="1" x14ac:dyDescent="0.25">
      <c r="A109" s="90" t="s">
        <v>205</v>
      </c>
      <c r="B109" s="91" t="s">
        <v>206</v>
      </c>
      <c r="C109" s="42"/>
      <c r="D109" s="43"/>
      <c r="E109" s="44"/>
      <c r="F109" s="42"/>
      <c r="G109" s="43"/>
      <c r="H109" s="44"/>
      <c r="I109" s="42"/>
      <c r="J109" s="43"/>
      <c r="K109" s="44"/>
      <c r="L109" s="42"/>
      <c r="M109" s="43"/>
      <c r="N109" s="44"/>
    </row>
    <row r="110" spans="1:14" ht="12" customHeight="1" x14ac:dyDescent="0.25">
      <c r="A110" s="33" t="s">
        <v>207</v>
      </c>
      <c r="B110" s="91" t="s">
        <v>208</v>
      </c>
      <c r="C110" s="42"/>
      <c r="D110" s="43"/>
      <c r="E110" s="44"/>
      <c r="F110" s="42"/>
      <c r="G110" s="43"/>
      <c r="H110" s="44"/>
      <c r="I110" s="42"/>
      <c r="J110" s="43"/>
      <c r="K110" s="44"/>
      <c r="L110" s="42"/>
      <c r="M110" s="43"/>
      <c r="N110" s="44"/>
    </row>
    <row r="111" spans="1:14" ht="12" customHeight="1" x14ac:dyDescent="0.25">
      <c r="A111" s="33" t="s">
        <v>209</v>
      </c>
      <c r="B111" s="89" t="s">
        <v>210</v>
      </c>
      <c r="C111" s="35"/>
      <c r="D111" s="36"/>
      <c r="E111" s="37"/>
      <c r="F111" s="35">
        <v>7714000</v>
      </c>
      <c r="G111" s="36">
        <v>4857680</v>
      </c>
      <c r="H111" s="37">
        <v>4857680</v>
      </c>
      <c r="I111" s="35"/>
      <c r="J111" s="36"/>
      <c r="K111" s="37"/>
      <c r="L111" s="35">
        <v>7714000</v>
      </c>
      <c r="M111" s="36">
        <v>4857680</v>
      </c>
      <c r="N111" s="37">
        <v>4857680</v>
      </c>
    </row>
    <row r="112" spans="1:14" ht="12" customHeight="1" x14ac:dyDescent="0.25">
      <c r="A112" s="33" t="s">
        <v>211</v>
      </c>
      <c r="B112" s="86" t="s">
        <v>212</v>
      </c>
      <c r="C112" s="35"/>
      <c r="D112" s="36"/>
      <c r="E112" s="37"/>
      <c r="F112" s="35"/>
      <c r="G112" s="36"/>
      <c r="H112" s="37"/>
      <c r="I112" s="35"/>
      <c r="J112" s="36"/>
      <c r="K112" s="37"/>
      <c r="L112" s="35"/>
      <c r="M112" s="36"/>
      <c r="N112" s="37"/>
    </row>
    <row r="113" spans="1:14" ht="12" customHeight="1" x14ac:dyDescent="0.25">
      <c r="A113" s="39" t="s">
        <v>213</v>
      </c>
      <c r="B113" s="85" t="s">
        <v>214</v>
      </c>
      <c r="C113" s="42"/>
      <c r="D113" s="43"/>
      <c r="E113" s="44"/>
      <c r="F113" s="42">
        <v>39687138</v>
      </c>
      <c r="G113" s="43">
        <v>15889911</v>
      </c>
      <c r="H113" s="44"/>
      <c r="I113" s="42"/>
      <c r="J113" s="43"/>
      <c r="K113" s="44"/>
      <c r="L113" s="42">
        <v>39687138</v>
      </c>
      <c r="M113" s="43">
        <v>15889911</v>
      </c>
      <c r="N113" s="44"/>
    </row>
    <row r="114" spans="1:14" ht="12" customHeight="1" thickBot="1" x14ac:dyDescent="0.3">
      <c r="A114" s="61" t="s">
        <v>215</v>
      </c>
      <c r="B114" s="92" t="s">
        <v>216</v>
      </c>
      <c r="C114" s="93"/>
      <c r="D114" s="94"/>
      <c r="E114" s="95"/>
      <c r="F114" s="93"/>
      <c r="G114" s="94"/>
      <c r="H114" s="95"/>
      <c r="I114" s="93"/>
      <c r="J114" s="94"/>
      <c r="K114" s="95"/>
      <c r="L114" s="93"/>
      <c r="M114" s="94"/>
      <c r="N114" s="95"/>
    </row>
    <row r="115" spans="1:14" ht="12" customHeight="1" thickBot="1" x14ac:dyDescent="0.3">
      <c r="A115" s="22" t="s">
        <v>26</v>
      </c>
      <c r="B115" s="96" t="s">
        <v>587</v>
      </c>
      <c r="C115" s="24"/>
      <c r="D115" s="25"/>
      <c r="E115" s="26"/>
      <c r="F115" s="24">
        <v>51634000</v>
      </c>
      <c r="G115" s="25">
        <v>180746537</v>
      </c>
      <c r="H115" s="26">
        <v>158338973</v>
      </c>
      <c r="I115" s="24">
        <v>1080000</v>
      </c>
      <c r="J115" s="25"/>
      <c r="K115" s="26">
        <f t="shared" ref="K115" si="27">+K116+K118+K120</f>
        <v>0</v>
      </c>
      <c r="L115" s="24">
        <v>51634000</v>
      </c>
      <c r="M115" s="25">
        <v>180746537</v>
      </c>
      <c r="N115" s="26">
        <v>158338973</v>
      </c>
    </row>
    <row r="116" spans="1:14" ht="12" customHeight="1" x14ac:dyDescent="0.25">
      <c r="A116" s="27" t="s">
        <v>28</v>
      </c>
      <c r="B116" s="85" t="s">
        <v>218</v>
      </c>
      <c r="C116" s="29"/>
      <c r="D116" s="30"/>
      <c r="E116" s="31"/>
      <c r="F116" s="29">
        <v>14923000</v>
      </c>
      <c r="G116" s="30">
        <v>32987490</v>
      </c>
      <c r="H116" s="31">
        <v>11575195</v>
      </c>
      <c r="I116" s="29">
        <v>1080000</v>
      </c>
      <c r="J116" s="30"/>
      <c r="K116" s="31">
        <v>0</v>
      </c>
      <c r="L116" s="29">
        <v>14923000</v>
      </c>
      <c r="M116" s="30">
        <v>32987490</v>
      </c>
      <c r="N116" s="31">
        <v>11575195</v>
      </c>
    </row>
    <row r="117" spans="1:14" ht="12" customHeight="1" x14ac:dyDescent="0.25">
      <c r="A117" s="27" t="s">
        <v>30</v>
      </c>
      <c r="B117" s="97" t="s">
        <v>219</v>
      </c>
      <c r="C117" s="29"/>
      <c r="D117" s="30"/>
      <c r="E117" s="31"/>
      <c r="F117" s="29"/>
      <c r="G117" s="30"/>
      <c r="H117" s="31"/>
      <c r="I117" s="29"/>
      <c r="J117" s="30"/>
      <c r="K117" s="31"/>
      <c r="L117" s="29"/>
      <c r="M117" s="30"/>
      <c r="N117" s="31"/>
    </row>
    <row r="118" spans="1:14" ht="12" customHeight="1" x14ac:dyDescent="0.25">
      <c r="A118" s="27" t="s">
        <v>32</v>
      </c>
      <c r="B118" s="97" t="s">
        <v>220</v>
      </c>
      <c r="C118" s="35"/>
      <c r="D118" s="36"/>
      <c r="E118" s="37"/>
      <c r="F118" s="35">
        <v>36711000</v>
      </c>
      <c r="G118" s="36">
        <v>147759047</v>
      </c>
      <c r="H118" s="37">
        <v>146763778</v>
      </c>
      <c r="I118" s="35"/>
      <c r="J118" s="36"/>
      <c r="K118" s="37"/>
      <c r="L118" s="35">
        <v>36711000</v>
      </c>
      <c r="M118" s="36">
        <v>147759047</v>
      </c>
      <c r="N118" s="37">
        <v>146763778</v>
      </c>
    </row>
    <row r="119" spans="1:14" ht="12" customHeight="1" x14ac:dyDescent="0.25">
      <c r="A119" s="27" t="s">
        <v>34</v>
      </c>
      <c r="B119" s="97" t="s">
        <v>221</v>
      </c>
      <c r="C119" s="35"/>
      <c r="D119" s="36"/>
      <c r="E119" s="37"/>
      <c r="F119" s="35"/>
      <c r="G119" s="36"/>
      <c r="H119" s="37"/>
      <c r="I119" s="35"/>
      <c r="J119" s="36"/>
      <c r="K119" s="37"/>
      <c r="L119" s="35"/>
      <c r="M119" s="36"/>
      <c r="N119" s="37"/>
    </row>
    <row r="120" spans="1:14" ht="12" customHeight="1" x14ac:dyDescent="0.25">
      <c r="A120" s="27" t="s">
        <v>36</v>
      </c>
      <c r="B120" s="98" t="s">
        <v>222</v>
      </c>
      <c r="C120" s="35"/>
      <c r="D120" s="36"/>
      <c r="E120" s="37"/>
      <c r="F120" s="35"/>
      <c r="G120" s="36"/>
      <c r="H120" s="37"/>
      <c r="I120" s="35"/>
      <c r="J120" s="36"/>
      <c r="K120" s="37"/>
      <c r="L120" s="35"/>
      <c r="M120" s="36"/>
      <c r="N120" s="37"/>
    </row>
    <row r="121" spans="1:14" ht="12" customHeight="1" x14ac:dyDescent="0.25">
      <c r="A121" s="27" t="s">
        <v>38</v>
      </c>
      <c r="B121" s="99" t="s">
        <v>223</v>
      </c>
      <c r="C121" s="35"/>
      <c r="D121" s="36"/>
      <c r="E121" s="37"/>
      <c r="F121" s="35"/>
      <c r="G121" s="36"/>
      <c r="H121" s="37"/>
      <c r="I121" s="35"/>
      <c r="J121" s="36"/>
      <c r="K121" s="37"/>
      <c r="L121" s="35"/>
      <c r="M121" s="36"/>
      <c r="N121" s="37"/>
    </row>
    <row r="122" spans="1:14" ht="12" customHeight="1" x14ac:dyDescent="0.25">
      <c r="A122" s="27" t="s">
        <v>224</v>
      </c>
      <c r="B122" s="100" t="s">
        <v>225</v>
      </c>
      <c r="C122" s="35"/>
      <c r="D122" s="36"/>
      <c r="E122" s="37"/>
      <c r="F122" s="35"/>
      <c r="G122" s="36"/>
      <c r="H122" s="37"/>
      <c r="I122" s="35"/>
      <c r="J122" s="36"/>
      <c r="K122" s="37"/>
      <c r="L122" s="35"/>
      <c r="M122" s="36"/>
      <c r="N122" s="37"/>
    </row>
    <row r="123" spans="1:14" ht="12" customHeight="1" x14ac:dyDescent="0.25">
      <c r="A123" s="27" t="s">
        <v>226</v>
      </c>
      <c r="B123" s="89" t="s">
        <v>198</v>
      </c>
      <c r="C123" s="35"/>
      <c r="D123" s="36"/>
      <c r="E123" s="37"/>
      <c r="F123" s="35"/>
      <c r="G123" s="36"/>
      <c r="H123" s="37"/>
      <c r="I123" s="35"/>
      <c r="J123" s="36"/>
      <c r="K123" s="37"/>
      <c r="L123" s="35"/>
      <c r="M123" s="36"/>
      <c r="N123" s="37"/>
    </row>
    <row r="124" spans="1:14" ht="12" customHeight="1" x14ac:dyDescent="0.25">
      <c r="A124" s="27" t="s">
        <v>227</v>
      </c>
      <c r="B124" s="89" t="s">
        <v>228</v>
      </c>
      <c r="C124" s="35"/>
      <c r="D124" s="36"/>
      <c r="E124" s="37"/>
      <c r="F124" s="35"/>
      <c r="G124" s="36"/>
      <c r="H124" s="37"/>
      <c r="I124" s="35"/>
      <c r="J124" s="36"/>
      <c r="K124" s="37"/>
      <c r="L124" s="35"/>
      <c r="M124" s="36"/>
      <c r="N124" s="37"/>
    </row>
    <row r="125" spans="1:14" ht="12" customHeight="1" x14ac:dyDescent="0.25">
      <c r="A125" s="27" t="s">
        <v>229</v>
      </c>
      <c r="B125" s="89" t="s">
        <v>230</v>
      </c>
      <c r="C125" s="35"/>
      <c r="D125" s="36"/>
      <c r="E125" s="37"/>
      <c r="F125" s="35"/>
      <c r="G125" s="36"/>
      <c r="H125" s="37"/>
      <c r="I125" s="35"/>
      <c r="J125" s="36"/>
      <c r="K125" s="37"/>
      <c r="L125" s="35"/>
      <c r="M125" s="36"/>
      <c r="N125" s="37"/>
    </row>
    <row r="126" spans="1:14" ht="12" customHeight="1" x14ac:dyDescent="0.25">
      <c r="A126" s="27" t="s">
        <v>231</v>
      </c>
      <c r="B126" s="89" t="s">
        <v>204</v>
      </c>
      <c r="C126" s="35"/>
      <c r="D126" s="36"/>
      <c r="E126" s="37"/>
      <c r="F126" s="35"/>
      <c r="G126" s="36"/>
      <c r="H126" s="37"/>
      <c r="I126" s="35"/>
      <c r="J126" s="36"/>
      <c r="K126" s="37"/>
      <c r="L126" s="35"/>
      <c r="M126" s="36"/>
      <c r="N126" s="37"/>
    </row>
    <row r="127" spans="1:14" ht="12" customHeight="1" x14ac:dyDescent="0.25">
      <c r="A127" s="27" t="s">
        <v>232</v>
      </c>
      <c r="B127" s="89" t="s">
        <v>233</v>
      </c>
      <c r="C127" s="35"/>
      <c r="D127" s="36"/>
      <c r="E127" s="37"/>
      <c r="F127" s="35"/>
      <c r="G127" s="36"/>
      <c r="H127" s="37"/>
      <c r="I127" s="35"/>
      <c r="J127" s="36"/>
      <c r="K127" s="37"/>
      <c r="L127" s="35"/>
      <c r="M127" s="36"/>
      <c r="N127" s="37"/>
    </row>
    <row r="128" spans="1:14" ht="12" customHeight="1" thickBot="1" x14ac:dyDescent="0.3">
      <c r="A128" s="90" t="s">
        <v>234</v>
      </c>
      <c r="B128" s="89" t="s">
        <v>235</v>
      </c>
      <c r="C128" s="42"/>
      <c r="D128" s="43"/>
      <c r="E128" s="44"/>
      <c r="F128" s="42"/>
      <c r="G128" s="43"/>
      <c r="H128" s="44"/>
      <c r="I128" s="42"/>
      <c r="J128" s="43"/>
      <c r="K128" s="44"/>
      <c r="L128" s="42"/>
      <c r="M128" s="43"/>
      <c r="N128" s="44"/>
    </row>
    <row r="129" spans="1:14" ht="12" customHeight="1" thickBot="1" x14ac:dyDescent="0.3">
      <c r="A129" s="22" t="s">
        <v>40</v>
      </c>
      <c r="B129" s="101" t="s">
        <v>236</v>
      </c>
      <c r="C129" s="24">
        <f>+C94+C115</f>
        <v>254293323</v>
      </c>
      <c r="D129" s="25">
        <f t="shared" ref="D129:K129" si="28">+D94+D115</f>
        <v>309496959</v>
      </c>
      <c r="E129" s="26">
        <f t="shared" si="28"/>
        <v>273624902</v>
      </c>
      <c r="F129" s="24">
        <f t="shared" si="28"/>
        <v>124440858</v>
      </c>
      <c r="G129" s="25">
        <f t="shared" si="28"/>
        <v>208099848</v>
      </c>
      <c r="H129" s="26">
        <f t="shared" si="28"/>
        <v>175160689</v>
      </c>
      <c r="I129" s="24">
        <v>40701040.5</v>
      </c>
      <c r="J129" s="25">
        <v>41767677</v>
      </c>
      <c r="K129" s="26">
        <f t="shared" si="28"/>
        <v>33690891</v>
      </c>
      <c r="L129" s="24">
        <v>423291502</v>
      </c>
      <c r="M129" s="25">
        <v>558676461</v>
      </c>
      <c r="N129" s="26">
        <v>482476482</v>
      </c>
    </row>
    <row r="130" spans="1:14" ht="12" customHeight="1" thickBot="1" x14ac:dyDescent="0.3">
      <c r="A130" s="22" t="s">
        <v>237</v>
      </c>
      <c r="B130" s="101" t="s">
        <v>238</v>
      </c>
      <c r="C130" s="24">
        <f t="shared" ref="C130:F130" si="29">+C131+C132+C133</f>
        <v>0</v>
      </c>
      <c r="D130" s="25"/>
      <c r="E130" s="26"/>
      <c r="F130" s="24">
        <f t="shared" si="29"/>
        <v>0</v>
      </c>
      <c r="G130" s="25"/>
      <c r="H130" s="26"/>
      <c r="I130" s="24">
        <v>0</v>
      </c>
      <c r="J130" s="25"/>
      <c r="K130" s="26"/>
      <c r="L130" s="24"/>
      <c r="M130" s="25"/>
      <c r="N130" s="26"/>
    </row>
    <row r="131" spans="1:14" s="80" customFormat="1" ht="12" customHeight="1" x14ac:dyDescent="0.25">
      <c r="A131" s="27" t="s">
        <v>56</v>
      </c>
      <c r="B131" s="102" t="s">
        <v>239</v>
      </c>
      <c r="C131" s="35"/>
      <c r="D131" s="36"/>
      <c r="E131" s="37"/>
      <c r="F131" s="35"/>
      <c r="G131" s="36"/>
      <c r="H131" s="37"/>
      <c r="I131" s="35"/>
      <c r="J131" s="36"/>
      <c r="K131" s="37"/>
      <c r="L131" s="35"/>
      <c r="M131" s="36"/>
      <c r="N131" s="37"/>
    </row>
    <row r="132" spans="1:14" ht="12" customHeight="1" x14ac:dyDescent="0.25">
      <c r="A132" s="27" t="s">
        <v>58</v>
      </c>
      <c r="B132" s="102" t="s">
        <v>240</v>
      </c>
      <c r="C132" s="35"/>
      <c r="D132" s="36"/>
      <c r="E132" s="37"/>
      <c r="F132" s="35"/>
      <c r="G132" s="36"/>
      <c r="H132" s="37"/>
      <c r="I132" s="35"/>
      <c r="J132" s="36"/>
      <c r="K132" s="37"/>
      <c r="L132" s="35"/>
      <c r="M132" s="36"/>
      <c r="N132" s="37"/>
    </row>
    <row r="133" spans="1:14" ht="12" customHeight="1" thickBot="1" x14ac:dyDescent="0.3">
      <c r="A133" s="90" t="s">
        <v>60</v>
      </c>
      <c r="B133" s="103" t="s">
        <v>241</v>
      </c>
      <c r="C133" s="35"/>
      <c r="D133" s="36"/>
      <c r="E133" s="37"/>
      <c r="F133" s="35"/>
      <c r="G133" s="36"/>
      <c r="H133" s="37"/>
      <c r="I133" s="35"/>
      <c r="J133" s="36"/>
      <c r="K133" s="37"/>
      <c r="L133" s="35"/>
      <c r="M133" s="36"/>
      <c r="N133" s="37"/>
    </row>
    <row r="134" spans="1:14" ht="12" customHeight="1" thickBot="1" x14ac:dyDescent="0.3">
      <c r="A134" s="22" t="s">
        <v>70</v>
      </c>
      <c r="B134" s="101" t="s">
        <v>242</v>
      </c>
      <c r="C134" s="24">
        <f t="shared" ref="C134" si="30">+C135+C136+C137+C138+C139+C140</f>
        <v>0</v>
      </c>
      <c r="D134" s="25"/>
      <c r="E134" s="26"/>
      <c r="F134" s="24"/>
      <c r="G134" s="25">
        <v>44000000</v>
      </c>
      <c r="H134" s="26">
        <v>44000000</v>
      </c>
      <c r="I134" s="24">
        <v>0</v>
      </c>
      <c r="J134" s="25"/>
      <c r="K134" s="26"/>
      <c r="L134" s="24"/>
      <c r="M134" s="25">
        <v>44000000</v>
      </c>
      <c r="N134" s="26">
        <v>44000000</v>
      </c>
    </row>
    <row r="135" spans="1:14" ht="12" customHeight="1" x14ac:dyDescent="0.25">
      <c r="A135" s="27" t="s">
        <v>72</v>
      </c>
      <c r="B135" s="102" t="s">
        <v>243</v>
      </c>
      <c r="C135" s="35"/>
      <c r="D135" s="36"/>
      <c r="E135" s="37"/>
      <c r="F135" s="35"/>
      <c r="G135" s="36">
        <v>44000000</v>
      </c>
      <c r="H135" s="37">
        <v>44000000</v>
      </c>
      <c r="I135" s="35"/>
      <c r="J135" s="36"/>
      <c r="K135" s="37"/>
      <c r="L135" s="35"/>
      <c r="M135" s="36">
        <v>44000000</v>
      </c>
      <c r="N135" s="37">
        <v>44000000</v>
      </c>
    </row>
    <row r="136" spans="1:14" ht="12" customHeight="1" x14ac:dyDescent="0.25">
      <c r="A136" s="27" t="s">
        <v>74</v>
      </c>
      <c r="B136" s="102" t="s">
        <v>244</v>
      </c>
      <c r="C136" s="35"/>
      <c r="D136" s="36"/>
      <c r="E136" s="37"/>
      <c r="F136" s="35"/>
      <c r="G136" s="36"/>
      <c r="H136" s="37"/>
      <c r="I136" s="35"/>
      <c r="J136" s="36"/>
      <c r="K136" s="37"/>
      <c r="L136" s="35"/>
      <c r="M136" s="36"/>
      <c r="N136" s="37"/>
    </row>
    <row r="137" spans="1:14" ht="12" customHeight="1" x14ac:dyDescent="0.25">
      <c r="A137" s="27" t="s">
        <v>76</v>
      </c>
      <c r="B137" s="102" t="s">
        <v>245</v>
      </c>
      <c r="C137" s="35"/>
      <c r="D137" s="36"/>
      <c r="E137" s="37"/>
      <c r="F137" s="35"/>
      <c r="G137" s="36"/>
      <c r="H137" s="37"/>
      <c r="I137" s="35"/>
      <c r="J137" s="36"/>
      <c r="K137" s="37"/>
      <c r="L137" s="35"/>
      <c r="M137" s="36"/>
      <c r="N137" s="37"/>
    </row>
    <row r="138" spans="1:14" ht="12" customHeight="1" x14ac:dyDescent="0.25">
      <c r="A138" s="27" t="s">
        <v>78</v>
      </c>
      <c r="B138" s="102" t="s">
        <v>246</v>
      </c>
      <c r="C138" s="35"/>
      <c r="D138" s="36"/>
      <c r="E138" s="37"/>
      <c r="F138" s="35"/>
      <c r="G138" s="36"/>
      <c r="H138" s="37"/>
      <c r="I138" s="35"/>
      <c r="J138" s="36"/>
      <c r="K138" s="37"/>
      <c r="L138" s="35"/>
      <c r="M138" s="36"/>
      <c r="N138" s="37"/>
    </row>
    <row r="139" spans="1:14" ht="12" customHeight="1" x14ac:dyDescent="0.25">
      <c r="A139" s="27" t="s">
        <v>80</v>
      </c>
      <c r="B139" s="102" t="s">
        <v>247</v>
      </c>
      <c r="C139" s="35"/>
      <c r="D139" s="36"/>
      <c r="E139" s="37"/>
      <c r="F139" s="35"/>
      <c r="G139" s="36"/>
      <c r="H139" s="37"/>
      <c r="I139" s="35"/>
      <c r="J139" s="36"/>
      <c r="K139" s="37"/>
      <c r="L139" s="35"/>
      <c r="M139" s="36"/>
      <c r="N139" s="37"/>
    </row>
    <row r="140" spans="1:14" s="80" customFormat="1" ht="12" customHeight="1" thickBot="1" x14ac:dyDescent="0.3">
      <c r="A140" s="90" t="s">
        <v>82</v>
      </c>
      <c r="B140" s="103" t="s">
        <v>248</v>
      </c>
      <c r="C140" s="35"/>
      <c r="D140" s="36"/>
      <c r="E140" s="37"/>
      <c r="F140" s="35"/>
      <c r="G140" s="36"/>
      <c r="H140" s="37"/>
      <c r="I140" s="35"/>
      <c r="J140" s="36"/>
      <c r="K140" s="37"/>
      <c r="L140" s="35"/>
      <c r="M140" s="36"/>
      <c r="N140" s="37"/>
    </row>
    <row r="141" spans="1:14" ht="12" customHeight="1" thickBot="1" x14ac:dyDescent="0.3">
      <c r="A141" s="22" t="s">
        <v>94</v>
      </c>
      <c r="B141" s="101" t="s">
        <v>249</v>
      </c>
      <c r="C141" s="45">
        <f t="shared" ref="C141:F141" si="31">+C142+C143+C145+C146+C144</f>
        <v>99405960</v>
      </c>
      <c r="D141" s="57">
        <f t="shared" si="31"/>
        <v>103912775</v>
      </c>
      <c r="E141" s="46">
        <f t="shared" si="31"/>
        <v>93837900</v>
      </c>
      <c r="F141" s="45">
        <f t="shared" si="31"/>
        <v>0</v>
      </c>
      <c r="G141" s="57"/>
      <c r="H141" s="46"/>
      <c r="I141" s="45">
        <f t="shared" ref="I141:K141" si="32">+I142+I143+I145+I146+I144</f>
        <v>40498261</v>
      </c>
      <c r="J141" s="57">
        <f t="shared" si="32"/>
        <v>40498261</v>
      </c>
      <c r="K141" s="46">
        <f t="shared" si="32"/>
        <v>32662429</v>
      </c>
      <c r="L141" s="45">
        <v>139904221</v>
      </c>
      <c r="M141" s="57">
        <v>144411036</v>
      </c>
      <c r="N141" s="46">
        <v>126500329</v>
      </c>
    </row>
    <row r="142" spans="1:14" x14ac:dyDescent="0.25">
      <c r="A142" s="27" t="s">
        <v>96</v>
      </c>
      <c r="B142" s="102" t="s">
        <v>250</v>
      </c>
      <c r="C142" s="35"/>
      <c r="D142" s="36">
        <v>4506815</v>
      </c>
      <c r="E142" s="37">
        <v>4506815</v>
      </c>
      <c r="F142" s="35"/>
      <c r="G142" s="36"/>
      <c r="H142" s="37"/>
      <c r="I142" s="35"/>
      <c r="J142" s="36"/>
      <c r="K142" s="37"/>
      <c r="L142" s="35"/>
      <c r="M142" s="36">
        <v>4506815</v>
      </c>
      <c r="N142" s="37">
        <v>4506815</v>
      </c>
    </row>
    <row r="143" spans="1:14" ht="12" customHeight="1" x14ac:dyDescent="0.25">
      <c r="A143" s="27" t="s">
        <v>98</v>
      </c>
      <c r="B143" s="102" t="s">
        <v>251</v>
      </c>
      <c r="C143" s="35"/>
      <c r="D143" s="36"/>
      <c r="E143" s="37"/>
      <c r="F143" s="35"/>
      <c r="G143" s="36"/>
      <c r="H143" s="37"/>
      <c r="I143" s="35"/>
      <c r="J143" s="36"/>
      <c r="K143" s="37"/>
      <c r="L143" s="35"/>
      <c r="M143" s="36"/>
      <c r="N143" s="37"/>
    </row>
    <row r="144" spans="1:14" ht="12" customHeight="1" x14ac:dyDescent="0.25">
      <c r="A144" s="27" t="s">
        <v>100</v>
      </c>
      <c r="B144" s="102" t="s">
        <v>252</v>
      </c>
      <c r="C144" s="35">
        <v>99405960</v>
      </c>
      <c r="D144" s="36">
        <v>99405960</v>
      </c>
      <c r="E144" s="37">
        <v>89331085</v>
      </c>
      <c r="F144" s="35"/>
      <c r="G144" s="36"/>
      <c r="H144" s="37"/>
      <c r="I144" s="35">
        <v>40498261</v>
      </c>
      <c r="J144" s="36">
        <v>40498261</v>
      </c>
      <c r="K144" s="37">
        <v>32662429</v>
      </c>
      <c r="L144" s="35">
        <v>139904221</v>
      </c>
      <c r="M144" s="36">
        <v>139904221</v>
      </c>
      <c r="N144" s="37">
        <v>121993514</v>
      </c>
    </row>
    <row r="145" spans="1:14" s="80" customFormat="1" ht="12" customHeight="1" x14ac:dyDescent="0.25">
      <c r="A145" s="27" t="s">
        <v>102</v>
      </c>
      <c r="B145" s="102" t="s">
        <v>253</v>
      </c>
      <c r="C145" s="35"/>
      <c r="D145" s="36"/>
      <c r="E145" s="37"/>
      <c r="F145" s="35"/>
      <c r="G145" s="36"/>
      <c r="H145" s="37"/>
      <c r="I145" s="35"/>
      <c r="J145" s="36"/>
      <c r="K145" s="37"/>
      <c r="L145" s="35"/>
      <c r="M145" s="36"/>
      <c r="N145" s="37"/>
    </row>
    <row r="146" spans="1:14" s="80" customFormat="1" ht="12" customHeight="1" thickBot="1" x14ac:dyDescent="0.3">
      <c r="A146" s="90" t="s">
        <v>104</v>
      </c>
      <c r="B146" s="103" t="s">
        <v>254</v>
      </c>
      <c r="C146" s="35"/>
      <c r="D146" s="36"/>
      <c r="E146" s="37"/>
      <c r="F146" s="35"/>
      <c r="G146" s="36"/>
      <c r="H146" s="37"/>
      <c r="I146" s="35"/>
      <c r="J146" s="36"/>
      <c r="K146" s="37"/>
      <c r="L146" s="35"/>
      <c r="M146" s="36"/>
      <c r="N146" s="37"/>
    </row>
    <row r="147" spans="1:14" s="80" customFormat="1" ht="12" customHeight="1" thickBot="1" x14ac:dyDescent="0.3">
      <c r="A147" s="22" t="s">
        <v>255</v>
      </c>
      <c r="B147" s="101" t="s">
        <v>256</v>
      </c>
      <c r="C147" s="104">
        <f t="shared" ref="C147:F147" si="33">+C148+C149+C150+C151+C152</f>
        <v>0</v>
      </c>
      <c r="D147" s="105"/>
      <c r="E147" s="106"/>
      <c r="F147" s="104">
        <f t="shared" si="33"/>
        <v>0</v>
      </c>
      <c r="G147" s="105"/>
      <c r="H147" s="106"/>
      <c r="I147" s="104">
        <v>0</v>
      </c>
      <c r="J147" s="105"/>
      <c r="K147" s="106"/>
      <c r="L147" s="104"/>
      <c r="M147" s="105"/>
      <c r="N147" s="106"/>
    </row>
    <row r="148" spans="1:14" s="80" customFormat="1" ht="12" customHeight="1" x14ac:dyDescent="0.25">
      <c r="A148" s="27" t="s">
        <v>108</v>
      </c>
      <c r="B148" s="102" t="s">
        <v>257</v>
      </c>
      <c r="C148" s="35"/>
      <c r="D148" s="36"/>
      <c r="E148" s="37"/>
      <c r="F148" s="35"/>
      <c r="G148" s="36"/>
      <c r="H148" s="37"/>
      <c r="I148" s="35"/>
      <c r="J148" s="36"/>
      <c r="K148" s="37"/>
      <c r="L148" s="35"/>
      <c r="M148" s="36"/>
      <c r="N148" s="37"/>
    </row>
    <row r="149" spans="1:14" s="80" customFormat="1" ht="12" customHeight="1" x14ac:dyDescent="0.25">
      <c r="A149" s="27" t="s">
        <v>110</v>
      </c>
      <c r="B149" s="102" t="s">
        <v>258</v>
      </c>
      <c r="C149" s="35"/>
      <c r="D149" s="36"/>
      <c r="E149" s="37"/>
      <c r="F149" s="35"/>
      <c r="G149" s="36"/>
      <c r="H149" s="37"/>
      <c r="I149" s="35"/>
      <c r="J149" s="36"/>
      <c r="K149" s="37"/>
      <c r="L149" s="35"/>
      <c r="M149" s="36"/>
      <c r="N149" s="37"/>
    </row>
    <row r="150" spans="1:14" s="80" customFormat="1" ht="12" customHeight="1" x14ac:dyDescent="0.25">
      <c r="A150" s="27" t="s">
        <v>112</v>
      </c>
      <c r="B150" s="102" t="s">
        <v>259</v>
      </c>
      <c r="C150" s="35"/>
      <c r="D150" s="36"/>
      <c r="E150" s="37"/>
      <c r="F150" s="35"/>
      <c r="G150" s="36"/>
      <c r="H150" s="37"/>
      <c r="I150" s="35"/>
      <c r="J150" s="36"/>
      <c r="K150" s="37"/>
      <c r="L150" s="35"/>
      <c r="M150" s="36"/>
      <c r="N150" s="37"/>
    </row>
    <row r="151" spans="1:14" s="80" customFormat="1" ht="12" customHeight="1" x14ac:dyDescent="0.25">
      <c r="A151" s="27" t="s">
        <v>114</v>
      </c>
      <c r="B151" s="102" t="s">
        <v>260</v>
      </c>
      <c r="C151" s="35"/>
      <c r="D151" s="36"/>
      <c r="E151" s="37"/>
      <c r="F151" s="35"/>
      <c r="G151" s="36"/>
      <c r="H151" s="37"/>
      <c r="I151" s="35"/>
      <c r="J151" s="36"/>
      <c r="K151" s="37"/>
      <c r="L151" s="35"/>
      <c r="M151" s="36"/>
      <c r="N151" s="37"/>
    </row>
    <row r="152" spans="1:14" ht="12.75" customHeight="1" thickBot="1" x14ac:dyDescent="0.3">
      <c r="A152" s="90" t="s">
        <v>261</v>
      </c>
      <c r="B152" s="103" t="s">
        <v>262</v>
      </c>
      <c r="C152" s="42"/>
      <c r="D152" s="43"/>
      <c r="E152" s="44"/>
      <c r="F152" s="42"/>
      <c r="G152" s="43"/>
      <c r="H152" s="44"/>
      <c r="I152" s="42"/>
      <c r="J152" s="43"/>
      <c r="K152" s="44"/>
      <c r="L152" s="42"/>
      <c r="M152" s="43"/>
      <c r="N152" s="44"/>
    </row>
    <row r="153" spans="1:14" ht="12.75" customHeight="1" thickBot="1" x14ac:dyDescent="0.3">
      <c r="A153" s="107" t="s">
        <v>116</v>
      </c>
      <c r="B153" s="101" t="s">
        <v>263</v>
      </c>
      <c r="C153" s="108"/>
      <c r="D153" s="109"/>
      <c r="E153" s="106"/>
      <c r="F153" s="108"/>
      <c r="G153" s="109"/>
      <c r="H153" s="106"/>
      <c r="I153" s="108"/>
      <c r="J153" s="109"/>
      <c r="K153" s="106"/>
      <c r="L153" s="108"/>
      <c r="M153" s="109"/>
      <c r="N153" s="106"/>
    </row>
    <row r="154" spans="1:14" ht="12.75" customHeight="1" thickBot="1" x14ac:dyDescent="0.3">
      <c r="A154" s="107" t="s">
        <v>126</v>
      </c>
      <c r="B154" s="101" t="s">
        <v>264</v>
      </c>
      <c r="C154" s="108"/>
      <c r="D154" s="109"/>
      <c r="E154" s="106"/>
      <c r="F154" s="108"/>
      <c r="G154" s="109"/>
      <c r="H154" s="106"/>
      <c r="I154" s="108"/>
      <c r="J154" s="109"/>
      <c r="K154" s="106"/>
      <c r="L154" s="108"/>
      <c r="M154" s="109"/>
      <c r="N154" s="106"/>
    </row>
    <row r="155" spans="1:14" ht="12" customHeight="1" thickBot="1" x14ac:dyDescent="0.3">
      <c r="A155" s="22" t="s">
        <v>265</v>
      </c>
      <c r="B155" s="101" t="s">
        <v>266</v>
      </c>
      <c r="C155" s="110">
        <f t="shared" ref="C155" si="34">+C130+C134+C141+C147+C153+C154</f>
        <v>99405960</v>
      </c>
      <c r="D155" s="111">
        <f>+D120+D141</f>
        <v>103912775</v>
      </c>
      <c r="E155" s="112">
        <f>+E120+E141</f>
        <v>93837900</v>
      </c>
      <c r="F155" s="110">
        <f>+F120+F141</f>
        <v>0</v>
      </c>
      <c r="G155" s="111">
        <v>44000000</v>
      </c>
      <c r="H155" s="112">
        <v>44000000</v>
      </c>
      <c r="I155" s="110">
        <f>+I120+I141</f>
        <v>40498261</v>
      </c>
      <c r="J155" s="111">
        <f>+J120+J141</f>
        <v>40498261</v>
      </c>
      <c r="K155" s="112">
        <v>32662429</v>
      </c>
      <c r="L155" s="110">
        <v>139904221</v>
      </c>
      <c r="M155" s="111">
        <v>188411036</v>
      </c>
      <c r="N155" s="112">
        <v>170500329</v>
      </c>
    </row>
    <row r="156" spans="1:14" ht="15" customHeight="1" thickBot="1" x14ac:dyDescent="0.3">
      <c r="A156" s="113" t="s">
        <v>267</v>
      </c>
      <c r="B156" s="114" t="s">
        <v>268</v>
      </c>
      <c r="C156" s="110">
        <f t="shared" ref="C156:K156" si="35">+C129+C155</f>
        <v>353699283</v>
      </c>
      <c r="D156" s="111">
        <f t="shared" si="35"/>
        <v>413409734</v>
      </c>
      <c r="E156" s="112">
        <f t="shared" si="35"/>
        <v>367462802</v>
      </c>
      <c r="F156" s="110">
        <f t="shared" si="35"/>
        <v>124440858</v>
      </c>
      <c r="G156" s="111">
        <f t="shared" si="35"/>
        <v>252099848</v>
      </c>
      <c r="H156" s="112">
        <f t="shared" si="35"/>
        <v>219160689</v>
      </c>
      <c r="I156" s="110">
        <f t="shared" si="35"/>
        <v>81199301.5</v>
      </c>
      <c r="J156" s="111">
        <f t="shared" si="35"/>
        <v>82265938</v>
      </c>
      <c r="K156" s="112">
        <f t="shared" si="35"/>
        <v>66353320</v>
      </c>
      <c r="L156" s="110">
        <v>563195723</v>
      </c>
      <c r="M156" s="111">
        <v>747087497</v>
      </c>
      <c r="N156" s="112">
        <v>652976811</v>
      </c>
    </row>
    <row r="157" spans="1:14" x14ac:dyDescent="0.25">
      <c r="D157" s="117"/>
      <c r="E157" s="117"/>
      <c r="G157" s="117"/>
      <c r="H157" s="117"/>
      <c r="J157" s="117"/>
      <c r="K157" s="117"/>
      <c r="M157" s="117"/>
      <c r="N157" s="117"/>
    </row>
    <row r="159" spans="1:14" x14ac:dyDescent="0.25">
      <c r="H159" s="717"/>
    </row>
    <row r="160" spans="1:14" x14ac:dyDescent="0.25">
      <c r="A160" s="14"/>
      <c r="B160" s="14"/>
      <c r="C160" s="14"/>
      <c r="F160" s="14"/>
      <c r="I160" s="14"/>
      <c r="L160" s="14"/>
    </row>
    <row r="161" spans="10:10" x14ac:dyDescent="0.25">
      <c r="J161" s="717"/>
    </row>
  </sheetData>
  <mergeCells count="6">
    <mergeCell ref="A1:N1"/>
    <mergeCell ref="B2:B3"/>
    <mergeCell ref="C2:E3"/>
    <mergeCell ref="F2:H3"/>
    <mergeCell ref="I2:K3"/>
    <mergeCell ref="L2:N3"/>
  </mergeCells>
  <pageMargins left="0.7" right="0.7" top="0.75" bottom="0.75" header="0.3" footer="0.3"/>
  <pageSetup paperSize="8" scale="90" fitToHeight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J157"/>
  <sheetViews>
    <sheetView tabSelected="1" workbookViewId="0">
      <selection activeCell="C1" sqref="C1:H1"/>
    </sheetView>
  </sheetViews>
  <sheetFormatPr defaultRowHeight="15" x14ac:dyDescent="0.25"/>
  <cols>
    <col min="1" max="1" width="13.85546875" style="115" customWidth="1"/>
    <col min="2" max="2" width="53.140625" style="116" customWidth="1"/>
    <col min="3" max="3" width="12.140625" style="117" customWidth="1"/>
    <col min="4" max="5" width="12.140625" style="14" customWidth="1"/>
    <col min="6" max="6" width="12.140625" style="117" customWidth="1"/>
    <col min="7" max="8" width="12.140625" style="14" customWidth="1"/>
    <col min="9" max="253" width="9.140625" style="14"/>
    <col min="254" max="254" width="13.85546875" style="14" customWidth="1"/>
    <col min="255" max="255" width="53.140625" style="14" customWidth="1"/>
    <col min="256" max="261" width="12.140625" style="14" customWidth="1"/>
    <col min="262" max="509" width="9.140625" style="14"/>
    <col min="510" max="510" width="13.85546875" style="14" customWidth="1"/>
    <col min="511" max="511" width="53.140625" style="14" customWidth="1"/>
    <col min="512" max="517" width="12.140625" style="14" customWidth="1"/>
    <col min="518" max="765" width="9.140625" style="14"/>
    <col min="766" max="766" width="13.85546875" style="14" customWidth="1"/>
    <col min="767" max="767" width="53.140625" style="14" customWidth="1"/>
    <col min="768" max="773" width="12.140625" style="14" customWidth="1"/>
    <col min="774" max="1021" width="9.140625" style="14"/>
    <col min="1022" max="1022" width="13.85546875" style="14" customWidth="1"/>
    <col min="1023" max="1023" width="53.140625" style="14" customWidth="1"/>
    <col min="1024" max="1029" width="12.140625" style="14" customWidth="1"/>
    <col min="1030" max="1277" width="9.140625" style="14"/>
    <col min="1278" max="1278" width="13.85546875" style="14" customWidth="1"/>
    <col min="1279" max="1279" width="53.140625" style="14" customWidth="1"/>
    <col min="1280" max="1285" width="12.140625" style="14" customWidth="1"/>
    <col min="1286" max="1533" width="9.140625" style="14"/>
    <col min="1534" max="1534" width="13.85546875" style="14" customWidth="1"/>
    <col min="1535" max="1535" width="53.140625" style="14" customWidth="1"/>
    <col min="1536" max="1541" width="12.140625" style="14" customWidth="1"/>
    <col min="1542" max="1789" width="9.140625" style="14"/>
    <col min="1790" max="1790" width="13.85546875" style="14" customWidth="1"/>
    <col min="1791" max="1791" width="53.140625" style="14" customWidth="1"/>
    <col min="1792" max="1797" width="12.140625" style="14" customWidth="1"/>
    <col min="1798" max="2045" width="9.140625" style="14"/>
    <col min="2046" max="2046" width="13.85546875" style="14" customWidth="1"/>
    <col min="2047" max="2047" width="53.140625" style="14" customWidth="1"/>
    <col min="2048" max="2053" width="12.140625" style="14" customWidth="1"/>
    <col min="2054" max="2301" width="9.140625" style="14"/>
    <col min="2302" max="2302" width="13.85546875" style="14" customWidth="1"/>
    <col min="2303" max="2303" width="53.140625" style="14" customWidth="1"/>
    <col min="2304" max="2309" width="12.140625" style="14" customWidth="1"/>
    <col min="2310" max="2557" width="9.140625" style="14"/>
    <col min="2558" max="2558" width="13.85546875" style="14" customWidth="1"/>
    <col min="2559" max="2559" width="53.140625" style="14" customWidth="1"/>
    <col min="2560" max="2565" width="12.140625" style="14" customWidth="1"/>
    <col min="2566" max="2813" width="9.140625" style="14"/>
    <col min="2814" max="2814" width="13.85546875" style="14" customWidth="1"/>
    <col min="2815" max="2815" width="53.140625" style="14" customWidth="1"/>
    <col min="2816" max="2821" width="12.140625" style="14" customWidth="1"/>
    <col min="2822" max="3069" width="9.140625" style="14"/>
    <col min="3070" max="3070" width="13.85546875" style="14" customWidth="1"/>
    <col min="3071" max="3071" width="53.140625" style="14" customWidth="1"/>
    <col min="3072" max="3077" width="12.140625" style="14" customWidth="1"/>
    <col min="3078" max="3325" width="9.140625" style="14"/>
    <col min="3326" max="3326" width="13.85546875" style="14" customWidth="1"/>
    <col min="3327" max="3327" width="53.140625" style="14" customWidth="1"/>
    <col min="3328" max="3333" width="12.140625" style="14" customWidth="1"/>
    <col min="3334" max="3581" width="9.140625" style="14"/>
    <col min="3582" max="3582" width="13.85546875" style="14" customWidth="1"/>
    <col min="3583" max="3583" width="53.140625" style="14" customWidth="1"/>
    <col min="3584" max="3589" width="12.140625" style="14" customWidth="1"/>
    <col min="3590" max="3837" width="9.140625" style="14"/>
    <col min="3838" max="3838" width="13.85546875" style="14" customWidth="1"/>
    <col min="3839" max="3839" width="53.140625" style="14" customWidth="1"/>
    <col min="3840" max="3845" width="12.140625" style="14" customWidth="1"/>
    <col min="3846" max="4093" width="9.140625" style="14"/>
    <col min="4094" max="4094" width="13.85546875" style="14" customWidth="1"/>
    <col min="4095" max="4095" width="53.140625" style="14" customWidth="1"/>
    <col min="4096" max="4101" width="12.140625" style="14" customWidth="1"/>
    <col min="4102" max="4349" width="9.140625" style="14"/>
    <col min="4350" max="4350" width="13.85546875" style="14" customWidth="1"/>
    <col min="4351" max="4351" width="53.140625" style="14" customWidth="1"/>
    <col min="4352" max="4357" width="12.140625" style="14" customWidth="1"/>
    <col min="4358" max="4605" width="9.140625" style="14"/>
    <col min="4606" max="4606" width="13.85546875" style="14" customWidth="1"/>
    <col min="4607" max="4607" width="53.140625" style="14" customWidth="1"/>
    <col min="4608" max="4613" width="12.140625" style="14" customWidth="1"/>
    <col min="4614" max="4861" width="9.140625" style="14"/>
    <col min="4862" max="4862" width="13.85546875" style="14" customWidth="1"/>
    <col min="4863" max="4863" width="53.140625" style="14" customWidth="1"/>
    <col min="4864" max="4869" width="12.140625" style="14" customWidth="1"/>
    <col min="4870" max="5117" width="9.140625" style="14"/>
    <col min="5118" max="5118" width="13.85546875" style="14" customWidth="1"/>
    <col min="5119" max="5119" width="53.140625" style="14" customWidth="1"/>
    <col min="5120" max="5125" width="12.140625" style="14" customWidth="1"/>
    <col min="5126" max="5373" width="9.140625" style="14"/>
    <col min="5374" max="5374" width="13.85546875" style="14" customWidth="1"/>
    <col min="5375" max="5375" width="53.140625" style="14" customWidth="1"/>
    <col min="5376" max="5381" width="12.140625" style="14" customWidth="1"/>
    <col min="5382" max="5629" width="9.140625" style="14"/>
    <col min="5630" max="5630" width="13.85546875" style="14" customWidth="1"/>
    <col min="5631" max="5631" width="53.140625" style="14" customWidth="1"/>
    <col min="5632" max="5637" width="12.140625" style="14" customWidth="1"/>
    <col min="5638" max="5885" width="9.140625" style="14"/>
    <col min="5886" max="5886" width="13.85546875" style="14" customWidth="1"/>
    <col min="5887" max="5887" width="53.140625" style="14" customWidth="1"/>
    <col min="5888" max="5893" width="12.140625" style="14" customWidth="1"/>
    <col min="5894" max="6141" width="9.140625" style="14"/>
    <col min="6142" max="6142" width="13.85546875" style="14" customWidth="1"/>
    <col min="6143" max="6143" width="53.140625" style="14" customWidth="1"/>
    <col min="6144" max="6149" width="12.140625" style="14" customWidth="1"/>
    <col min="6150" max="6397" width="9.140625" style="14"/>
    <col min="6398" max="6398" width="13.85546875" style="14" customWidth="1"/>
    <col min="6399" max="6399" width="53.140625" style="14" customWidth="1"/>
    <col min="6400" max="6405" width="12.140625" style="14" customWidth="1"/>
    <col min="6406" max="6653" width="9.140625" style="14"/>
    <col min="6654" max="6654" width="13.85546875" style="14" customWidth="1"/>
    <col min="6655" max="6655" width="53.140625" style="14" customWidth="1"/>
    <col min="6656" max="6661" width="12.140625" style="14" customWidth="1"/>
    <col min="6662" max="6909" width="9.140625" style="14"/>
    <col min="6910" max="6910" width="13.85546875" style="14" customWidth="1"/>
    <col min="6911" max="6911" width="53.140625" style="14" customWidth="1"/>
    <col min="6912" max="6917" width="12.140625" style="14" customWidth="1"/>
    <col min="6918" max="7165" width="9.140625" style="14"/>
    <col min="7166" max="7166" width="13.85546875" style="14" customWidth="1"/>
    <col min="7167" max="7167" width="53.140625" style="14" customWidth="1"/>
    <col min="7168" max="7173" width="12.140625" style="14" customWidth="1"/>
    <col min="7174" max="7421" width="9.140625" style="14"/>
    <col min="7422" max="7422" width="13.85546875" style="14" customWidth="1"/>
    <col min="7423" max="7423" width="53.140625" style="14" customWidth="1"/>
    <col min="7424" max="7429" width="12.140625" style="14" customWidth="1"/>
    <col min="7430" max="7677" width="9.140625" style="14"/>
    <col min="7678" max="7678" width="13.85546875" style="14" customWidth="1"/>
    <col min="7679" max="7679" width="53.140625" style="14" customWidth="1"/>
    <col min="7680" max="7685" width="12.140625" style="14" customWidth="1"/>
    <col min="7686" max="7933" width="9.140625" style="14"/>
    <col min="7934" max="7934" width="13.85546875" style="14" customWidth="1"/>
    <col min="7935" max="7935" width="53.140625" style="14" customWidth="1"/>
    <col min="7936" max="7941" width="12.140625" style="14" customWidth="1"/>
    <col min="7942" max="8189" width="9.140625" style="14"/>
    <col min="8190" max="8190" width="13.85546875" style="14" customWidth="1"/>
    <col min="8191" max="8191" width="53.140625" style="14" customWidth="1"/>
    <col min="8192" max="8197" width="12.140625" style="14" customWidth="1"/>
    <col min="8198" max="8445" width="9.140625" style="14"/>
    <col min="8446" max="8446" width="13.85546875" style="14" customWidth="1"/>
    <col min="8447" max="8447" width="53.140625" style="14" customWidth="1"/>
    <col min="8448" max="8453" width="12.140625" style="14" customWidth="1"/>
    <col min="8454" max="8701" width="9.140625" style="14"/>
    <col min="8702" max="8702" width="13.85546875" style="14" customWidth="1"/>
    <col min="8703" max="8703" width="53.140625" style="14" customWidth="1"/>
    <col min="8704" max="8709" width="12.140625" style="14" customWidth="1"/>
    <col min="8710" max="8957" width="9.140625" style="14"/>
    <col min="8958" max="8958" width="13.85546875" style="14" customWidth="1"/>
    <col min="8959" max="8959" width="53.140625" style="14" customWidth="1"/>
    <col min="8960" max="8965" width="12.140625" style="14" customWidth="1"/>
    <col min="8966" max="9213" width="9.140625" style="14"/>
    <col min="9214" max="9214" width="13.85546875" style="14" customWidth="1"/>
    <col min="9215" max="9215" width="53.140625" style="14" customWidth="1"/>
    <col min="9216" max="9221" width="12.140625" style="14" customWidth="1"/>
    <col min="9222" max="9469" width="9.140625" style="14"/>
    <col min="9470" max="9470" width="13.85546875" style="14" customWidth="1"/>
    <col min="9471" max="9471" width="53.140625" style="14" customWidth="1"/>
    <col min="9472" max="9477" width="12.140625" style="14" customWidth="1"/>
    <col min="9478" max="9725" width="9.140625" style="14"/>
    <col min="9726" max="9726" width="13.85546875" style="14" customWidth="1"/>
    <col min="9727" max="9727" width="53.140625" style="14" customWidth="1"/>
    <col min="9728" max="9733" width="12.140625" style="14" customWidth="1"/>
    <col min="9734" max="9981" width="9.140625" style="14"/>
    <col min="9982" max="9982" width="13.85546875" style="14" customWidth="1"/>
    <col min="9983" max="9983" width="53.140625" style="14" customWidth="1"/>
    <col min="9984" max="9989" width="12.140625" style="14" customWidth="1"/>
    <col min="9990" max="10237" width="9.140625" style="14"/>
    <col min="10238" max="10238" width="13.85546875" style="14" customWidth="1"/>
    <col min="10239" max="10239" width="53.140625" style="14" customWidth="1"/>
    <col min="10240" max="10245" width="12.140625" style="14" customWidth="1"/>
    <col min="10246" max="10493" width="9.140625" style="14"/>
    <col min="10494" max="10494" width="13.85546875" style="14" customWidth="1"/>
    <col min="10495" max="10495" width="53.140625" style="14" customWidth="1"/>
    <col min="10496" max="10501" width="12.140625" style="14" customWidth="1"/>
    <col min="10502" max="10749" width="9.140625" style="14"/>
    <col min="10750" max="10750" width="13.85546875" style="14" customWidth="1"/>
    <col min="10751" max="10751" width="53.140625" style="14" customWidth="1"/>
    <col min="10752" max="10757" width="12.140625" style="14" customWidth="1"/>
    <col min="10758" max="11005" width="9.140625" style="14"/>
    <col min="11006" max="11006" width="13.85546875" style="14" customWidth="1"/>
    <col min="11007" max="11007" width="53.140625" style="14" customWidth="1"/>
    <col min="11008" max="11013" width="12.140625" style="14" customWidth="1"/>
    <col min="11014" max="11261" width="9.140625" style="14"/>
    <col min="11262" max="11262" width="13.85546875" style="14" customWidth="1"/>
    <col min="11263" max="11263" width="53.140625" style="14" customWidth="1"/>
    <col min="11264" max="11269" width="12.140625" style="14" customWidth="1"/>
    <col min="11270" max="11517" width="9.140625" style="14"/>
    <col min="11518" max="11518" width="13.85546875" style="14" customWidth="1"/>
    <col min="11519" max="11519" width="53.140625" style="14" customWidth="1"/>
    <col min="11520" max="11525" width="12.140625" style="14" customWidth="1"/>
    <col min="11526" max="11773" width="9.140625" style="14"/>
    <col min="11774" max="11774" width="13.85546875" style="14" customWidth="1"/>
    <col min="11775" max="11775" width="53.140625" style="14" customWidth="1"/>
    <col min="11776" max="11781" width="12.140625" style="14" customWidth="1"/>
    <col min="11782" max="12029" width="9.140625" style="14"/>
    <col min="12030" max="12030" width="13.85546875" style="14" customWidth="1"/>
    <col min="12031" max="12031" width="53.140625" style="14" customWidth="1"/>
    <col min="12032" max="12037" width="12.140625" style="14" customWidth="1"/>
    <col min="12038" max="12285" width="9.140625" style="14"/>
    <col min="12286" max="12286" width="13.85546875" style="14" customWidth="1"/>
    <col min="12287" max="12287" width="53.140625" style="14" customWidth="1"/>
    <col min="12288" max="12293" width="12.140625" style="14" customWidth="1"/>
    <col min="12294" max="12541" width="9.140625" style="14"/>
    <col min="12542" max="12542" width="13.85546875" style="14" customWidth="1"/>
    <col min="12543" max="12543" width="53.140625" style="14" customWidth="1"/>
    <col min="12544" max="12549" width="12.140625" style="14" customWidth="1"/>
    <col min="12550" max="12797" width="9.140625" style="14"/>
    <col min="12798" max="12798" width="13.85546875" style="14" customWidth="1"/>
    <col min="12799" max="12799" width="53.140625" style="14" customWidth="1"/>
    <col min="12800" max="12805" width="12.140625" style="14" customWidth="1"/>
    <col min="12806" max="13053" width="9.140625" style="14"/>
    <col min="13054" max="13054" width="13.85546875" style="14" customWidth="1"/>
    <col min="13055" max="13055" width="53.140625" style="14" customWidth="1"/>
    <col min="13056" max="13061" width="12.140625" style="14" customWidth="1"/>
    <col min="13062" max="13309" width="9.140625" style="14"/>
    <col min="13310" max="13310" width="13.85546875" style="14" customWidth="1"/>
    <col min="13311" max="13311" width="53.140625" style="14" customWidth="1"/>
    <col min="13312" max="13317" width="12.140625" style="14" customWidth="1"/>
    <col min="13318" max="13565" width="9.140625" style="14"/>
    <col min="13566" max="13566" width="13.85546875" style="14" customWidth="1"/>
    <col min="13567" max="13567" width="53.140625" style="14" customWidth="1"/>
    <col min="13568" max="13573" width="12.140625" style="14" customWidth="1"/>
    <col min="13574" max="13821" width="9.140625" style="14"/>
    <col min="13822" max="13822" width="13.85546875" style="14" customWidth="1"/>
    <col min="13823" max="13823" width="53.140625" style="14" customWidth="1"/>
    <col min="13824" max="13829" width="12.140625" style="14" customWidth="1"/>
    <col min="13830" max="14077" width="9.140625" style="14"/>
    <col min="14078" max="14078" width="13.85546875" style="14" customWidth="1"/>
    <col min="14079" max="14079" width="53.140625" style="14" customWidth="1"/>
    <col min="14080" max="14085" width="12.140625" style="14" customWidth="1"/>
    <col min="14086" max="14333" width="9.140625" style="14"/>
    <col min="14334" max="14334" width="13.85546875" style="14" customWidth="1"/>
    <col min="14335" max="14335" width="53.140625" style="14" customWidth="1"/>
    <col min="14336" max="14341" width="12.140625" style="14" customWidth="1"/>
    <col min="14342" max="14589" width="9.140625" style="14"/>
    <col min="14590" max="14590" width="13.85546875" style="14" customWidth="1"/>
    <col min="14591" max="14591" width="53.140625" style="14" customWidth="1"/>
    <col min="14592" max="14597" width="12.140625" style="14" customWidth="1"/>
    <col min="14598" max="14845" width="9.140625" style="14"/>
    <col min="14846" max="14846" width="13.85546875" style="14" customWidth="1"/>
    <col min="14847" max="14847" width="53.140625" style="14" customWidth="1"/>
    <col min="14848" max="14853" width="12.140625" style="14" customWidth="1"/>
    <col min="14854" max="15101" width="9.140625" style="14"/>
    <col min="15102" max="15102" width="13.85546875" style="14" customWidth="1"/>
    <col min="15103" max="15103" width="53.140625" style="14" customWidth="1"/>
    <col min="15104" max="15109" width="12.140625" style="14" customWidth="1"/>
    <col min="15110" max="15357" width="9.140625" style="14"/>
    <col min="15358" max="15358" width="13.85546875" style="14" customWidth="1"/>
    <col min="15359" max="15359" width="53.140625" style="14" customWidth="1"/>
    <col min="15360" max="15365" width="12.140625" style="14" customWidth="1"/>
    <col min="15366" max="15613" width="9.140625" style="14"/>
    <col min="15614" max="15614" width="13.85546875" style="14" customWidth="1"/>
    <col min="15615" max="15615" width="53.140625" style="14" customWidth="1"/>
    <col min="15616" max="15621" width="12.140625" style="14" customWidth="1"/>
    <col min="15622" max="15869" width="9.140625" style="14"/>
    <col min="15870" max="15870" width="13.85546875" style="14" customWidth="1"/>
    <col min="15871" max="15871" width="53.140625" style="14" customWidth="1"/>
    <col min="15872" max="15877" width="12.140625" style="14" customWidth="1"/>
    <col min="15878" max="16125" width="9.140625" style="14"/>
    <col min="16126" max="16126" width="13.85546875" style="14" customWidth="1"/>
    <col min="16127" max="16127" width="53.140625" style="14" customWidth="1"/>
    <col min="16128" max="16133" width="12.140625" style="14" customWidth="1"/>
    <col min="16134" max="16384" width="9.140625" style="14"/>
  </cols>
  <sheetData>
    <row r="1" spans="1:10" s="3" customFormat="1" ht="16.5" customHeight="1" thickBot="1" x14ac:dyDescent="0.25">
      <c r="A1" s="1"/>
      <c r="B1" s="2"/>
      <c r="C1" s="768" t="s">
        <v>620</v>
      </c>
      <c r="D1" s="769"/>
      <c r="E1" s="769"/>
      <c r="F1" s="769"/>
      <c r="G1" s="769"/>
      <c r="H1" s="769"/>
    </row>
    <row r="2" spans="1:10" s="6" customFormat="1" ht="21" customHeight="1" thickBot="1" x14ac:dyDescent="0.3">
      <c r="A2" s="5" t="s">
        <v>0</v>
      </c>
      <c r="B2" s="730" t="s">
        <v>1</v>
      </c>
      <c r="C2" s="766" t="s">
        <v>2</v>
      </c>
      <c r="D2" s="732"/>
      <c r="E2" s="733"/>
      <c r="F2" s="766" t="s">
        <v>3</v>
      </c>
      <c r="G2" s="732"/>
      <c r="H2" s="733"/>
      <c r="J2" s="505"/>
    </row>
    <row r="3" spans="1:10" s="6" customFormat="1" ht="24.75" thickBot="1" x14ac:dyDescent="0.3">
      <c r="A3" s="5" t="s">
        <v>4</v>
      </c>
      <c r="B3" s="731"/>
      <c r="C3" s="767"/>
      <c r="D3" s="734"/>
      <c r="E3" s="735"/>
      <c r="F3" s="767"/>
      <c r="G3" s="734"/>
      <c r="H3" s="735"/>
    </row>
    <row r="4" spans="1:10" s="9" customFormat="1" ht="15.95" customHeight="1" thickBot="1" x14ac:dyDescent="0.3">
      <c r="A4" s="7"/>
      <c r="B4" s="7"/>
      <c r="C4" s="8"/>
      <c r="E4" s="8"/>
      <c r="F4" s="8"/>
      <c r="H4" s="8"/>
    </row>
    <row r="5" spans="1:10" ht="36.75" thickBot="1" x14ac:dyDescent="0.3">
      <c r="A5" s="10" t="s">
        <v>5</v>
      </c>
      <c r="B5" s="11" t="s">
        <v>6</v>
      </c>
      <c r="C5" s="12" t="s">
        <v>554</v>
      </c>
      <c r="D5" s="12" t="s">
        <v>588</v>
      </c>
      <c r="E5" s="13" t="s">
        <v>590</v>
      </c>
      <c r="F5" s="12" t="s">
        <v>554</v>
      </c>
      <c r="G5" s="12" t="s">
        <v>588</v>
      </c>
      <c r="H5" s="13" t="s">
        <v>590</v>
      </c>
    </row>
    <row r="6" spans="1:10" s="19" customFormat="1" ht="12.95" customHeight="1" thickBot="1" x14ac:dyDescent="0.3">
      <c r="A6" s="15" t="s">
        <v>7</v>
      </c>
      <c r="B6" s="16" t="s">
        <v>8</v>
      </c>
      <c r="C6" s="16" t="s">
        <v>9</v>
      </c>
      <c r="D6" s="17" t="s">
        <v>10</v>
      </c>
      <c r="E6" s="18" t="s">
        <v>328</v>
      </c>
      <c r="F6" s="16" t="s">
        <v>9</v>
      </c>
      <c r="G6" s="17" t="s">
        <v>10</v>
      </c>
      <c r="H6" s="18" t="s">
        <v>328</v>
      </c>
    </row>
    <row r="7" spans="1:10" s="19" customFormat="1" ht="15.95" customHeight="1" thickBot="1" x14ac:dyDescent="0.3">
      <c r="A7" s="10"/>
      <c r="B7" s="10" t="s">
        <v>11</v>
      </c>
      <c r="C7" s="20"/>
      <c r="D7" s="20"/>
      <c r="E7" s="21"/>
      <c r="F7" s="321"/>
      <c r="G7" s="321"/>
      <c r="H7" s="21"/>
    </row>
    <row r="8" spans="1:10" s="19" customFormat="1" ht="12" customHeight="1" thickBot="1" x14ac:dyDescent="0.3">
      <c r="A8" s="22" t="s">
        <v>12</v>
      </c>
      <c r="B8" s="23" t="s">
        <v>13</v>
      </c>
      <c r="C8" s="24">
        <f t="shared" ref="C8" si="0">+C9+C10+C11+C12+C13+C14</f>
        <v>0</v>
      </c>
      <c r="D8" s="25">
        <v>0</v>
      </c>
      <c r="E8" s="26"/>
      <c r="F8" s="24">
        <f t="shared" ref="F8" si="1">+F9+F10+F11+F12+F13+F14</f>
        <v>0</v>
      </c>
      <c r="G8" s="25">
        <v>0</v>
      </c>
      <c r="H8" s="26"/>
    </row>
    <row r="9" spans="1:10" s="32" customFormat="1" ht="12" customHeight="1" x14ac:dyDescent="0.2">
      <c r="A9" s="27" t="s">
        <v>14</v>
      </c>
      <c r="B9" s="28" t="s">
        <v>15</v>
      </c>
      <c r="C9" s="29"/>
      <c r="D9" s="30"/>
      <c r="E9" s="31"/>
      <c r="F9" s="29"/>
      <c r="G9" s="30"/>
      <c r="H9" s="31"/>
    </row>
    <row r="10" spans="1:10" s="38" customFormat="1" ht="12" customHeight="1" x14ac:dyDescent="0.2">
      <c r="A10" s="33" t="s">
        <v>16</v>
      </c>
      <c r="B10" s="34" t="s">
        <v>17</v>
      </c>
      <c r="C10" s="35"/>
      <c r="D10" s="36"/>
      <c r="E10" s="37"/>
      <c r="F10" s="35"/>
      <c r="G10" s="36"/>
      <c r="H10" s="37"/>
    </row>
    <row r="11" spans="1:10" s="38" customFormat="1" ht="12" customHeight="1" x14ac:dyDescent="0.2">
      <c r="A11" s="33" t="s">
        <v>18</v>
      </c>
      <c r="B11" s="34" t="s">
        <v>19</v>
      </c>
      <c r="C11" s="35"/>
      <c r="D11" s="36"/>
      <c r="E11" s="37"/>
      <c r="F11" s="35"/>
      <c r="G11" s="36"/>
      <c r="H11" s="37"/>
    </row>
    <row r="12" spans="1:10" s="38" customFormat="1" ht="12" customHeight="1" x14ac:dyDescent="0.2">
      <c r="A12" s="33" t="s">
        <v>20</v>
      </c>
      <c r="B12" s="34" t="s">
        <v>21</v>
      </c>
      <c r="C12" s="35"/>
      <c r="D12" s="36"/>
      <c r="E12" s="37"/>
      <c r="F12" s="35"/>
      <c r="G12" s="36"/>
      <c r="H12" s="37"/>
    </row>
    <row r="13" spans="1:10" s="38" customFormat="1" ht="12" customHeight="1" x14ac:dyDescent="0.2">
      <c r="A13" s="33" t="s">
        <v>22</v>
      </c>
      <c r="B13" s="34" t="s">
        <v>23</v>
      </c>
      <c r="C13" s="35"/>
      <c r="D13" s="36"/>
      <c r="E13" s="37"/>
      <c r="F13" s="35"/>
      <c r="G13" s="36"/>
      <c r="H13" s="37"/>
    </row>
    <row r="14" spans="1:10" s="32" customFormat="1" ht="12" customHeight="1" thickBot="1" x14ac:dyDescent="0.25">
      <c r="A14" s="39" t="s">
        <v>24</v>
      </c>
      <c r="B14" s="40" t="s">
        <v>25</v>
      </c>
      <c r="C14" s="35"/>
      <c r="D14" s="36"/>
      <c r="E14" s="37"/>
      <c r="F14" s="35"/>
      <c r="G14" s="36"/>
      <c r="H14" s="37"/>
    </row>
    <row r="15" spans="1:10" s="32" customFormat="1" ht="12" customHeight="1" thickBot="1" x14ac:dyDescent="0.3">
      <c r="A15" s="22" t="s">
        <v>26</v>
      </c>
      <c r="B15" s="41" t="s">
        <v>27</v>
      </c>
      <c r="C15" s="24">
        <f t="shared" ref="C15" si="2">+C16+C17+C18+C19+C20</f>
        <v>0</v>
      </c>
      <c r="D15" s="25"/>
      <c r="E15" s="26"/>
      <c r="F15" s="24">
        <f t="shared" ref="F15" si="3">+F16+F17+F18+F19+F20</f>
        <v>0</v>
      </c>
      <c r="G15" s="25"/>
      <c r="H15" s="26"/>
    </row>
    <row r="16" spans="1:10" s="32" customFormat="1" ht="12" customHeight="1" x14ac:dyDescent="0.2">
      <c r="A16" s="27" t="s">
        <v>28</v>
      </c>
      <c r="B16" s="28" t="s">
        <v>29</v>
      </c>
      <c r="C16" s="29"/>
      <c r="D16" s="30"/>
      <c r="E16" s="31"/>
      <c r="F16" s="29"/>
      <c r="G16" s="30"/>
      <c r="H16" s="31"/>
    </row>
    <row r="17" spans="1:8" s="32" customFormat="1" ht="12" customHeight="1" x14ac:dyDescent="0.2">
      <c r="A17" s="33" t="s">
        <v>30</v>
      </c>
      <c r="B17" s="34" t="s">
        <v>31</v>
      </c>
      <c r="C17" s="35"/>
      <c r="D17" s="36"/>
      <c r="E17" s="37"/>
      <c r="F17" s="35"/>
      <c r="G17" s="36"/>
      <c r="H17" s="37"/>
    </row>
    <row r="18" spans="1:8" s="32" customFormat="1" ht="12" customHeight="1" x14ac:dyDescent="0.2">
      <c r="A18" s="33" t="s">
        <v>32</v>
      </c>
      <c r="B18" s="34" t="s">
        <v>33</v>
      </c>
      <c r="C18" s="35"/>
      <c r="D18" s="36"/>
      <c r="E18" s="37"/>
      <c r="F18" s="35"/>
      <c r="G18" s="36"/>
      <c r="H18" s="37"/>
    </row>
    <row r="19" spans="1:8" s="32" customFormat="1" ht="12" customHeight="1" x14ac:dyDescent="0.2">
      <c r="A19" s="33" t="s">
        <v>34</v>
      </c>
      <c r="B19" s="34" t="s">
        <v>35</v>
      </c>
      <c r="C19" s="35"/>
      <c r="D19" s="36"/>
      <c r="E19" s="37"/>
      <c r="F19" s="35"/>
      <c r="G19" s="36"/>
      <c r="H19" s="37"/>
    </row>
    <row r="20" spans="1:8" s="32" customFormat="1" ht="12" customHeight="1" x14ac:dyDescent="0.2">
      <c r="A20" s="33" t="s">
        <v>36</v>
      </c>
      <c r="B20" s="34" t="s">
        <v>37</v>
      </c>
      <c r="C20" s="35"/>
      <c r="D20" s="36"/>
      <c r="E20" s="37"/>
      <c r="F20" s="35"/>
      <c r="G20" s="36"/>
      <c r="H20" s="37"/>
    </row>
    <row r="21" spans="1:8" s="38" customFormat="1" ht="14.25" customHeight="1" thickBot="1" x14ac:dyDescent="0.25">
      <c r="A21" s="39" t="s">
        <v>38</v>
      </c>
      <c r="B21" s="40" t="s">
        <v>39</v>
      </c>
      <c r="C21" s="42"/>
      <c r="D21" s="43"/>
      <c r="E21" s="44"/>
      <c r="F21" s="42"/>
      <c r="G21" s="43"/>
      <c r="H21" s="44"/>
    </row>
    <row r="22" spans="1:8" s="713" customFormat="1" ht="13.5" customHeight="1" thickBot="1" x14ac:dyDescent="0.3">
      <c r="A22" s="714" t="s">
        <v>40</v>
      </c>
      <c r="B22" s="709" t="s">
        <v>41</v>
      </c>
      <c r="C22" s="710">
        <f t="shared" ref="C22" si="4">+C23+C24+C25+C26+C27</f>
        <v>0</v>
      </c>
      <c r="D22" s="711"/>
      <c r="E22" s="712"/>
      <c r="F22" s="710">
        <f t="shared" ref="F22" si="5">+F23+F24+F25+F26+F27</f>
        <v>0</v>
      </c>
      <c r="G22" s="711"/>
      <c r="H22" s="712"/>
    </row>
    <row r="23" spans="1:8" s="38" customFormat="1" ht="12" customHeight="1" x14ac:dyDescent="0.2">
      <c r="A23" s="27" t="s">
        <v>42</v>
      </c>
      <c r="B23" s="28" t="s">
        <v>43</v>
      </c>
      <c r="C23" s="29"/>
      <c r="D23" s="30"/>
      <c r="E23" s="31"/>
      <c r="F23" s="29"/>
      <c r="G23" s="30"/>
      <c r="H23" s="31"/>
    </row>
    <row r="24" spans="1:8" s="32" customFormat="1" ht="12" customHeight="1" x14ac:dyDescent="0.2">
      <c r="A24" s="33" t="s">
        <v>44</v>
      </c>
      <c r="B24" s="34" t="s">
        <v>45</v>
      </c>
      <c r="C24" s="35"/>
      <c r="D24" s="36"/>
      <c r="E24" s="37"/>
      <c r="F24" s="35"/>
      <c r="G24" s="36"/>
      <c r="H24" s="37"/>
    </row>
    <row r="25" spans="1:8" s="38" customFormat="1" ht="12" customHeight="1" x14ac:dyDescent="0.2">
      <c r="A25" s="33" t="s">
        <v>46</v>
      </c>
      <c r="B25" s="34" t="s">
        <v>47</v>
      </c>
      <c r="C25" s="35"/>
      <c r="D25" s="36"/>
      <c r="E25" s="37"/>
      <c r="F25" s="35"/>
      <c r="G25" s="36"/>
      <c r="H25" s="37"/>
    </row>
    <row r="26" spans="1:8" s="38" customFormat="1" ht="12" customHeight="1" x14ac:dyDescent="0.2">
      <c r="A26" s="33" t="s">
        <v>48</v>
      </c>
      <c r="B26" s="34" t="s">
        <v>49</v>
      </c>
      <c r="C26" s="35"/>
      <c r="D26" s="36"/>
      <c r="E26" s="37"/>
      <c r="F26" s="35"/>
      <c r="G26" s="36"/>
      <c r="H26" s="37"/>
    </row>
    <row r="27" spans="1:8" s="38" customFormat="1" ht="12" customHeight="1" x14ac:dyDescent="0.2">
      <c r="A27" s="33" t="s">
        <v>50</v>
      </c>
      <c r="B27" s="34" t="s">
        <v>51</v>
      </c>
      <c r="C27" s="35"/>
      <c r="D27" s="36"/>
      <c r="E27" s="37"/>
      <c r="F27" s="35"/>
      <c r="G27" s="36"/>
      <c r="H27" s="37"/>
    </row>
    <row r="28" spans="1:8" s="38" customFormat="1" ht="12" customHeight="1" thickBot="1" x14ac:dyDescent="0.25">
      <c r="A28" s="39" t="s">
        <v>52</v>
      </c>
      <c r="B28" s="40" t="s">
        <v>53</v>
      </c>
      <c r="C28" s="42"/>
      <c r="D28" s="43"/>
      <c r="E28" s="44"/>
      <c r="F28" s="42"/>
      <c r="G28" s="43"/>
      <c r="H28" s="44"/>
    </row>
    <row r="29" spans="1:8" s="38" customFormat="1" ht="12" customHeight="1" thickBot="1" x14ac:dyDescent="0.3">
      <c r="A29" s="22" t="s">
        <v>54</v>
      </c>
      <c r="B29" s="23" t="s">
        <v>55</v>
      </c>
      <c r="C29" s="45">
        <f t="shared" ref="C29" si="6">+C30+C31+C32+C33+C34+C35+C36</f>
        <v>0</v>
      </c>
      <c r="D29" s="45"/>
      <c r="E29" s="46"/>
      <c r="F29" s="45">
        <f t="shared" ref="F29" si="7">+F30+F31+F32+F33+F34+F35+F36</f>
        <v>0</v>
      </c>
      <c r="G29" s="45"/>
      <c r="H29" s="46"/>
    </row>
    <row r="30" spans="1:8" s="38" customFormat="1" ht="12" customHeight="1" x14ac:dyDescent="0.2">
      <c r="A30" s="27" t="s">
        <v>56</v>
      </c>
      <c r="B30" s="28" t="s">
        <v>57</v>
      </c>
      <c r="C30" s="29"/>
      <c r="D30" s="29"/>
      <c r="E30" s="31"/>
      <c r="F30" s="29"/>
      <c r="G30" s="29"/>
      <c r="H30" s="31"/>
    </row>
    <row r="31" spans="1:8" s="38" customFormat="1" ht="12" customHeight="1" x14ac:dyDescent="0.2">
      <c r="A31" s="33" t="s">
        <v>58</v>
      </c>
      <c r="B31" s="34" t="s">
        <v>59</v>
      </c>
      <c r="C31" s="35"/>
      <c r="D31" s="35"/>
      <c r="E31" s="37"/>
      <c r="F31" s="35"/>
      <c r="G31" s="35"/>
      <c r="H31" s="37"/>
    </row>
    <row r="32" spans="1:8" s="38" customFormat="1" ht="12" customHeight="1" x14ac:dyDescent="0.2">
      <c r="A32" s="33" t="s">
        <v>60</v>
      </c>
      <c r="B32" s="34" t="s">
        <v>61</v>
      </c>
      <c r="C32" s="35"/>
      <c r="D32" s="35"/>
      <c r="E32" s="37"/>
      <c r="F32" s="35"/>
      <c r="G32" s="35"/>
      <c r="H32" s="37"/>
    </row>
    <row r="33" spans="1:8" s="38" customFormat="1" ht="12" customHeight="1" x14ac:dyDescent="0.2">
      <c r="A33" s="33" t="s">
        <v>62</v>
      </c>
      <c r="B33" s="34" t="s">
        <v>63</v>
      </c>
      <c r="C33" s="35"/>
      <c r="D33" s="35"/>
      <c r="E33" s="37"/>
      <c r="F33" s="35"/>
      <c r="G33" s="35"/>
      <c r="H33" s="37"/>
    </row>
    <row r="34" spans="1:8" s="38" customFormat="1" ht="12" customHeight="1" x14ac:dyDescent="0.2">
      <c r="A34" s="33" t="s">
        <v>64</v>
      </c>
      <c r="B34" s="34" t="s">
        <v>65</v>
      </c>
      <c r="C34" s="35"/>
      <c r="D34" s="35"/>
      <c r="E34" s="37"/>
      <c r="F34" s="35"/>
      <c r="G34" s="35"/>
      <c r="H34" s="37"/>
    </row>
    <row r="35" spans="1:8" s="38" customFormat="1" ht="12" customHeight="1" x14ac:dyDescent="0.2">
      <c r="A35" s="33" t="s">
        <v>66</v>
      </c>
      <c r="B35" s="34" t="s">
        <v>67</v>
      </c>
      <c r="C35" s="35"/>
      <c r="D35" s="35"/>
      <c r="E35" s="37"/>
      <c r="F35" s="35"/>
      <c r="G35" s="35"/>
      <c r="H35" s="37"/>
    </row>
    <row r="36" spans="1:8" s="38" customFormat="1" ht="12" customHeight="1" thickBot="1" x14ac:dyDescent="0.25">
      <c r="A36" s="39" t="s">
        <v>68</v>
      </c>
      <c r="B36" s="40" t="s">
        <v>69</v>
      </c>
      <c r="C36" s="42"/>
      <c r="D36" s="42"/>
      <c r="E36" s="44"/>
      <c r="F36" s="42"/>
      <c r="G36" s="42"/>
      <c r="H36" s="44"/>
    </row>
    <row r="37" spans="1:8" s="38" customFormat="1" ht="12" customHeight="1" thickBot="1" x14ac:dyDescent="0.3">
      <c r="A37" s="22" t="s">
        <v>70</v>
      </c>
      <c r="B37" s="23" t="s">
        <v>71</v>
      </c>
      <c r="C37" s="24">
        <f t="shared" ref="C37:H37" si="8">SUM(C38:C48)</f>
        <v>4474000</v>
      </c>
      <c r="D37" s="47">
        <f t="shared" si="8"/>
        <v>5673500</v>
      </c>
      <c r="E37" s="26">
        <f t="shared" si="8"/>
        <v>2851699</v>
      </c>
      <c r="F37" s="24">
        <f t="shared" si="8"/>
        <v>4474000</v>
      </c>
      <c r="G37" s="47">
        <f t="shared" si="8"/>
        <v>5673500</v>
      </c>
      <c r="H37" s="26">
        <f t="shared" si="8"/>
        <v>2851699</v>
      </c>
    </row>
    <row r="38" spans="1:8" s="38" customFormat="1" ht="12" customHeight="1" x14ac:dyDescent="0.2">
      <c r="A38" s="27" t="s">
        <v>72</v>
      </c>
      <c r="B38" s="28" t="s">
        <v>73</v>
      </c>
      <c r="C38" s="29"/>
      <c r="D38" s="30"/>
      <c r="E38" s="31"/>
      <c r="F38" s="29"/>
      <c r="G38" s="30"/>
      <c r="H38" s="31"/>
    </row>
    <row r="39" spans="1:8" s="38" customFormat="1" ht="12" customHeight="1" x14ac:dyDescent="0.2">
      <c r="A39" s="33" t="s">
        <v>74</v>
      </c>
      <c r="B39" s="34" t="s">
        <v>75</v>
      </c>
      <c r="C39" s="35">
        <v>410000</v>
      </c>
      <c r="D39" s="36">
        <v>955000</v>
      </c>
      <c r="E39" s="37">
        <v>822950</v>
      </c>
      <c r="F39" s="35">
        <v>410000</v>
      </c>
      <c r="G39" s="36">
        <v>955000</v>
      </c>
      <c r="H39" s="37">
        <v>822950</v>
      </c>
    </row>
    <row r="40" spans="1:8" s="38" customFormat="1" ht="12" customHeight="1" x14ac:dyDescent="0.2">
      <c r="A40" s="33" t="s">
        <v>76</v>
      </c>
      <c r="B40" s="34" t="s">
        <v>77</v>
      </c>
      <c r="C40" s="35"/>
      <c r="D40" s="36"/>
      <c r="E40" s="37"/>
      <c r="F40" s="35"/>
      <c r="G40" s="36"/>
      <c r="H40" s="37"/>
    </row>
    <row r="41" spans="1:8" s="38" customFormat="1" ht="12" customHeight="1" x14ac:dyDescent="0.2">
      <c r="A41" s="33" t="s">
        <v>78</v>
      </c>
      <c r="B41" s="34" t="s">
        <v>79</v>
      </c>
      <c r="C41" s="35"/>
      <c r="D41" s="36"/>
      <c r="E41" s="37"/>
      <c r="F41" s="35"/>
      <c r="G41" s="36"/>
      <c r="H41" s="37"/>
    </row>
    <row r="42" spans="1:8" s="38" customFormat="1" ht="12" customHeight="1" x14ac:dyDescent="0.2">
      <c r="A42" s="33" t="s">
        <v>80</v>
      </c>
      <c r="B42" s="34" t="s">
        <v>81</v>
      </c>
      <c r="C42" s="35">
        <v>3200000</v>
      </c>
      <c r="D42" s="36">
        <v>3854500</v>
      </c>
      <c r="E42" s="37">
        <v>1593323</v>
      </c>
      <c r="F42" s="35">
        <v>3200000</v>
      </c>
      <c r="G42" s="36">
        <v>3854500</v>
      </c>
      <c r="H42" s="37">
        <v>1593323</v>
      </c>
    </row>
    <row r="43" spans="1:8" s="38" customFormat="1" ht="12" customHeight="1" x14ac:dyDescent="0.2">
      <c r="A43" s="33" t="s">
        <v>82</v>
      </c>
      <c r="B43" s="34" t="s">
        <v>83</v>
      </c>
      <c r="C43" s="35">
        <v>864000</v>
      </c>
      <c r="D43" s="36">
        <v>864000</v>
      </c>
      <c r="E43" s="37">
        <v>430332</v>
      </c>
      <c r="F43" s="35">
        <v>864000</v>
      </c>
      <c r="G43" s="36">
        <v>864000</v>
      </c>
      <c r="H43" s="37">
        <v>430332</v>
      </c>
    </row>
    <row r="44" spans="1:8" s="38" customFormat="1" ht="12" customHeight="1" x14ac:dyDescent="0.2">
      <c r="A44" s="33" t="s">
        <v>84</v>
      </c>
      <c r="B44" s="34" t="s">
        <v>85</v>
      </c>
      <c r="C44" s="35"/>
      <c r="D44" s="36"/>
      <c r="E44" s="37"/>
      <c r="F44" s="35"/>
      <c r="G44" s="36"/>
      <c r="H44" s="37"/>
    </row>
    <row r="45" spans="1:8" s="38" customFormat="1" ht="12" customHeight="1" x14ac:dyDescent="0.2">
      <c r="A45" s="33" t="s">
        <v>86</v>
      </c>
      <c r="B45" s="34" t="s">
        <v>87</v>
      </c>
      <c r="C45" s="35"/>
      <c r="D45" s="36"/>
      <c r="E45" s="37">
        <v>5094</v>
      </c>
      <c r="F45" s="35"/>
      <c r="G45" s="36"/>
      <c r="H45" s="37">
        <v>5094</v>
      </c>
    </row>
    <row r="46" spans="1:8" s="38" customFormat="1" ht="12" customHeight="1" x14ac:dyDescent="0.2">
      <c r="A46" s="33" t="s">
        <v>88</v>
      </c>
      <c r="B46" s="34" t="s">
        <v>89</v>
      </c>
      <c r="C46" s="48"/>
      <c r="D46" s="49"/>
      <c r="E46" s="50"/>
      <c r="F46" s="48"/>
      <c r="G46" s="49"/>
      <c r="H46" s="50"/>
    </row>
    <row r="47" spans="1:8" s="38" customFormat="1" ht="12" customHeight="1" x14ac:dyDescent="0.2">
      <c r="A47" s="39" t="s">
        <v>90</v>
      </c>
      <c r="B47" s="40" t="s">
        <v>91</v>
      </c>
      <c r="C47" s="51"/>
      <c r="D47" s="52"/>
      <c r="E47" s="53"/>
      <c r="F47" s="51"/>
      <c r="G47" s="52"/>
      <c r="H47" s="53"/>
    </row>
    <row r="48" spans="1:8" s="38" customFormat="1" ht="12" customHeight="1" thickBot="1" x14ac:dyDescent="0.25">
      <c r="A48" s="39" t="s">
        <v>92</v>
      </c>
      <c r="B48" s="40" t="s">
        <v>93</v>
      </c>
      <c r="C48" s="51"/>
      <c r="D48" s="52"/>
      <c r="E48" s="53"/>
      <c r="F48" s="51"/>
      <c r="G48" s="52"/>
      <c r="H48" s="53"/>
    </row>
    <row r="49" spans="1:8" s="38" customFormat="1" ht="12" customHeight="1" thickBot="1" x14ac:dyDescent="0.3">
      <c r="A49" s="22" t="s">
        <v>94</v>
      </c>
      <c r="B49" s="23" t="s">
        <v>95</v>
      </c>
      <c r="C49" s="24">
        <f t="shared" ref="C49" si="9">SUM(C50:C54)</f>
        <v>0</v>
      </c>
      <c r="D49" s="25"/>
      <c r="E49" s="26"/>
      <c r="F49" s="24">
        <f t="shared" ref="F49" si="10">SUM(F50:F54)</f>
        <v>0</v>
      </c>
      <c r="G49" s="25"/>
      <c r="H49" s="26"/>
    </row>
    <row r="50" spans="1:8" s="38" customFormat="1" ht="12" customHeight="1" x14ac:dyDescent="0.2">
      <c r="A50" s="27" t="s">
        <v>96</v>
      </c>
      <c r="B50" s="28" t="s">
        <v>97</v>
      </c>
      <c r="C50" s="54"/>
      <c r="D50" s="55"/>
      <c r="E50" s="56"/>
      <c r="F50" s="54"/>
      <c r="G50" s="55"/>
      <c r="H50" s="56"/>
    </row>
    <row r="51" spans="1:8" s="38" customFormat="1" ht="12" customHeight="1" x14ac:dyDescent="0.2">
      <c r="A51" s="33" t="s">
        <v>98</v>
      </c>
      <c r="B51" s="34" t="s">
        <v>99</v>
      </c>
      <c r="C51" s="48"/>
      <c r="D51" s="49"/>
      <c r="E51" s="50"/>
      <c r="F51" s="48"/>
      <c r="G51" s="49"/>
      <c r="H51" s="50"/>
    </row>
    <row r="52" spans="1:8" s="38" customFormat="1" ht="12" customHeight="1" x14ac:dyDescent="0.2">
      <c r="A52" s="33" t="s">
        <v>100</v>
      </c>
      <c r="B52" s="34" t="s">
        <v>101</v>
      </c>
      <c r="C52" s="48"/>
      <c r="D52" s="49"/>
      <c r="E52" s="50"/>
      <c r="F52" s="48"/>
      <c r="G52" s="49"/>
      <c r="H52" s="50"/>
    </row>
    <row r="53" spans="1:8" s="38" customFormat="1" ht="12" customHeight="1" x14ac:dyDescent="0.2">
      <c r="A53" s="33" t="s">
        <v>102</v>
      </c>
      <c r="B53" s="34" t="s">
        <v>103</v>
      </c>
      <c r="C53" s="48"/>
      <c r="D53" s="49"/>
      <c r="E53" s="50"/>
      <c r="F53" s="48"/>
      <c r="G53" s="49"/>
      <c r="H53" s="50"/>
    </row>
    <row r="54" spans="1:8" s="38" customFormat="1" ht="12" customHeight="1" thickBot="1" x14ac:dyDescent="0.25">
      <c r="A54" s="39" t="s">
        <v>104</v>
      </c>
      <c r="B54" s="40" t="s">
        <v>105</v>
      </c>
      <c r="C54" s="51"/>
      <c r="D54" s="52"/>
      <c r="E54" s="53"/>
      <c r="F54" s="51"/>
      <c r="G54" s="52"/>
      <c r="H54" s="53"/>
    </row>
    <row r="55" spans="1:8" s="38" customFormat="1" ht="12" customHeight="1" thickBot="1" x14ac:dyDescent="0.3">
      <c r="A55" s="22" t="s">
        <v>106</v>
      </c>
      <c r="B55" s="23" t="s">
        <v>107</v>
      </c>
      <c r="C55" s="24">
        <f t="shared" ref="C55" si="11">SUM(C56:C58)</f>
        <v>0</v>
      </c>
      <c r="D55" s="25"/>
      <c r="E55" s="26"/>
      <c r="F55" s="24">
        <f t="shared" ref="F55" si="12">SUM(F56:F58)</f>
        <v>0</v>
      </c>
      <c r="G55" s="25"/>
      <c r="H55" s="26"/>
    </row>
    <row r="56" spans="1:8" s="38" customFormat="1" ht="12" customHeight="1" x14ac:dyDescent="0.2">
      <c r="A56" s="27" t="s">
        <v>108</v>
      </c>
      <c r="B56" s="28" t="s">
        <v>109</v>
      </c>
      <c r="C56" s="29"/>
      <c r="D56" s="30"/>
      <c r="E56" s="31"/>
      <c r="F56" s="29"/>
      <c r="G56" s="30"/>
      <c r="H56" s="31"/>
    </row>
    <row r="57" spans="1:8" s="38" customFormat="1" ht="12" customHeight="1" x14ac:dyDescent="0.2">
      <c r="A57" s="33" t="s">
        <v>110</v>
      </c>
      <c r="B57" s="34" t="s">
        <v>111</v>
      </c>
      <c r="C57" s="35"/>
      <c r="D57" s="36"/>
      <c r="E57" s="37"/>
      <c r="F57" s="35"/>
      <c r="G57" s="36"/>
      <c r="H57" s="37"/>
    </row>
    <row r="58" spans="1:8" s="38" customFormat="1" ht="12" customHeight="1" x14ac:dyDescent="0.2">
      <c r="A58" s="33" t="s">
        <v>112</v>
      </c>
      <c r="B58" s="34" t="s">
        <v>113</v>
      </c>
      <c r="C58" s="35"/>
      <c r="D58" s="36"/>
      <c r="E58" s="37"/>
      <c r="F58" s="35"/>
      <c r="G58" s="36"/>
      <c r="H58" s="37"/>
    </row>
    <row r="59" spans="1:8" s="38" customFormat="1" ht="12" customHeight="1" thickBot="1" x14ac:dyDescent="0.25">
      <c r="A59" s="39" t="s">
        <v>114</v>
      </c>
      <c r="B59" s="40" t="s">
        <v>115</v>
      </c>
      <c r="C59" s="42"/>
      <c r="D59" s="43"/>
      <c r="E59" s="44"/>
      <c r="F59" s="42"/>
      <c r="G59" s="43"/>
      <c r="H59" s="44"/>
    </row>
    <row r="60" spans="1:8" s="38" customFormat="1" ht="12" customHeight="1" thickBot="1" x14ac:dyDescent="0.3">
      <c r="A60" s="22" t="s">
        <v>116</v>
      </c>
      <c r="B60" s="41" t="s">
        <v>117</v>
      </c>
      <c r="C60" s="24">
        <f t="shared" ref="C60" si="13">SUM(C61:C63)</f>
        <v>0</v>
      </c>
      <c r="D60" s="25"/>
      <c r="E60" s="26"/>
      <c r="F60" s="24">
        <f t="shared" ref="F60" si="14">SUM(F61:F63)</f>
        <v>0</v>
      </c>
      <c r="G60" s="25"/>
      <c r="H60" s="26"/>
    </row>
    <row r="61" spans="1:8" s="38" customFormat="1" ht="12" customHeight="1" x14ac:dyDescent="0.2">
      <c r="A61" s="27" t="s">
        <v>118</v>
      </c>
      <c r="B61" s="28" t="s">
        <v>119</v>
      </c>
      <c r="C61" s="48"/>
      <c r="D61" s="49"/>
      <c r="E61" s="50"/>
      <c r="F61" s="48"/>
      <c r="G61" s="49"/>
      <c r="H61" s="50"/>
    </row>
    <row r="62" spans="1:8" s="38" customFormat="1" ht="12" customHeight="1" x14ac:dyDescent="0.2">
      <c r="A62" s="33" t="s">
        <v>120</v>
      </c>
      <c r="B62" s="34" t="s">
        <v>121</v>
      </c>
      <c r="C62" s="48"/>
      <c r="D62" s="49"/>
      <c r="E62" s="50"/>
      <c r="F62" s="48"/>
      <c r="G62" s="49"/>
      <c r="H62" s="50"/>
    </row>
    <row r="63" spans="1:8" s="38" customFormat="1" ht="12" customHeight="1" x14ac:dyDescent="0.2">
      <c r="A63" s="33" t="s">
        <v>122</v>
      </c>
      <c r="B63" s="34" t="s">
        <v>123</v>
      </c>
      <c r="C63" s="48"/>
      <c r="D63" s="49"/>
      <c r="E63" s="50"/>
      <c r="F63" s="48"/>
      <c r="G63" s="49"/>
      <c r="H63" s="50"/>
    </row>
    <row r="64" spans="1:8" s="38" customFormat="1" ht="12" customHeight="1" thickBot="1" x14ac:dyDescent="0.25">
      <c r="A64" s="39" t="s">
        <v>124</v>
      </c>
      <c r="B64" s="40" t="s">
        <v>125</v>
      </c>
      <c r="C64" s="48"/>
      <c r="D64" s="49"/>
      <c r="E64" s="50"/>
      <c r="F64" s="48"/>
      <c r="G64" s="49"/>
      <c r="H64" s="50"/>
    </row>
    <row r="65" spans="1:8" s="38" customFormat="1" ht="12" customHeight="1" thickBot="1" x14ac:dyDescent="0.3">
      <c r="A65" s="22" t="s">
        <v>126</v>
      </c>
      <c r="B65" s="23" t="s">
        <v>127</v>
      </c>
      <c r="C65" s="45">
        <f t="shared" ref="C65:H65" si="15">+C8+C15+C22+C29+C37+C49+C55+C60</f>
        <v>4474000</v>
      </c>
      <c r="D65" s="57">
        <f t="shared" si="15"/>
        <v>5673500</v>
      </c>
      <c r="E65" s="46">
        <f t="shared" si="15"/>
        <v>2851699</v>
      </c>
      <c r="F65" s="45">
        <f t="shared" si="15"/>
        <v>4474000</v>
      </c>
      <c r="G65" s="57">
        <f t="shared" si="15"/>
        <v>5673500</v>
      </c>
      <c r="H65" s="46">
        <f t="shared" si="15"/>
        <v>2851699</v>
      </c>
    </row>
    <row r="66" spans="1:8" s="38" customFormat="1" ht="12" customHeight="1" thickBot="1" x14ac:dyDescent="0.2">
      <c r="A66" s="58" t="s">
        <v>128</v>
      </c>
      <c r="B66" s="41" t="s">
        <v>129</v>
      </c>
      <c r="C66" s="24">
        <f t="shared" ref="C66" si="16">SUM(C67:C69)</f>
        <v>0</v>
      </c>
      <c r="D66" s="25"/>
      <c r="E66" s="26"/>
      <c r="F66" s="24">
        <f t="shared" ref="F66" si="17">SUM(F67:F69)</f>
        <v>0</v>
      </c>
      <c r="G66" s="25"/>
      <c r="H66" s="26"/>
    </row>
    <row r="67" spans="1:8" s="38" customFormat="1" ht="12" customHeight="1" x14ac:dyDescent="0.2">
      <c r="A67" s="27" t="s">
        <v>130</v>
      </c>
      <c r="B67" s="28" t="s">
        <v>131</v>
      </c>
      <c r="C67" s="48"/>
      <c r="D67" s="49"/>
      <c r="E67" s="50"/>
      <c r="F67" s="48"/>
      <c r="G67" s="49"/>
      <c r="H67" s="50"/>
    </row>
    <row r="68" spans="1:8" s="38" customFormat="1" ht="12" customHeight="1" x14ac:dyDescent="0.2">
      <c r="A68" s="33" t="s">
        <v>132</v>
      </c>
      <c r="B68" s="34" t="s">
        <v>133</v>
      </c>
      <c r="C68" s="48"/>
      <c r="D68" s="49"/>
      <c r="E68" s="50"/>
      <c r="F68" s="48"/>
      <c r="G68" s="49"/>
      <c r="H68" s="50"/>
    </row>
    <row r="69" spans="1:8" s="38" customFormat="1" ht="12" customHeight="1" thickBot="1" x14ac:dyDescent="0.25">
      <c r="A69" s="39" t="s">
        <v>134</v>
      </c>
      <c r="B69" s="59" t="s">
        <v>135</v>
      </c>
      <c r="C69" s="48"/>
      <c r="D69" s="60"/>
      <c r="E69" s="50"/>
      <c r="F69" s="48"/>
      <c r="G69" s="60"/>
      <c r="H69" s="50"/>
    </row>
    <row r="70" spans="1:8" s="38" customFormat="1" ht="12" customHeight="1" thickBot="1" x14ac:dyDescent="0.2">
      <c r="A70" s="58" t="s">
        <v>136</v>
      </c>
      <c r="B70" s="41" t="s">
        <v>137</v>
      </c>
      <c r="C70" s="24">
        <f t="shared" ref="C70" si="18">SUM(C71:C74)</f>
        <v>0</v>
      </c>
      <c r="D70" s="24"/>
      <c r="E70" s="26"/>
      <c r="F70" s="24">
        <f t="shared" ref="F70" si="19">SUM(F71:F74)</f>
        <v>0</v>
      </c>
      <c r="G70" s="24"/>
      <c r="H70" s="26"/>
    </row>
    <row r="71" spans="1:8" s="38" customFormat="1" ht="12" customHeight="1" x14ac:dyDescent="0.2">
      <c r="A71" s="27" t="s">
        <v>138</v>
      </c>
      <c r="B71" s="28" t="s">
        <v>139</v>
      </c>
      <c r="C71" s="48"/>
      <c r="D71" s="48"/>
      <c r="E71" s="50"/>
      <c r="F71" s="48"/>
      <c r="G71" s="48"/>
      <c r="H71" s="50"/>
    </row>
    <row r="72" spans="1:8" s="38" customFormat="1" ht="12" customHeight="1" x14ac:dyDescent="0.2">
      <c r="A72" s="33" t="s">
        <v>140</v>
      </c>
      <c r="B72" s="34" t="s">
        <v>141</v>
      </c>
      <c r="C72" s="48"/>
      <c r="D72" s="48"/>
      <c r="E72" s="50"/>
      <c r="F72" s="48"/>
      <c r="G72" s="48"/>
      <c r="H72" s="50"/>
    </row>
    <row r="73" spans="1:8" s="38" customFormat="1" ht="12" customHeight="1" x14ac:dyDescent="0.2">
      <c r="A73" s="33" t="s">
        <v>142</v>
      </c>
      <c r="B73" s="34" t="s">
        <v>143</v>
      </c>
      <c r="C73" s="48"/>
      <c r="D73" s="48"/>
      <c r="E73" s="50"/>
      <c r="F73" s="48"/>
      <c r="G73" s="48"/>
      <c r="H73" s="50"/>
    </row>
    <row r="74" spans="1:8" s="38" customFormat="1" ht="12" customHeight="1" thickBot="1" x14ac:dyDescent="0.25">
      <c r="A74" s="39" t="s">
        <v>144</v>
      </c>
      <c r="B74" s="40" t="s">
        <v>145</v>
      </c>
      <c r="C74" s="48"/>
      <c r="D74" s="48"/>
      <c r="E74" s="50"/>
      <c r="F74" s="48"/>
      <c r="G74" s="48"/>
      <c r="H74" s="50"/>
    </row>
    <row r="75" spans="1:8" s="38" customFormat="1" ht="12" customHeight="1" thickBot="1" x14ac:dyDescent="0.2">
      <c r="A75" s="58" t="s">
        <v>146</v>
      </c>
      <c r="B75" s="41" t="s">
        <v>147</v>
      </c>
      <c r="C75" s="24">
        <f t="shared" ref="C75:H75" si="20">SUM(C76:C77)</f>
        <v>362500</v>
      </c>
      <c r="D75" s="24">
        <f t="shared" si="20"/>
        <v>747000</v>
      </c>
      <c r="E75" s="26">
        <f t="shared" si="20"/>
        <v>747000</v>
      </c>
      <c r="F75" s="24">
        <f t="shared" si="20"/>
        <v>362500</v>
      </c>
      <c r="G75" s="24">
        <f t="shared" si="20"/>
        <v>747000</v>
      </c>
      <c r="H75" s="26">
        <f t="shared" si="20"/>
        <v>747000</v>
      </c>
    </row>
    <row r="76" spans="1:8" s="38" customFormat="1" ht="12" customHeight="1" x14ac:dyDescent="0.2">
      <c r="A76" s="27" t="s">
        <v>148</v>
      </c>
      <c r="B76" s="28" t="s">
        <v>149</v>
      </c>
      <c r="C76" s="48">
        <v>362500</v>
      </c>
      <c r="D76" s="48">
        <v>747000</v>
      </c>
      <c r="E76" s="50">
        <v>747000</v>
      </c>
      <c r="F76" s="48">
        <v>362500</v>
      </c>
      <c r="G76" s="48">
        <v>747000</v>
      </c>
      <c r="H76" s="50">
        <v>747000</v>
      </c>
    </row>
    <row r="77" spans="1:8" s="38" customFormat="1" ht="12" customHeight="1" thickBot="1" x14ac:dyDescent="0.25">
      <c r="A77" s="39" t="s">
        <v>150</v>
      </c>
      <c r="B77" s="40" t="s">
        <v>151</v>
      </c>
      <c r="C77" s="48"/>
      <c r="D77" s="48"/>
      <c r="E77" s="50"/>
      <c r="F77" s="48"/>
      <c r="G77" s="48"/>
      <c r="H77" s="50"/>
    </row>
    <row r="78" spans="1:8" s="32" customFormat="1" ht="12" customHeight="1" thickBot="1" x14ac:dyDescent="0.2">
      <c r="A78" s="58" t="s">
        <v>152</v>
      </c>
      <c r="B78" s="41" t="s">
        <v>153</v>
      </c>
      <c r="C78" s="24">
        <f t="shared" ref="C78:H78" si="21">SUM(C79:C82)</f>
        <v>96906153</v>
      </c>
      <c r="D78" s="24">
        <f t="shared" si="21"/>
        <v>94906153</v>
      </c>
      <c r="E78" s="26">
        <f t="shared" si="21"/>
        <v>85701926</v>
      </c>
      <c r="F78" s="24">
        <f t="shared" si="21"/>
        <v>96906153</v>
      </c>
      <c r="G78" s="24">
        <f t="shared" si="21"/>
        <v>94906153</v>
      </c>
      <c r="H78" s="26">
        <f t="shared" si="21"/>
        <v>85701926</v>
      </c>
    </row>
    <row r="79" spans="1:8" s="38" customFormat="1" ht="12" customHeight="1" x14ac:dyDescent="0.2">
      <c r="A79" s="27" t="s">
        <v>154</v>
      </c>
      <c r="B79" s="28" t="s">
        <v>155</v>
      </c>
      <c r="C79" s="48"/>
      <c r="D79" s="48"/>
      <c r="E79" s="50"/>
      <c r="F79" s="48"/>
      <c r="G79" s="48"/>
      <c r="H79" s="50"/>
    </row>
    <row r="80" spans="1:8" s="38" customFormat="1" ht="12" customHeight="1" x14ac:dyDescent="0.2">
      <c r="A80" s="33" t="s">
        <v>156</v>
      </c>
      <c r="B80" s="34" t="s">
        <v>157</v>
      </c>
      <c r="C80" s="48"/>
      <c r="D80" s="48"/>
      <c r="E80" s="50"/>
      <c r="F80" s="48"/>
      <c r="G80" s="48"/>
      <c r="H80" s="50"/>
    </row>
    <row r="81" spans="1:8" s="38" customFormat="1" ht="12" customHeight="1" x14ac:dyDescent="0.2">
      <c r="A81" s="39" t="s">
        <v>158</v>
      </c>
      <c r="B81" s="40" t="s">
        <v>159</v>
      </c>
      <c r="C81" s="48"/>
      <c r="D81" s="48"/>
      <c r="E81" s="50"/>
      <c r="F81" s="48"/>
      <c r="G81" s="48"/>
      <c r="H81" s="50"/>
    </row>
    <row r="82" spans="1:8" s="38" customFormat="1" ht="12" customHeight="1" thickBot="1" x14ac:dyDescent="0.25">
      <c r="A82" s="61" t="s">
        <v>160</v>
      </c>
      <c r="B82" s="62" t="s">
        <v>161</v>
      </c>
      <c r="C82" s="63">
        <v>96906153</v>
      </c>
      <c r="D82" s="63">
        <v>94906153</v>
      </c>
      <c r="E82" s="64">
        <v>85701926</v>
      </c>
      <c r="F82" s="63">
        <v>96906153</v>
      </c>
      <c r="G82" s="63">
        <v>94906153</v>
      </c>
      <c r="H82" s="64">
        <v>85701926</v>
      </c>
    </row>
    <row r="83" spans="1:8" s="38" customFormat="1" ht="12" customHeight="1" thickBot="1" x14ac:dyDescent="0.2">
      <c r="A83" s="58" t="s">
        <v>162</v>
      </c>
      <c r="B83" s="41" t="s">
        <v>163</v>
      </c>
      <c r="C83" s="24">
        <f t="shared" ref="C83" si="22">SUM(C84:C87)</f>
        <v>0</v>
      </c>
      <c r="D83" s="24"/>
      <c r="E83" s="26"/>
      <c r="F83" s="24">
        <f t="shared" ref="F83" si="23">SUM(F84:F87)</f>
        <v>0</v>
      </c>
      <c r="G83" s="24"/>
      <c r="H83" s="26"/>
    </row>
    <row r="84" spans="1:8" s="38" customFormat="1" ht="12" customHeight="1" x14ac:dyDescent="0.2">
      <c r="A84" s="65" t="s">
        <v>164</v>
      </c>
      <c r="B84" s="28" t="s">
        <v>165</v>
      </c>
      <c r="C84" s="48"/>
      <c r="D84" s="48"/>
      <c r="E84" s="50"/>
      <c r="F84" s="48"/>
      <c r="G84" s="48"/>
      <c r="H84" s="50"/>
    </row>
    <row r="85" spans="1:8" s="38" customFormat="1" ht="12" customHeight="1" x14ac:dyDescent="0.2">
      <c r="A85" s="66" t="s">
        <v>166</v>
      </c>
      <c r="B85" s="34" t="s">
        <v>167</v>
      </c>
      <c r="C85" s="48"/>
      <c r="D85" s="48"/>
      <c r="E85" s="50"/>
      <c r="F85" s="48"/>
      <c r="G85" s="48"/>
      <c r="H85" s="50"/>
    </row>
    <row r="86" spans="1:8" s="38" customFormat="1" ht="12" customHeight="1" x14ac:dyDescent="0.2">
      <c r="A86" s="66" t="s">
        <v>168</v>
      </c>
      <c r="B86" s="34" t="s">
        <v>169</v>
      </c>
      <c r="C86" s="48"/>
      <c r="D86" s="48"/>
      <c r="E86" s="50"/>
      <c r="F86" s="48"/>
      <c r="G86" s="48"/>
      <c r="H86" s="50"/>
    </row>
    <row r="87" spans="1:8" s="32" customFormat="1" ht="12" customHeight="1" thickBot="1" x14ac:dyDescent="0.25">
      <c r="A87" s="67" t="s">
        <v>170</v>
      </c>
      <c r="B87" s="40" t="s">
        <v>171</v>
      </c>
      <c r="C87" s="48"/>
      <c r="D87" s="48"/>
      <c r="E87" s="50"/>
      <c r="F87" s="48"/>
      <c r="G87" s="48"/>
      <c r="H87" s="50"/>
    </row>
    <row r="88" spans="1:8" s="32" customFormat="1" ht="12" customHeight="1" thickBot="1" x14ac:dyDescent="0.2">
      <c r="A88" s="58" t="s">
        <v>172</v>
      </c>
      <c r="B88" s="41" t="s">
        <v>173</v>
      </c>
      <c r="C88" s="68"/>
      <c r="D88" s="68"/>
      <c r="E88" s="26"/>
      <c r="F88" s="68"/>
      <c r="G88" s="68"/>
      <c r="H88" s="26"/>
    </row>
    <row r="89" spans="1:8" s="32" customFormat="1" ht="12" customHeight="1" thickBot="1" x14ac:dyDescent="0.2">
      <c r="A89" s="58" t="s">
        <v>174</v>
      </c>
      <c r="B89" s="41" t="s">
        <v>175</v>
      </c>
      <c r="C89" s="68"/>
      <c r="D89" s="68"/>
      <c r="E89" s="26"/>
      <c r="F89" s="68"/>
      <c r="G89" s="68"/>
      <c r="H89" s="26"/>
    </row>
    <row r="90" spans="1:8" s="32" customFormat="1" ht="12" customHeight="1" thickBot="1" x14ac:dyDescent="0.2">
      <c r="A90" s="58" t="s">
        <v>176</v>
      </c>
      <c r="B90" s="69" t="s">
        <v>177</v>
      </c>
      <c r="C90" s="45">
        <f t="shared" ref="C90:H90" si="24">+C66+C70+C75+C78+C83+C89+C88</f>
        <v>97268653</v>
      </c>
      <c r="D90" s="45">
        <f t="shared" si="24"/>
        <v>95653153</v>
      </c>
      <c r="E90" s="46">
        <f t="shared" si="24"/>
        <v>86448926</v>
      </c>
      <c r="F90" s="45">
        <f t="shared" si="24"/>
        <v>97268653</v>
      </c>
      <c r="G90" s="45">
        <f t="shared" si="24"/>
        <v>95653153</v>
      </c>
      <c r="H90" s="46">
        <f t="shared" si="24"/>
        <v>86448926</v>
      </c>
    </row>
    <row r="91" spans="1:8" s="32" customFormat="1" ht="12" customHeight="1" thickBot="1" x14ac:dyDescent="0.2">
      <c r="A91" s="70" t="s">
        <v>178</v>
      </c>
      <c r="B91" s="71" t="s">
        <v>179</v>
      </c>
      <c r="C91" s="45">
        <f t="shared" ref="C91:H91" si="25">+C65+C90</f>
        <v>101742653</v>
      </c>
      <c r="D91" s="45">
        <f t="shared" si="25"/>
        <v>101326653</v>
      </c>
      <c r="E91" s="46">
        <f t="shared" si="25"/>
        <v>89300625</v>
      </c>
      <c r="F91" s="45">
        <f t="shared" si="25"/>
        <v>101742653</v>
      </c>
      <c r="G91" s="45">
        <f t="shared" si="25"/>
        <v>101326653</v>
      </c>
      <c r="H91" s="46">
        <f t="shared" si="25"/>
        <v>89300625</v>
      </c>
    </row>
    <row r="92" spans="1:8" s="38" customFormat="1" ht="15" customHeight="1" x14ac:dyDescent="0.25">
      <c r="A92" s="72"/>
      <c r="B92" s="73"/>
      <c r="C92" s="74"/>
      <c r="F92" s="74"/>
    </row>
    <row r="93" spans="1:8" s="19" customFormat="1" ht="16.5" customHeight="1" thickBot="1" x14ac:dyDescent="0.3">
      <c r="A93" s="75"/>
      <c r="B93" s="75" t="s">
        <v>180</v>
      </c>
      <c r="C93" s="75"/>
      <c r="D93" s="75"/>
      <c r="E93" s="75"/>
      <c r="F93" s="75"/>
      <c r="G93" s="75"/>
      <c r="H93" s="75"/>
    </row>
    <row r="94" spans="1:8" s="80" customFormat="1" ht="12" customHeight="1" thickBot="1" x14ac:dyDescent="0.3">
      <c r="A94" s="76" t="s">
        <v>12</v>
      </c>
      <c r="B94" s="77" t="s">
        <v>586</v>
      </c>
      <c r="C94" s="78">
        <f t="shared" ref="C94:H94" si="26">+C95+C96+C97+C98+C99+C112</f>
        <v>96813653</v>
      </c>
      <c r="D94" s="78">
        <f t="shared" si="26"/>
        <v>98485938</v>
      </c>
      <c r="E94" s="79">
        <f t="shared" si="26"/>
        <v>86899287</v>
      </c>
      <c r="F94" s="78">
        <f t="shared" si="26"/>
        <v>96813653</v>
      </c>
      <c r="G94" s="78">
        <f t="shared" si="26"/>
        <v>98485938</v>
      </c>
      <c r="H94" s="79">
        <f t="shared" si="26"/>
        <v>86899287</v>
      </c>
    </row>
    <row r="95" spans="1:8" ht="12" customHeight="1" x14ac:dyDescent="0.25">
      <c r="A95" s="81" t="s">
        <v>14</v>
      </c>
      <c r="B95" s="82" t="s">
        <v>182</v>
      </c>
      <c r="C95" s="83">
        <v>55010834</v>
      </c>
      <c r="D95" s="83">
        <v>55333092</v>
      </c>
      <c r="E95" s="84">
        <v>51542010</v>
      </c>
      <c r="F95" s="83">
        <v>55010834</v>
      </c>
      <c r="G95" s="83">
        <v>55333092</v>
      </c>
      <c r="H95" s="84">
        <v>51542010</v>
      </c>
    </row>
    <row r="96" spans="1:8" ht="12" customHeight="1" x14ac:dyDescent="0.25">
      <c r="A96" s="33" t="s">
        <v>16</v>
      </c>
      <c r="B96" s="85" t="s">
        <v>183</v>
      </c>
      <c r="C96" s="35">
        <v>14838407</v>
      </c>
      <c r="D96" s="35">
        <v>14838407</v>
      </c>
      <c r="E96" s="37">
        <v>14084482</v>
      </c>
      <c r="F96" s="35">
        <v>14838407</v>
      </c>
      <c r="G96" s="35">
        <v>14838407</v>
      </c>
      <c r="H96" s="37">
        <v>14084482</v>
      </c>
    </row>
    <row r="97" spans="1:8" ht="12" customHeight="1" x14ac:dyDescent="0.25">
      <c r="A97" s="33" t="s">
        <v>18</v>
      </c>
      <c r="B97" s="85" t="s">
        <v>184</v>
      </c>
      <c r="C97" s="42">
        <v>26964412</v>
      </c>
      <c r="D97" s="35">
        <v>28314439</v>
      </c>
      <c r="E97" s="44">
        <v>21272795</v>
      </c>
      <c r="F97" s="42">
        <v>26964412</v>
      </c>
      <c r="G97" s="35">
        <v>28314439</v>
      </c>
      <c r="H97" s="44">
        <v>21272795</v>
      </c>
    </row>
    <row r="98" spans="1:8" ht="12" customHeight="1" x14ac:dyDescent="0.25">
      <c r="A98" s="33" t="s">
        <v>20</v>
      </c>
      <c r="B98" s="86" t="s">
        <v>185</v>
      </c>
      <c r="C98" s="42"/>
      <c r="D98" s="43"/>
      <c r="E98" s="44"/>
      <c r="F98" s="42"/>
      <c r="G98" s="43"/>
      <c r="H98" s="44"/>
    </row>
    <row r="99" spans="1:8" ht="12" customHeight="1" x14ac:dyDescent="0.25">
      <c r="A99" s="33" t="s">
        <v>186</v>
      </c>
      <c r="B99" s="87" t="s">
        <v>187</v>
      </c>
      <c r="C99" s="42"/>
      <c r="D99" s="43"/>
      <c r="E99" s="44"/>
      <c r="F99" s="42"/>
      <c r="G99" s="43"/>
      <c r="H99" s="44"/>
    </row>
    <row r="100" spans="1:8" ht="12" customHeight="1" x14ac:dyDescent="0.25">
      <c r="A100" s="33" t="s">
        <v>24</v>
      </c>
      <c r="B100" s="85" t="s">
        <v>188</v>
      </c>
      <c r="C100" s="42"/>
      <c r="D100" s="43"/>
      <c r="E100" s="44"/>
      <c r="F100" s="42"/>
      <c r="G100" s="43"/>
      <c r="H100" s="44"/>
    </row>
    <row r="101" spans="1:8" ht="12" customHeight="1" x14ac:dyDescent="0.2">
      <c r="A101" s="33" t="s">
        <v>189</v>
      </c>
      <c r="B101" s="88" t="s">
        <v>190</v>
      </c>
      <c r="C101" s="42"/>
      <c r="D101" s="43"/>
      <c r="E101" s="44"/>
      <c r="F101" s="42"/>
      <c r="G101" s="43"/>
      <c r="H101" s="44"/>
    </row>
    <row r="102" spans="1:8" ht="12" customHeight="1" x14ac:dyDescent="0.2">
      <c r="A102" s="33" t="s">
        <v>191</v>
      </c>
      <c r="B102" s="88" t="s">
        <v>192</v>
      </c>
      <c r="C102" s="42"/>
      <c r="D102" s="43"/>
      <c r="E102" s="44"/>
      <c r="F102" s="42"/>
      <c r="G102" s="43"/>
      <c r="H102" s="44"/>
    </row>
    <row r="103" spans="1:8" ht="12" customHeight="1" x14ac:dyDescent="0.2">
      <c r="A103" s="33" t="s">
        <v>193</v>
      </c>
      <c r="B103" s="88" t="s">
        <v>194</v>
      </c>
      <c r="C103" s="42"/>
      <c r="D103" s="43"/>
      <c r="E103" s="44"/>
      <c r="F103" s="42"/>
      <c r="G103" s="43"/>
      <c r="H103" s="44"/>
    </row>
    <row r="104" spans="1:8" ht="12" customHeight="1" x14ac:dyDescent="0.25">
      <c r="A104" s="33" t="s">
        <v>195</v>
      </c>
      <c r="B104" s="89" t="s">
        <v>196</v>
      </c>
      <c r="C104" s="42"/>
      <c r="D104" s="43"/>
      <c r="E104" s="44"/>
      <c r="F104" s="42"/>
      <c r="G104" s="43"/>
      <c r="H104" s="44"/>
    </row>
    <row r="105" spans="1:8" ht="12" customHeight="1" x14ac:dyDescent="0.25">
      <c r="A105" s="33" t="s">
        <v>197</v>
      </c>
      <c r="B105" s="89" t="s">
        <v>198</v>
      </c>
      <c r="C105" s="42"/>
      <c r="D105" s="43"/>
      <c r="E105" s="44"/>
      <c r="F105" s="42"/>
      <c r="G105" s="43"/>
      <c r="H105" s="44"/>
    </row>
    <row r="106" spans="1:8" ht="12" customHeight="1" x14ac:dyDescent="0.2">
      <c r="A106" s="33" t="s">
        <v>199</v>
      </c>
      <c r="B106" s="88" t="s">
        <v>200</v>
      </c>
      <c r="C106" s="42"/>
      <c r="D106" s="43"/>
      <c r="E106" s="44"/>
      <c r="F106" s="42"/>
      <c r="G106" s="43"/>
      <c r="H106" s="44"/>
    </row>
    <row r="107" spans="1:8" ht="12" customHeight="1" x14ac:dyDescent="0.2">
      <c r="A107" s="33" t="s">
        <v>201</v>
      </c>
      <c r="B107" s="88" t="s">
        <v>202</v>
      </c>
      <c r="C107" s="42"/>
      <c r="D107" s="43"/>
      <c r="E107" s="44"/>
      <c r="F107" s="42"/>
      <c r="G107" s="43"/>
      <c r="H107" s="44"/>
    </row>
    <row r="108" spans="1:8" ht="12" customHeight="1" x14ac:dyDescent="0.25">
      <c r="A108" s="33" t="s">
        <v>203</v>
      </c>
      <c r="B108" s="89" t="s">
        <v>204</v>
      </c>
      <c r="C108" s="35"/>
      <c r="D108" s="43"/>
      <c r="E108" s="44"/>
      <c r="F108" s="35"/>
      <c r="G108" s="43"/>
      <c r="H108" s="44"/>
    </row>
    <row r="109" spans="1:8" ht="12" customHeight="1" x14ac:dyDescent="0.25">
      <c r="A109" s="90" t="s">
        <v>205</v>
      </c>
      <c r="B109" s="91" t="s">
        <v>206</v>
      </c>
      <c r="C109" s="42"/>
      <c r="D109" s="43"/>
      <c r="E109" s="44"/>
      <c r="F109" s="42"/>
      <c r="G109" s="43"/>
      <c r="H109" s="44"/>
    </row>
    <row r="110" spans="1:8" ht="12" customHeight="1" x14ac:dyDescent="0.25">
      <c r="A110" s="33" t="s">
        <v>207</v>
      </c>
      <c r="B110" s="91" t="s">
        <v>208</v>
      </c>
      <c r="C110" s="42"/>
      <c r="D110" s="43"/>
      <c r="E110" s="44"/>
      <c r="F110" s="42"/>
      <c r="G110" s="43"/>
      <c r="H110" s="44"/>
    </row>
    <row r="111" spans="1:8" ht="12" customHeight="1" x14ac:dyDescent="0.25">
      <c r="A111" s="33" t="s">
        <v>209</v>
      </c>
      <c r="B111" s="89" t="s">
        <v>210</v>
      </c>
      <c r="C111" s="35"/>
      <c r="D111" s="36"/>
      <c r="E111" s="37"/>
      <c r="F111" s="35"/>
      <c r="G111" s="36"/>
      <c r="H111" s="37"/>
    </row>
    <row r="112" spans="1:8" ht="12" customHeight="1" x14ac:dyDescent="0.25">
      <c r="A112" s="33" t="s">
        <v>211</v>
      </c>
      <c r="B112" s="86" t="s">
        <v>212</v>
      </c>
      <c r="C112" s="35"/>
      <c r="D112" s="36"/>
      <c r="E112" s="37"/>
      <c r="F112" s="35"/>
      <c r="G112" s="36"/>
      <c r="H112" s="37"/>
    </row>
    <row r="113" spans="1:8" ht="12" customHeight="1" x14ac:dyDescent="0.25">
      <c r="A113" s="39" t="s">
        <v>213</v>
      </c>
      <c r="B113" s="85" t="s">
        <v>214</v>
      </c>
      <c r="C113" s="42"/>
      <c r="D113" s="43"/>
      <c r="E113" s="44"/>
      <c r="F113" s="42"/>
      <c r="G113" s="43"/>
      <c r="H113" s="44"/>
    </row>
    <row r="114" spans="1:8" ht="12" customHeight="1" thickBot="1" x14ac:dyDescent="0.3">
      <c r="A114" s="61" t="s">
        <v>215</v>
      </c>
      <c r="B114" s="92" t="s">
        <v>216</v>
      </c>
      <c r="C114" s="93"/>
      <c r="D114" s="94"/>
      <c r="E114" s="95"/>
      <c r="F114" s="93"/>
      <c r="G114" s="94"/>
      <c r="H114" s="95"/>
    </row>
    <row r="115" spans="1:8" ht="12" customHeight="1" thickBot="1" x14ac:dyDescent="0.3">
      <c r="A115" s="22" t="s">
        <v>26</v>
      </c>
      <c r="B115" s="96" t="s">
        <v>587</v>
      </c>
      <c r="C115" s="24">
        <f t="shared" ref="C115:H115" si="27">+C116+C118+C120</f>
        <v>2929000</v>
      </c>
      <c r="D115" s="25">
        <f t="shared" si="27"/>
        <v>2840715</v>
      </c>
      <c r="E115" s="26">
        <f t="shared" si="27"/>
        <v>1899467</v>
      </c>
      <c r="F115" s="24">
        <f t="shared" si="27"/>
        <v>2929000</v>
      </c>
      <c r="G115" s="25">
        <f t="shared" si="27"/>
        <v>2840715</v>
      </c>
      <c r="H115" s="26">
        <f t="shared" si="27"/>
        <v>1899467</v>
      </c>
    </row>
    <row r="116" spans="1:8" ht="12" customHeight="1" x14ac:dyDescent="0.25">
      <c r="A116" s="27" t="s">
        <v>28</v>
      </c>
      <c r="B116" s="85" t="s">
        <v>218</v>
      </c>
      <c r="C116" s="29">
        <v>1524000</v>
      </c>
      <c r="D116" s="30">
        <v>1899467</v>
      </c>
      <c r="E116" s="31">
        <v>1899467</v>
      </c>
      <c r="F116" s="29">
        <v>1524000</v>
      </c>
      <c r="G116" s="30">
        <v>1899467</v>
      </c>
      <c r="H116" s="31">
        <v>1899467</v>
      </c>
    </row>
    <row r="117" spans="1:8" ht="12" customHeight="1" x14ac:dyDescent="0.25">
      <c r="A117" s="27" t="s">
        <v>30</v>
      </c>
      <c r="B117" s="97" t="s">
        <v>219</v>
      </c>
      <c r="C117" s="29"/>
      <c r="D117" s="30"/>
      <c r="E117" s="31"/>
      <c r="F117" s="29"/>
      <c r="G117" s="30"/>
      <c r="H117" s="31"/>
    </row>
    <row r="118" spans="1:8" ht="12" customHeight="1" x14ac:dyDescent="0.25">
      <c r="A118" s="27" t="s">
        <v>32</v>
      </c>
      <c r="B118" s="97" t="s">
        <v>220</v>
      </c>
      <c r="C118" s="35">
        <v>1405000</v>
      </c>
      <c r="D118" s="36">
        <v>941248</v>
      </c>
      <c r="E118" s="37">
        <v>0</v>
      </c>
      <c r="F118" s="35">
        <v>1405000</v>
      </c>
      <c r="G118" s="36">
        <v>941248</v>
      </c>
      <c r="H118" s="37">
        <v>0</v>
      </c>
    </row>
    <row r="119" spans="1:8" ht="12" customHeight="1" x14ac:dyDescent="0.25">
      <c r="A119" s="27" t="s">
        <v>34</v>
      </c>
      <c r="B119" s="97" t="s">
        <v>221</v>
      </c>
      <c r="C119" s="35"/>
      <c r="D119" s="36"/>
      <c r="E119" s="37"/>
      <c r="F119" s="35"/>
      <c r="G119" s="36"/>
      <c r="H119" s="37"/>
    </row>
    <row r="120" spans="1:8" ht="12" customHeight="1" x14ac:dyDescent="0.25">
      <c r="A120" s="27" t="s">
        <v>36</v>
      </c>
      <c r="B120" s="98" t="s">
        <v>222</v>
      </c>
      <c r="C120" s="35"/>
      <c r="D120" s="36"/>
      <c r="E120" s="37"/>
      <c r="F120" s="35"/>
      <c r="G120" s="36"/>
      <c r="H120" s="37"/>
    </row>
    <row r="121" spans="1:8" ht="12" customHeight="1" x14ac:dyDescent="0.25">
      <c r="A121" s="27" t="s">
        <v>38</v>
      </c>
      <c r="B121" s="99" t="s">
        <v>223</v>
      </c>
      <c r="C121" s="35"/>
      <c r="D121" s="36"/>
      <c r="E121" s="37"/>
      <c r="F121" s="35"/>
      <c r="G121" s="36"/>
      <c r="H121" s="37"/>
    </row>
    <row r="122" spans="1:8" ht="12" customHeight="1" x14ac:dyDescent="0.25">
      <c r="A122" s="27" t="s">
        <v>224</v>
      </c>
      <c r="B122" s="100" t="s">
        <v>225</v>
      </c>
      <c r="C122" s="35"/>
      <c r="D122" s="36"/>
      <c r="E122" s="37"/>
      <c r="F122" s="35"/>
      <c r="G122" s="36"/>
      <c r="H122" s="37"/>
    </row>
    <row r="123" spans="1:8" ht="12" customHeight="1" x14ac:dyDescent="0.25">
      <c r="A123" s="27" t="s">
        <v>226</v>
      </c>
      <c r="B123" s="89" t="s">
        <v>198</v>
      </c>
      <c r="C123" s="35"/>
      <c r="D123" s="36"/>
      <c r="E123" s="37"/>
      <c r="F123" s="35"/>
      <c r="G123" s="36"/>
      <c r="H123" s="37"/>
    </row>
    <row r="124" spans="1:8" ht="12" customHeight="1" x14ac:dyDescent="0.25">
      <c r="A124" s="27" t="s">
        <v>227</v>
      </c>
      <c r="B124" s="89" t="s">
        <v>228</v>
      </c>
      <c r="C124" s="35"/>
      <c r="D124" s="36"/>
      <c r="E124" s="37"/>
      <c r="F124" s="35"/>
      <c r="G124" s="36"/>
      <c r="H124" s="37"/>
    </row>
    <row r="125" spans="1:8" ht="12" customHeight="1" x14ac:dyDescent="0.25">
      <c r="A125" s="27" t="s">
        <v>229</v>
      </c>
      <c r="B125" s="89" t="s">
        <v>230</v>
      </c>
      <c r="C125" s="35"/>
      <c r="D125" s="36"/>
      <c r="E125" s="37"/>
      <c r="F125" s="35"/>
      <c r="G125" s="36"/>
      <c r="H125" s="37"/>
    </row>
    <row r="126" spans="1:8" ht="12" customHeight="1" x14ac:dyDescent="0.25">
      <c r="A126" s="27" t="s">
        <v>231</v>
      </c>
      <c r="B126" s="89" t="s">
        <v>204</v>
      </c>
      <c r="C126" s="35"/>
      <c r="D126" s="36"/>
      <c r="E126" s="37"/>
      <c r="F126" s="35"/>
      <c r="G126" s="36"/>
      <c r="H126" s="37"/>
    </row>
    <row r="127" spans="1:8" ht="12" customHeight="1" x14ac:dyDescent="0.25">
      <c r="A127" s="27" t="s">
        <v>232</v>
      </c>
      <c r="B127" s="89" t="s">
        <v>233</v>
      </c>
      <c r="C127" s="35"/>
      <c r="D127" s="36"/>
      <c r="E127" s="37"/>
      <c r="F127" s="35"/>
      <c r="G127" s="36"/>
      <c r="H127" s="37"/>
    </row>
    <row r="128" spans="1:8" ht="12" customHeight="1" thickBot="1" x14ac:dyDescent="0.3">
      <c r="A128" s="90" t="s">
        <v>234</v>
      </c>
      <c r="B128" s="89" t="s">
        <v>235</v>
      </c>
      <c r="C128" s="42"/>
      <c r="D128" s="43"/>
      <c r="E128" s="44"/>
      <c r="F128" s="42"/>
      <c r="G128" s="43"/>
      <c r="H128" s="44"/>
    </row>
    <row r="129" spans="1:8" ht="12" customHeight="1" thickBot="1" x14ac:dyDescent="0.3">
      <c r="A129" s="22" t="s">
        <v>40</v>
      </c>
      <c r="B129" s="101" t="s">
        <v>236</v>
      </c>
      <c r="C129" s="24">
        <f t="shared" ref="C129:H129" si="28">+C94+C115</f>
        <v>99742653</v>
      </c>
      <c r="D129" s="25">
        <f t="shared" si="28"/>
        <v>101326653</v>
      </c>
      <c r="E129" s="26">
        <f t="shared" si="28"/>
        <v>88798754</v>
      </c>
      <c r="F129" s="24">
        <f t="shared" si="28"/>
        <v>99742653</v>
      </c>
      <c r="G129" s="25">
        <f t="shared" si="28"/>
        <v>101326653</v>
      </c>
      <c r="H129" s="26">
        <f t="shared" si="28"/>
        <v>88798754</v>
      </c>
    </row>
    <row r="130" spans="1:8" ht="12" customHeight="1" thickBot="1" x14ac:dyDescent="0.3">
      <c r="A130" s="22" t="s">
        <v>237</v>
      </c>
      <c r="B130" s="101" t="s">
        <v>238</v>
      </c>
      <c r="C130" s="24">
        <f t="shared" ref="C130" si="29">+C131+C132+C133</f>
        <v>0</v>
      </c>
      <c r="D130" s="25"/>
      <c r="E130" s="26"/>
      <c r="F130" s="24">
        <f t="shared" ref="F130" si="30">+F131+F132+F133</f>
        <v>0</v>
      </c>
      <c r="G130" s="25"/>
      <c r="H130" s="26"/>
    </row>
    <row r="131" spans="1:8" s="80" customFormat="1" ht="12" customHeight="1" x14ac:dyDescent="0.25">
      <c r="A131" s="27" t="s">
        <v>56</v>
      </c>
      <c r="B131" s="102" t="s">
        <v>239</v>
      </c>
      <c r="C131" s="35"/>
      <c r="D131" s="36"/>
      <c r="E131" s="37"/>
      <c r="F131" s="35"/>
      <c r="G131" s="36"/>
      <c r="H131" s="37"/>
    </row>
    <row r="132" spans="1:8" ht="12" customHeight="1" x14ac:dyDescent="0.25">
      <c r="A132" s="27" t="s">
        <v>58</v>
      </c>
      <c r="B132" s="102" t="s">
        <v>240</v>
      </c>
      <c r="C132" s="35"/>
      <c r="D132" s="36"/>
      <c r="E132" s="37"/>
      <c r="F132" s="35"/>
      <c r="G132" s="36"/>
      <c r="H132" s="37"/>
    </row>
    <row r="133" spans="1:8" ht="12" customHeight="1" thickBot="1" x14ac:dyDescent="0.3">
      <c r="A133" s="90" t="s">
        <v>60</v>
      </c>
      <c r="B133" s="103" t="s">
        <v>241</v>
      </c>
      <c r="C133" s="35"/>
      <c r="D133" s="36"/>
      <c r="E133" s="37"/>
      <c r="F133" s="35"/>
      <c r="G133" s="36"/>
      <c r="H133" s="37"/>
    </row>
    <row r="134" spans="1:8" ht="12" customHeight="1" thickBot="1" x14ac:dyDescent="0.3">
      <c r="A134" s="22" t="s">
        <v>70</v>
      </c>
      <c r="B134" s="101" t="s">
        <v>242</v>
      </c>
      <c r="C134" s="24">
        <f t="shared" ref="C134" si="31">+C135+C136+C137+C138+C139+C140</f>
        <v>0</v>
      </c>
      <c r="D134" s="25"/>
      <c r="E134" s="26"/>
      <c r="F134" s="24">
        <f t="shared" ref="F134" si="32">+F135+F136+F137+F138+F139+F140</f>
        <v>0</v>
      </c>
      <c r="G134" s="25"/>
      <c r="H134" s="26"/>
    </row>
    <row r="135" spans="1:8" ht="12" customHeight="1" x14ac:dyDescent="0.25">
      <c r="A135" s="27" t="s">
        <v>72</v>
      </c>
      <c r="B135" s="102" t="s">
        <v>243</v>
      </c>
      <c r="C135" s="35"/>
      <c r="D135" s="36"/>
      <c r="E135" s="37"/>
      <c r="F135" s="35"/>
      <c r="G135" s="36"/>
      <c r="H135" s="37"/>
    </row>
    <row r="136" spans="1:8" ht="12" customHeight="1" x14ac:dyDescent="0.25">
      <c r="A136" s="27" t="s">
        <v>74</v>
      </c>
      <c r="B136" s="102" t="s">
        <v>244</v>
      </c>
      <c r="C136" s="35"/>
      <c r="D136" s="36"/>
      <c r="E136" s="37"/>
      <c r="F136" s="35"/>
      <c r="G136" s="36"/>
      <c r="H136" s="37"/>
    </row>
    <row r="137" spans="1:8" ht="12" customHeight="1" x14ac:dyDescent="0.25">
      <c r="A137" s="27" t="s">
        <v>76</v>
      </c>
      <c r="B137" s="102" t="s">
        <v>245</v>
      </c>
      <c r="C137" s="35"/>
      <c r="D137" s="36"/>
      <c r="E137" s="37"/>
      <c r="F137" s="35"/>
      <c r="G137" s="36"/>
      <c r="H137" s="37"/>
    </row>
    <row r="138" spans="1:8" ht="12" customHeight="1" x14ac:dyDescent="0.25">
      <c r="A138" s="27" t="s">
        <v>78</v>
      </c>
      <c r="B138" s="102" t="s">
        <v>246</v>
      </c>
      <c r="C138" s="35"/>
      <c r="D138" s="36"/>
      <c r="E138" s="37"/>
      <c r="F138" s="35"/>
      <c r="G138" s="36"/>
      <c r="H138" s="37"/>
    </row>
    <row r="139" spans="1:8" ht="12" customHeight="1" x14ac:dyDescent="0.25">
      <c r="A139" s="27" t="s">
        <v>80</v>
      </c>
      <c r="B139" s="102" t="s">
        <v>247</v>
      </c>
      <c r="C139" s="35"/>
      <c r="D139" s="36"/>
      <c r="E139" s="37"/>
      <c r="F139" s="35"/>
      <c r="G139" s="36"/>
      <c r="H139" s="37"/>
    </row>
    <row r="140" spans="1:8" s="80" customFormat="1" ht="12" customHeight="1" thickBot="1" x14ac:dyDescent="0.3">
      <c r="A140" s="90" t="s">
        <v>82</v>
      </c>
      <c r="B140" s="103" t="s">
        <v>248</v>
      </c>
      <c r="C140" s="35"/>
      <c r="D140" s="36"/>
      <c r="E140" s="37"/>
      <c r="F140" s="35"/>
      <c r="G140" s="36"/>
      <c r="H140" s="37"/>
    </row>
    <row r="141" spans="1:8" ht="12" customHeight="1" thickBot="1" x14ac:dyDescent="0.3">
      <c r="A141" s="22" t="s">
        <v>94</v>
      </c>
      <c r="B141" s="101" t="s">
        <v>249</v>
      </c>
      <c r="C141" s="45">
        <f t="shared" ref="C141" si="33">+C142+C143+C145+C146+C144</f>
        <v>0</v>
      </c>
      <c r="D141" s="57"/>
      <c r="E141" s="46"/>
      <c r="F141" s="45">
        <f t="shared" ref="F141" si="34">+F142+F143+F145+F146+F144</f>
        <v>0</v>
      </c>
      <c r="G141" s="57"/>
      <c r="H141" s="46"/>
    </row>
    <row r="142" spans="1:8" x14ac:dyDescent="0.25">
      <c r="A142" s="27" t="s">
        <v>96</v>
      </c>
      <c r="B142" s="102" t="s">
        <v>250</v>
      </c>
      <c r="C142" s="35"/>
      <c r="D142" s="36"/>
      <c r="E142" s="37"/>
      <c r="F142" s="35"/>
      <c r="G142" s="36"/>
      <c r="H142" s="37"/>
    </row>
    <row r="143" spans="1:8" ht="12" customHeight="1" x14ac:dyDescent="0.25">
      <c r="A143" s="27" t="s">
        <v>98</v>
      </c>
      <c r="B143" s="102" t="s">
        <v>251</v>
      </c>
      <c r="C143" s="35"/>
      <c r="D143" s="36"/>
      <c r="E143" s="37"/>
      <c r="F143" s="35"/>
      <c r="G143" s="36"/>
      <c r="H143" s="37"/>
    </row>
    <row r="144" spans="1:8" ht="12" customHeight="1" x14ac:dyDescent="0.25">
      <c r="A144" s="27" t="s">
        <v>100</v>
      </c>
      <c r="B144" s="102" t="s">
        <v>252</v>
      </c>
      <c r="C144" s="35"/>
      <c r="D144" s="36"/>
      <c r="E144" s="37"/>
      <c r="F144" s="35"/>
      <c r="G144" s="36"/>
      <c r="H144" s="37"/>
    </row>
    <row r="145" spans="1:8" s="80" customFormat="1" ht="12" customHeight="1" x14ac:dyDescent="0.25">
      <c r="A145" s="27" t="s">
        <v>102</v>
      </c>
      <c r="B145" s="102" t="s">
        <v>253</v>
      </c>
      <c r="C145" s="35"/>
      <c r="D145" s="36"/>
      <c r="E145" s="37"/>
      <c r="F145" s="35"/>
      <c r="G145" s="36"/>
      <c r="H145" s="37"/>
    </row>
    <row r="146" spans="1:8" s="80" customFormat="1" ht="12" customHeight="1" thickBot="1" x14ac:dyDescent="0.3">
      <c r="A146" s="90" t="s">
        <v>104</v>
      </c>
      <c r="B146" s="103" t="s">
        <v>254</v>
      </c>
      <c r="C146" s="35"/>
      <c r="D146" s="36"/>
      <c r="E146" s="37"/>
      <c r="F146" s="35"/>
      <c r="G146" s="36"/>
      <c r="H146" s="37"/>
    </row>
    <row r="147" spans="1:8" s="80" customFormat="1" ht="12" customHeight="1" thickBot="1" x14ac:dyDescent="0.3">
      <c r="A147" s="22" t="s">
        <v>255</v>
      </c>
      <c r="B147" s="101" t="s">
        <v>256</v>
      </c>
      <c r="C147" s="104">
        <f t="shared" ref="C147" si="35">+C148+C149+C150+C151+C152</f>
        <v>0</v>
      </c>
      <c r="D147" s="105"/>
      <c r="E147" s="106"/>
      <c r="F147" s="104">
        <f t="shared" ref="F147" si="36">+F148+F149+F150+F151+F152</f>
        <v>0</v>
      </c>
      <c r="G147" s="105"/>
      <c r="H147" s="106"/>
    </row>
    <row r="148" spans="1:8" s="80" customFormat="1" ht="12" customHeight="1" x14ac:dyDescent="0.25">
      <c r="A148" s="27" t="s">
        <v>108</v>
      </c>
      <c r="B148" s="102" t="s">
        <v>257</v>
      </c>
      <c r="C148" s="35"/>
      <c r="D148" s="36"/>
      <c r="E148" s="37"/>
      <c r="F148" s="35"/>
      <c r="G148" s="36"/>
      <c r="H148" s="37"/>
    </row>
    <row r="149" spans="1:8" s="80" customFormat="1" ht="12" customHeight="1" x14ac:dyDescent="0.25">
      <c r="A149" s="27" t="s">
        <v>110</v>
      </c>
      <c r="B149" s="102" t="s">
        <v>258</v>
      </c>
      <c r="C149" s="35"/>
      <c r="D149" s="36"/>
      <c r="E149" s="37"/>
      <c r="F149" s="35"/>
      <c r="G149" s="36"/>
      <c r="H149" s="37"/>
    </row>
    <row r="150" spans="1:8" s="80" customFormat="1" ht="12" customHeight="1" x14ac:dyDescent="0.25">
      <c r="A150" s="27" t="s">
        <v>112</v>
      </c>
      <c r="B150" s="102" t="s">
        <v>259</v>
      </c>
      <c r="C150" s="35"/>
      <c r="D150" s="36"/>
      <c r="E150" s="37"/>
      <c r="F150" s="35"/>
      <c r="G150" s="36"/>
      <c r="H150" s="37"/>
    </row>
    <row r="151" spans="1:8" s="80" customFormat="1" ht="12" customHeight="1" x14ac:dyDescent="0.25">
      <c r="A151" s="27" t="s">
        <v>114</v>
      </c>
      <c r="B151" s="102" t="s">
        <v>260</v>
      </c>
      <c r="C151" s="35"/>
      <c r="D151" s="36"/>
      <c r="E151" s="37"/>
      <c r="F151" s="35"/>
      <c r="G151" s="36"/>
      <c r="H151" s="37"/>
    </row>
    <row r="152" spans="1:8" ht="12.75" customHeight="1" thickBot="1" x14ac:dyDescent="0.3">
      <c r="A152" s="90" t="s">
        <v>261</v>
      </c>
      <c r="B152" s="103" t="s">
        <v>262</v>
      </c>
      <c r="C152" s="42"/>
      <c r="D152" s="43"/>
      <c r="E152" s="44"/>
      <c r="F152" s="42"/>
      <c r="G152" s="43"/>
      <c r="H152" s="44"/>
    </row>
    <row r="153" spans="1:8" ht="12.75" customHeight="1" thickBot="1" x14ac:dyDescent="0.3">
      <c r="A153" s="107" t="s">
        <v>116</v>
      </c>
      <c r="B153" s="101" t="s">
        <v>263</v>
      </c>
      <c r="C153" s="108"/>
      <c r="D153" s="109"/>
      <c r="E153" s="106"/>
      <c r="F153" s="108"/>
      <c r="G153" s="109"/>
      <c r="H153" s="106"/>
    </row>
    <row r="154" spans="1:8" ht="12.75" customHeight="1" thickBot="1" x14ac:dyDescent="0.3">
      <c r="A154" s="107" t="s">
        <v>126</v>
      </c>
      <c r="B154" s="101" t="s">
        <v>264</v>
      </c>
      <c r="C154" s="108"/>
      <c r="D154" s="109"/>
      <c r="E154" s="106"/>
      <c r="F154" s="108"/>
      <c r="G154" s="109"/>
      <c r="H154" s="106"/>
    </row>
    <row r="155" spans="1:8" ht="12" customHeight="1" thickBot="1" x14ac:dyDescent="0.3">
      <c r="A155" s="22" t="s">
        <v>265</v>
      </c>
      <c r="B155" s="101" t="s">
        <v>266</v>
      </c>
      <c r="C155" s="110">
        <f t="shared" ref="C155" si="37">+C130+C134+C141+C147+C153+C154</f>
        <v>0</v>
      </c>
      <c r="D155" s="111"/>
      <c r="E155" s="112"/>
      <c r="F155" s="110">
        <f t="shared" ref="F155" si="38">+F130+F134+F141+F147+F153+F154</f>
        <v>0</v>
      </c>
      <c r="G155" s="111"/>
      <c r="H155" s="112"/>
    </row>
    <row r="156" spans="1:8" ht="15" customHeight="1" thickBot="1" x14ac:dyDescent="0.3">
      <c r="A156" s="113" t="s">
        <v>267</v>
      </c>
      <c r="B156" s="114" t="s">
        <v>268</v>
      </c>
      <c r="C156" s="110">
        <f t="shared" ref="C156:H156" si="39">+C129+C155</f>
        <v>99742653</v>
      </c>
      <c r="D156" s="111">
        <f t="shared" si="39"/>
        <v>101326653</v>
      </c>
      <c r="E156" s="112">
        <f t="shared" si="39"/>
        <v>88798754</v>
      </c>
      <c r="F156" s="110">
        <f t="shared" si="39"/>
        <v>99742653</v>
      </c>
      <c r="G156" s="111">
        <f t="shared" si="39"/>
        <v>101326653</v>
      </c>
      <c r="H156" s="112">
        <f t="shared" si="39"/>
        <v>88798754</v>
      </c>
    </row>
    <row r="157" spans="1:8" x14ac:dyDescent="0.25">
      <c r="D157" s="117"/>
      <c r="E157" s="117"/>
      <c r="G157" s="117"/>
      <c r="H157" s="117"/>
    </row>
  </sheetData>
  <mergeCells count="4">
    <mergeCell ref="B2:B3"/>
    <mergeCell ref="C2:E3"/>
    <mergeCell ref="F2:H3"/>
    <mergeCell ref="C1:H1"/>
  </mergeCells>
  <pageMargins left="0.7" right="0.7" top="0.75" bottom="0.75" header="0.3" footer="0.3"/>
  <pageSetup paperSize="8" scale="9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19</vt:i4>
      </vt:variant>
    </vt:vector>
  </HeadingPairs>
  <TitlesOfParts>
    <vt:vector size="19" baseType="lpstr">
      <vt:lpstr>Működési c. mérleg</vt:lpstr>
      <vt:lpstr>Felhalm. c. mérleg</vt:lpstr>
      <vt:lpstr>Beruházás</vt:lpstr>
      <vt:lpstr>Felújítás</vt:lpstr>
      <vt:lpstr>Önkorm.</vt:lpstr>
      <vt:lpstr>Össz.Önkorm.intézményenként</vt:lpstr>
      <vt:lpstr>PH.megbontva</vt:lpstr>
      <vt:lpstr>Össz.Önkorm.megbontva</vt:lpstr>
      <vt:lpstr>ÁMK.megbontva</vt:lpstr>
      <vt:lpstr>Maradvány</vt:lpstr>
      <vt:lpstr>Vagyonkimutatás Eszköz</vt:lpstr>
      <vt:lpstr>Vagyonkimutatás Forrás</vt:lpstr>
      <vt:lpstr>Pénzeszközök változása</vt:lpstr>
      <vt:lpstr>Részesedések</vt:lpstr>
      <vt:lpstr>EU-s projekt 1</vt:lpstr>
      <vt:lpstr>EU-s projekt 2</vt:lpstr>
      <vt:lpstr>EU-s projekt 3</vt:lpstr>
      <vt:lpstr>EU-S projekt 4</vt:lpstr>
      <vt:lpstr>EU-s projekt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2017-05-30T07:58:03Z</dcterms:modified>
</cp:coreProperties>
</file>