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firstSheet="20" activeTab="20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4.1 Óvoda" sheetId="14" r:id="rId11"/>
    <sheet name="4.2 Közös Hivatal" sheetId="21" r:id="rId12"/>
    <sheet name="4.3 Szakmár" sheetId="20" r:id="rId13"/>
    <sheet name="4.4 Öregcsertő" sheetId="17" r:id="rId14"/>
    <sheet name="4.5 Újtelek" sheetId="18" r:id="rId15"/>
    <sheet name="4.6 Jegyző" sheetId="19" r:id="rId16"/>
    <sheet name="5. Felhalmozási bev és kiad" sheetId="8" r:id="rId17"/>
    <sheet name="6. 3 éves terv" sheetId="10" r:id="rId18"/>
    <sheet name="7. Felhasználási ütemterv" sheetId="11" r:id="rId19"/>
    <sheet name="8. Adósságot keletkeztető ü" sheetId="23" r:id="rId20"/>
    <sheet name="9. Létszámadatok" sheetId="25" r:id="rId21"/>
  </sheets>
  <definedNames>
    <definedName name="_xlnm.Print_Area" localSheetId="9">'4. Finanszírozási '!$A$1:$J$33</definedName>
  </definedNames>
  <calcPr calcId="152511"/>
</workbook>
</file>

<file path=xl/calcChain.xml><?xml version="1.0" encoding="utf-8"?>
<calcChain xmlns="http://schemas.openxmlformats.org/spreadsheetml/2006/main">
  <c r="I19" i="4" l="1"/>
  <c r="I20" i="4"/>
  <c r="E22" i="10" s="1"/>
  <c r="I12" i="4"/>
  <c r="I18" i="4"/>
  <c r="E24" i="10" s="1"/>
  <c r="E12" i="4"/>
  <c r="Q11" i="11" s="1"/>
  <c r="E15" i="4"/>
  <c r="F21" i="9"/>
  <c r="F11" i="9"/>
  <c r="F13" i="9"/>
  <c r="F19" i="9"/>
  <c r="F20" i="9"/>
  <c r="D19" i="25" l="1"/>
  <c r="D28" i="25" s="1"/>
  <c r="F8" i="23"/>
  <c r="F9" i="23"/>
  <c r="H41" i="7"/>
  <c r="D41" i="7"/>
  <c r="E41" i="7"/>
  <c r="F41" i="7"/>
  <c r="G41" i="7"/>
  <c r="C41" i="7"/>
  <c r="F10" i="7"/>
  <c r="F14" i="7"/>
  <c r="K16" i="5"/>
  <c r="K10" i="5"/>
  <c r="J16" i="5"/>
  <c r="J18" i="5" s="1"/>
  <c r="J10" i="5"/>
  <c r="H16" i="5"/>
  <c r="H10" i="5"/>
  <c r="G10" i="5"/>
  <c r="G16" i="5"/>
  <c r="I18" i="5"/>
  <c r="F13" i="1"/>
  <c r="F17" i="1"/>
  <c r="F24" i="1"/>
  <c r="F28" i="1"/>
  <c r="F31" i="1"/>
  <c r="F39" i="1"/>
  <c r="F45" i="1"/>
  <c r="F46" i="1"/>
  <c r="F52" i="1"/>
  <c r="F53" i="1" s="1"/>
  <c r="F59" i="1"/>
  <c r="F64" i="1"/>
  <c r="F69" i="1"/>
  <c r="R20" i="4" s="1"/>
  <c r="F75" i="1"/>
  <c r="F78" i="1"/>
  <c r="D20" i="13"/>
  <c r="F47" i="20"/>
  <c r="F44" i="21"/>
  <c r="F45" i="21"/>
  <c r="F46" i="21"/>
  <c r="F43" i="21"/>
  <c r="F9" i="21"/>
  <c r="F10" i="21"/>
  <c r="F11" i="21"/>
  <c r="F12" i="21"/>
  <c r="F14" i="21"/>
  <c r="F15" i="21"/>
  <c r="F16" i="21"/>
  <c r="F19" i="21"/>
  <c r="F20" i="21"/>
  <c r="F21" i="21"/>
  <c r="F22" i="21"/>
  <c r="F23" i="21"/>
  <c r="F25" i="21"/>
  <c r="F26" i="21"/>
  <c r="F28" i="21"/>
  <c r="F29" i="21"/>
  <c r="F31" i="21"/>
  <c r="F32" i="21"/>
  <c r="F33" i="21"/>
  <c r="F34" i="21"/>
  <c r="F36" i="21"/>
  <c r="F37" i="21"/>
  <c r="F38" i="21"/>
  <c r="F8" i="21"/>
  <c r="F13" i="19"/>
  <c r="F17" i="19"/>
  <c r="F18" i="19" s="1"/>
  <c r="F24" i="19"/>
  <c r="F27" i="19"/>
  <c r="F30" i="19"/>
  <c r="F40" i="19" s="1"/>
  <c r="F35" i="19"/>
  <c r="F39" i="19"/>
  <c r="F47" i="19"/>
  <c r="F13" i="20"/>
  <c r="F17" i="20"/>
  <c r="F24" i="20"/>
  <c r="F27" i="20"/>
  <c r="F30" i="20"/>
  <c r="F35" i="20"/>
  <c r="F39" i="20"/>
  <c r="F40" i="20"/>
  <c r="F13" i="17"/>
  <c r="F17" i="17"/>
  <c r="F24" i="17"/>
  <c r="F27" i="17"/>
  <c r="F30" i="17"/>
  <c r="F35" i="17"/>
  <c r="F39" i="17"/>
  <c r="F47" i="17"/>
  <c r="F41" i="19" l="1"/>
  <c r="E17" i="10"/>
  <c r="Q23" i="11"/>
  <c r="N13" i="4"/>
  <c r="F79" i="1"/>
  <c r="E18" i="10" s="1"/>
  <c r="Q24" i="11"/>
  <c r="N14" i="4"/>
  <c r="E27" i="10"/>
  <c r="E19" i="10"/>
  <c r="Q25" i="11"/>
  <c r="N15" i="4"/>
  <c r="Q22" i="11"/>
  <c r="E16" i="10"/>
  <c r="N12" i="4"/>
  <c r="F18" i="17"/>
  <c r="Q26" i="11"/>
  <c r="R18" i="4"/>
  <c r="E26" i="10" s="1"/>
  <c r="E15" i="10"/>
  <c r="Q21" i="11"/>
  <c r="N11" i="4"/>
  <c r="F18" i="1"/>
  <c r="K18" i="5"/>
  <c r="F70" i="1"/>
  <c r="F80" i="1" s="1"/>
  <c r="F18" i="20"/>
  <c r="F41" i="20" s="1"/>
  <c r="F40" i="17"/>
  <c r="F41" i="17" s="1"/>
  <c r="F24" i="13" s="1"/>
  <c r="K24" i="13" s="1"/>
  <c r="I18" i="13" s="1"/>
  <c r="F13" i="18"/>
  <c r="F13" i="21" s="1"/>
  <c r="F17" i="18"/>
  <c r="F17" i="21" s="1"/>
  <c r="F24" i="18"/>
  <c r="F24" i="21" s="1"/>
  <c r="F27" i="18"/>
  <c r="F27" i="21" s="1"/>
  <c r="F30" i="18"/>
  <c r="F30" i="21" s="1"/>
  <c r="F35" i="18"/>
  <c r="F35" i="21" s="1"/>
  <c r="F39" i="18"/>
  <c r="F39" i="21" s="1"/>
  <c r="F47" i="18"/>
  <c r="F47" i="21" s="1"/>
  <c r="F14" i="14"/>
  <c r="F15" i="14"/>
  <c r="F18" i="14" s="1"/>
  <c r="F19" i="14" s="1"/>
  <c r="E9" i="13" s="1"/>
  <c r="E13" i="13" s="1"/>
  <c r="F25" i="14"/>
  <c r="E10" i="13" s="1"/>
  <c r="F28" i="14"/>
  <c r="F31" i="14"/>
  <c r="F36" i="14"/>
  <c r="F41" i="14" s="1"/>
  <c r="E11" i="13" s="1"/>
  <c r="F40" i="14"/>
  <c r="F44" i="14"/>
  <c r="E12" i="13" s="1"/>
  <c r="F52" i="14"/>
  <c r="F23" i="13" l="1"/>
  <c r="R21" i="4"/>
  <c r="Q20" i="11"/>
  <c r="Q27" i="11" s="1"/>
  <c r="E14" i="10"/>
  <c r="E20" i="10" s="1"/>
  <c r="N10" i="4"/>
  <c r="N16" i="4" s="1"/>
  <c r="Q23" i="4" s="1"/>
  <c r="E28" i="10"/>
  <c r="E30" i="10" s="1"/>
  <c r="F40" i="18"/>
  <c r="F40" i="21" s="1"/>
  <c r="F18" i="18"/>
  <c r="F18" i="21" s="1"/>
  <c r="F45" i="14"/>
  <c r="F11" i="2"/>
  <c r="F15" i="2"/>
  <c r="F10" i="23" s="1"/>
  <c r="F27" i="2"/>
  <c r="F29" i="2"/>
  <c r="F33" i="2"/>
  <c r="F37" i="2"/>
  <c r="F12" i="3"/>
  <c r="F8" i="9" s="1"/>
  <c r="F15" i="3"/>
  <c r="F9" i="9" s="1"/>
  <c r="F24" i="3"/>
  <c r="F10" i="9" s="1"/>
  <c r="F28" i="3"/>
  <c r="F12" i="9" s="1"/>
  <c r="F35" i="3"/>
  <c r="F14" i="9" s="1"/>
  <c r="E11" i="4" s="1"/>
  <c r="F37" i="3"/>
  <c r="F15" i="9" s="1"/>
  <c r="F39" i="3"/>
  <c r="I17" i="4" l="1"/>
  <c r="F16" i="9"/>
  <c r="F16" i="2"/>
  <c r="K23" i="13"/>
  <c r="I17" i="13" s="1"/>
  <c r="E12" i="10"/>
  <c r="Q13" i="11"/>
  <c r="E10" i="4"/>
  <c r="F44" i="2"/>
  <c r="F40" i="3"/>
  <c r="F41" i="18"/>
  <c r="E10" i="10" l="1"/>
  <c r="F17" i="9"/>
  <c r="F49" i="2"/>
  <c r="F25" i="13"/>
  <c r="F41" i="21"/>
  <c r="Q10" i="11"/>
  <c r="E9" i="10"/>
  <c r="F18" i="9"/>
  <c r="E13" i="4"/>
  <c r="F11" i="23"/>
  <c r="F12" i="23" s="1"/>
  <c r="F13" i="23" s="1"/>
  <c r="F18" i="23" s="1"/>
  <c r="Q12" i="11"/>
  <c r="E11" i="10"/>
  <c r="E16" i="4"/>
  <c r="E23" i="10"/>
  <c r="E25" i="10" s="1"/>
  <c r="I21" i="4"/>
  <c r="Q14" i="11" s="1"/>
  <c r="F50" i="2"/>
  <c r="D29" i="8"/>
  <c r="D28" i="8"/>
  <c r="D24" i="8"/>
  <c r="D23" i="8"/>
  <c r="D19" i="8"/>
  <c r="D18" i="8"/>
  <c r="D17" i="8"/>
  <c r="Q15" i="11" l="1"/>
  <c r="K25" i="13"/>
  <c r="I19" i="13" s="1"/>
  <c r="F26" i="13"/>
  <c r="F22" i="9"/>
  <c r="H23" i="4"/>
  <c r="E13" i="10"/>
  <c r="E29" i="10" s="1"/>
  <c r="E8" i="23"/>
  <c r="E9" i="23"/>
  <c r="H12" i="4"/>
  <c r="H18" i="4"/>
  <c r="D24" i="10" s="1"/>
  <c r="H20" i="4"/>
  <c r="D22" i="10" s="1"/>
  <c r="D12" i="4"/>
  <c r="P11" i="11" s="1"/>
  <c r="D15" i="4"/>
  <c r="E11" i="9"/>
  <c r="E13" i="9"/>
  <c r="E19" i="9"/>
  <c r="E20" i="9"/>
  <c r="E21" i="9"/>
  <c r="C19" i="25" l="1"/>
  <c r="C28" i="25"/>
  <c r="J17" i="13"/>
  <c r="J18" i="13"/>
  <c r="J19" i="13"/>
  <c r="C20" i="13"/>
  <c r="E8" i="21"/>
  <c r="E9" i="21"/>
  <c r="E10" i="21"/>
  <c r="E11" i="21"/>
  <c r="E12" i="21"/>
  <c r="E14" i="21"/>
  <c r="E15" i="21"/>
  <c r="E16" i="21"/>
  <c r="E19" i="21"/>
  <c r="E20" i="21"/>
  <c r="E21" i="21"/>
  <c r="E22" i="21"/>
  <c r="E23" i="21"/>
  <c r="E25" i="21"/>
  <c r="E26" i="21"/>
  <c r="E28" i="21"/>
  <c r="E29" i="21"/>
  <c r="E31" i="21"/>
  <c r="E32" i="21"/>
  <c r="E33" i="21"/>
  <c r="E34" i="21"/>
  <c r="E36" i="21"/>
  <c r="E37" i="21"/>
  <c r="E38" i="21"/>
  <c r="E43" i="21"/>
  <c r="E45" i="21"/>
  <c r="E46" i="21"/>
  <c r="E13" i="19"/>
  <c r="E17" i="19"/>
  <c r="E18" i="19"/>
  <c r="E24" i="19"/>
  <c r="E27" i="19"/>
  <c r="E30" i="19"/>
  <c r="E35" i="19"/>
  <c r="E39" i="19"/>
  <c r="E40" i="19"/>
  <c r="E47" i="19"/>
  <c r="E13" i="18"/>
  <c r="E17" i="18"/>
  <c r="E18" i="18" s="1"/>
  <c r="E24" i="18"/>
  <c r="E27" i="18"/>
  <c r="E30" i="18"/>
  <c r="E35" i="18"/>
  <c r="E39" i="18"/>
  <c r="E47" i="18"/>
  <c r="E47" i="17"/>
  <c r="E13" i="17"/>
  <c r="E13" i="21" s="1"/>
  <c r="E17" i="17"/>
  <c r="E24" i="17"/>
  <c r="E27" i="17"/>
  <c r="E30" i="17"/>
  <c r="E35" i="17"/>
  <c r="E39" i="17"/>
  <c r="E13" i="20"/>
  <c r="E17" i="20"/>
  <c r="E18" i="20" s="1"/>
  <c r="E24" i="20"/>
  <c r="E27" i="20"/>
  <c r="E30" i="20"/>
  <c r="E40" i="20" s="1"/>
  <c r="E35" i="20"/>
  <c r="E39" i="20"/>
  <c r="E47" i="20"/>
  <c r="E52" i="14"/>
  <c r="E14" i="14"/>
  <c r="E15" i="14"/>
  <c r="E17" i="14"/>
  <c r="E25" i="14"/>
  <c r="D10" i="13" s="1"/>
  <c r="E28" i="14"/>
  <c r="E31" i="14"/>
  <c r="E36" i="14"/>
  <c r="E40" i="14"/>
  <c r="E44" i="14"/>
  <c r="D12" i="13" s="1"/>
  <c r="E50" i="26"/>
  <c r="G50" i="26"/>
  <c r="E12" i="26"/>
  <c r="E17" i="26"/>
  <c r="E22" i="26"/>
  <c r="E25" i="26" s="1"/>
  <c r="E26" i="26" s="1"/>
  <c r="E10" i="7"/>
  <c r="E14" i="7"/>
  <c r="D10" i="7"/>
  <c r="D14" i="7"/>
  <c r="E39" i="21" l="1"/>
  <c r="E30" i="21"/>
  <c r="E24" i="21"/>
  <c r="E40" i="18"/>
  <c r="E40" i="17"/>
  <c r="E40" i="21" s="1"/>
  <c r="E35" i="21"/>
  <c r="E27" i="21"/>
  <c r="E17" i="21"/>
  <c r="E47" i="21"/>
  <c r="E18" i="17"/>
  <c r="E18" i="21" s="1"/>
  <c r="J20" i="13"/>
  <c r="J23" i="13"/>
  <c r="H17" i="13" s="1"/>
  <c r="L17" i="13" s="1"/>
  <c r="E41" i="19"/>
  <c r="E41" i="18"/>
  <c r="E25" i="13" s="1"/>
  <c r="J25" i="13" s="1"/>
  <c r="H19" i="13" s="1"/>
  <c r="L19" i="13" s="1"/>
  <c r="E41" i="20"/>
  <c r="E23" i="13" s="1"/>
  <c r="E41" i="14"/>
  <c r="D11" i="13" s="1"/>
  <c r="E18" i="14"/>
  <c r="E19" i="14" s="1"/>
  <c r="E41" i="17" l="1"/>
  <c r="E24" i="13" s="1"/>
  <c r="E45" i="14"/>
  <c r="D9" i="13"/>
  <c r="D13" i="13" s="1"/>
  <c r="E41" i="21" l="1"/>
  <c r="J24" i="13"/>
  <c r="H18" i="13" s="1"/>
  <c r="L18" i="13" s="1"/>
  <c r="E26" i="13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N24" i="6"/>
  <c r="I24" i="6"/>
  <c r="F24" i="6"/>
  <c r="O9" i="6"/>
  <c r="P9" i="6"/>
  <c r="O10" i="6"/>
  <c r="P10" i="6"/>
  <c r="O11" i="6"/>
  <c r="P11" i="6"/>
  <c r="O12" i="6"/>
  <c r="P12" i="6"/>
  <c r="O13" i="6"/>
  <c r="P13" i="6"/>
  <c r="O14" i="6"/>
  <c r="P14" i="6"/>
  <c r="O15" i="6"/>
  <c r="P15" i="6"/>
  <c r="O16" i="6"/>
  <c r="P16" i="6"/>
  <c r="O17" i="6"/>
  <c r="P17" i="6"/>
  <c r="O18" i="6"/>
  <c r="P18" i="6"/>
  <c r="O19" i="6"/>
  <c r="P19" i="6"/>
  <c r="O20" i="6"/>
  <c r="P20" i="6"/>
  <c r="O21" i="6"/>
  <c r="P21" i="6"/>
  <c r="O22" i="6"/>
  <c r="P22" i="6"/>
  <c r="O23" i="6"/>
  <c r="P23" i="6"/>
  <c r="C24" i="6"/>
  <c r="D24" i="6"/>
  <c r="E24" i="6"/>
  <c r="G24" i="6"/>
  <c r="H24" i="6"/>
  <c r="J24" i="6"/>
  <c r="K24" i="6"/>
  <c r="L24" i="6"/>
  <c r="M24" i="6"/>
  <c r="P24" i="6"/>
  <c r="Q24" i="6" l="1"/>
  <c r="O24" i="6"/>
  <c r="H18" i="5" l="1"/>
  <c r="G18" i="5"/>
  <c r="F18" i="5"/>
  <c r="D27" i="2"/>
  <c r="E27" i="2"/>
  <c r="C27" i="2"/>
  <c r="E11" i="2"/>
  <c r="E16" i="2" s="1"/>
  <c r="E15" i="2"/>
  <c r="E10" i="23" s="1"/>
  <c r="E29" i="2"/>
  <c r="E33" i="2"/>
  <c r="E37" i="2"/>
  <c r="E37" i="3"/>
  <c r="E15" i="9" s="1"/>
  <c r="E39" i="3"/>
  <c r="E12" i="3"/>
  <c r="E8" i="9" s="1"/>
  <c r="E15" i="3"/>
  <c r="E9" i="9" s="1"/>
  <c r="E24" i="3"/>
  <c r="E10" i="9" s="1"/>
  <c r="E28" i="3"/>
  <c r="E12" i="9" s="1"/>
  <c r="E35" i="3"/>
  <c r="E14" i="9" s="1"/>
  <c r="D11" i="4" s="1"/>
  <c r="D10" i="4" l="1"/>
  <c r="D12" i="10"/>
  <c r="P13" i="11"/>
  <c r="H17" i="4"/>
  <c r="E16" i="9"/>
  <c r="E17" i="9"/>
  <c r="D10" i="10"/>
  <c r="E44" i="2"/>
  <c r="E40" i="3"/>
  <c r="E13" i="1"/>
  <c r="E17" i="1"/>
  <c r="E24" i="1"/>
  <c r="E28" i="1"/>
  <c r="E31" i="1"/>
  <c r="E39" i="1"/>
  <c r="E45" i="1"/>
  <c r="E52" i="1"/>
  <c r="E53" i="1" s="1"/>
  <c r="E59" i="1"/>
  <c r="E64" i="1"/>
  <c r="E69" i="1"/>
  <c r="Q20" i="4" s="1"/>
  <c r="D27" i="10" s="1"/>
  <c r="E75" i="1"/>
  <c r="E78" i="1" s="1"/>
  <c r="P26" i="11" l="1"/>
  <c r="Q18" i="4"/>
  <c r="D17" i="10"/>
  <c r="M13" i="4"/>
  <c r="P23" i="11"/>
  <c r="D23" i="10"/>
  <c r="D25" i="10" s="1"/>
  <c r="H21" i="4"/>
  <c r="P14" i="11" s="1"/>
  <c r="E79" i="1"/>
  <c r="D18" i="10" s="1"/>
  <c r="P24" i="11"/>
  <c r="M14" i="4"/>
  <c r="D19" i="10"/>
  <c r="M15" i="4"/>
  <c r="P25" i="11"/>
  <c r="D15" i="10"/>
  <c r="M11" i="4"/>
  <c r="P21" i="11"/>
  <c r="P12" i="11"/>
  <c r="D11" i="10"/>
  <c r="E49" i="2"/>
  <c r="E50" i="2" s="1"/>
  <c r="P10" i="11"/>
  <c r="P15" i="11" s="1"/>
  <c r="E11" i="23"/>
  <c r="E12" i="23" s="1"/>
  <c r="E13" i="23" s="1"/>
  <c r="E18" i="23" s="1"/>
  <c r="D9" i="10"/>
  <c r="D13" i="10" s="1"/>
  <c r="D29" i="10" s="1"/>
  <c r="D13" i="4"/>
  <c r="D16" i="4" s="1"/>
  <c r="E23" i="4" s="1"/>
  <c r="E18" i="9"/>
  <c r="E22" i="9" s="1"/>
  <c r="E46" i="1"/>
  <c r="E18" i="1"/>
  <c r="P20" i="11" l="1"/>
  <c r="D14" i="10"/>
  <c r="M10" i="4"/>
  <c r="Q21" i="4"/>
  <c r="D26" i="10"/>
  <c r="D28" i="10" s="1"/>
  <c r="P22" i="11"/>
  <c r="D16" i="10"/>
  <c r="M12" i="4"/>
  <c r="E70" i="1"/>
  <c r="E80" i="1" s="1"/>
  <c r="B19" i="25"/>
  <c r="D8" i="23"/>
  <c r="D9" i="23"/>
  <c r="G18" i="4"/>
  <c r="C24" i="10" s="1"/>
  <c r="G20" i="4"/>
  <c r="C22" i="10" s="1"/>
  <c r="D19" i="9"/>
  <c r="D20" i="9"/>
  <c r="D21" i="9"/>
  <c r="G12" i="4"/>
  <c r="C12" i="4"/>
  <c r="O11" i="11" s="1"/>
  <c r="C15" i="4"/>
  <c r="D20" i="10" l="1"/>
  <c r="D30" i="10" s="1"/>
  <c r="M16" i="4"/>
  <c r="N23" i="4" s="1"/>
  <c r="P27" i="11"/>
  <c r="C25" i="10"/>
  <c r="G21" i="4"/>
  <c r="O14" i="11" s="1"/>
  <c r="J50" i="26" l="1"/>
  <c r="D50" i="26"/>
  <c r="D12" i="26"/>
  <c r="D17" i="26"/>
  <c r="D22" i="26"/>
  <c r="D25" i="26" s="1"/>
  <c r="C14" i="7"/>
  <c r="G26" i="13"/>
  <c r="J26" i="13" l="1"/>
  <c r="H20" i="13" s="1"/>
  <c r="K26" i="13"/>
  <c r="I20" i="13" s="1"/>
  <c r="D26" i="26"/>
  <c r="D24" i="3"/>
  <c r="D10" i="9" s="1"/>
  <c r="C24" i="3"/>
  <c r="D12" i="3"/>
  <c r="D8" i="9" s="1"/>
  <c r="D15" i="3"/>
  <c r="D9" i="9" s="1"/>
  <c r="D26" i="3"/>
  <c r="D11" i="9" s="1"/>
  <c r="D28" i="3"/>
  <c r="D12" i="9" s="1"/>
  <c r="D30" i="3"/>
  <c r="D13" i="9" s="1"/>
  <c r="D35" i="3"/>
  <c r="D14" i="9" s="1"/>
  <c r="C11" i="4" s="1"/>
  <c r="D37" i="3"/>
  <c r="D15" i="9" s="1"/>
  <c r="D39" i="3"/>
  <c r="D16" i="9" s="1"/>
  <c r="D11" i="2"/>
  <c r="D15" i="2"/>
  <c r="D10" i="23" s="1"/>
  <c r="D29" i="2"/>
  <c r="D33" i="2"/>
  <c r="D37" i="2"/>
  <c r="D13" i="1"/>
  <c r="D17" i="1"/>
  <c r="D18" i="1" s="1"/>
  <c r="D24" i="1"/>
  <c r="D28" i="1"/>
  <c r="D31" i="1"/>
  <c r="D39" i="1"/>
  <c r="D45" i="1"/>
  <c r="D52" i="1"/>
  <c r="D53" i="1"/>
  <c r="D59" i="1"/>
  <c r="D64" i="1"/>
  <c r="D69" i="1"/>
  <c r="P20" i="4" s="1"/>
  <c r="C27" i="10" s="1"/>
  <c r="D75" i="1"/>
  <c r="D78" i="1"/>
  <c r="C47" i="20"/>
  <c r="D43" i="21"/>
  <c r="D45" i="21"/>
  <c r="D46" i="21"/>
  <c r="C45" i="21"/>
  <c r="C46" i="21"/>
  <c r="C43" i="21"/>
  <c r="D47" i="17"/>
  <c r="C47" i="17"/>
  <c r="D47" i="18"/>
  <c r="C47" i="18"/>
  <c r="D47" i="19"/>
  <c r="C47" i="19"/>
  <c r="C47" i="21" s="1"/>
  <c r="D47" i="20"/>
  <c r="D47" i="21" s="1"/>
  <c r="D8" i="21"/>
  <c r="D9" i="21"/>
  <c r="D10" i="21"/>
  <c r="D11" i="21"/>
  <c r="D12" i="21"/>
  <c r="D14" i="21"/>
  <c r="D15" i="21"/>
  <c r="D16" i="21"/>
  <c r="D19" i="21"/>
  <c r="D20" i="21"/>
  <c r="D21" i="21"/>
  <c r="D22" i="21"/>
  <c r="D23" i="21"/>
  <c r="D25" i="21"/>
  <c r="D26" i="21"/>
  <c r="D28" i="21"/>
  <c r="D29" i="21"/>
  <c r="D31" i="21"/>
  <c r="D32" i="21"/>
  <c r="D33" i="21"/>
  <c r="D34" i="21"/>
  <c r="D36" i="21"/>
  <c r="D37" i="21"/>
  <c r="D38" i="21"/>
  <c r="D13" i="18"/>
  <c r="D17" i="18"/>
  <c r="D18" i="18"/>
  <c r="D24" i="18"/>
  <c r="D27" i="18"/>
  <c r="D30" i="18"/>
  <c r="D35" i="18"/>
  <c r="D39" i="18"/>
  <c r="D13" i="19"/>
  <c r="D17" i="19"/>
  <c r="D24" i="19"/>
  <c r="D27" i="19"/>
  <c r="D30" i="19"/>
  <c r="D35" i="19"/>
  <c r="D39" i="19"/>
  <c r="D13" i="20"/>
  <c r="D17" i="20"/>
  <c r="D18" i="20" s="1"/>
  <c r="D24" i="20"/>
  <c r="D27" i="20"/>
  <c r="D30" i="20"/>
  <c r="D35" i="20"/>
  <c r="D39" i="20"/>
  <c r="D13" i="17"/>
  <c r="D17" i="17"/>
  <c r="D24" i="17"/>
  <c r="D27" i="17"/>
  <c r="D30" i="17"/>
  <c r="D35" i="17"/>
  <c r="D39" i="17"/>
  <c r="D52" i="14"/>
  <c r="D14" i="14"/>
  <c r="D15" i="14"/>
  <c r="D17" i="14"/>
  <c r="D25" i="14"/>
  <c r="C10" i="13" s="1"/>
  <c r="D28" i="14"/>
  <c r="D31" i="14"/>
  <c r="D36" i="14"/>
  <c r="D40" i="14"/>
  <c r="D44" i="14"/>
  <c r="C12" i="13" s="1"/>
  <c r="O20" i="11" l="1"/>
  <c r="C14" i="10"/>
  <c r="L10" i="4"/>
  <c r="D40" i="19"/>
  <c r="O26" i="11"/>
  <c r="P18" i="4"/>
  <c r="O23" i="11"/>
  <c r="C17" i="10"/>
  <c r="L13" i="4"/>
  <c r="O21" i="11"/>
  <c r="L11" i="4"/>
  <c r="C15" i="10"/>
  <c r="D44" i="2"/>
  <c r="C10" i="4"/>
  <c r="D41" i="14"/>
  <c r="C11" i="13" s="1"/>
  <c r="D18" i="19"/>
  <c r="D79" i="1"/>
  <c r="C18" i="10" s="1"/>
  <c r="O24" i="11"/>
  <c r="L14" i="4"/>
  <c r="O25" i="11"/>
  <c r="C19" i="10"/>
  <c r="L15" i="4"/>
  <c r="D46" i="1"/>
  <c r="C12" i="10"/>
  <c r="O13" i="11"/>
  <c r="D16" i="2"/>
  <c r="C10" i="10" s="1"/>
  <c r="D13" i="21"/>
  <c r="D39" i="21"/>
  <c r="D24" i="21"/>
  <c r="D17" i="21"/>
  <c r="D40" i="17"/>
  <c r="D35" i="21"/>
  <c r="O10" i="11"/>
  <c r="D11" i="23"/>
  <c r="C9" i="10"/>
  <c r="D18" i="9"/>
  <c r="C13" i="4"/>
  <c r="C16" i="4" s="1"/>
  <c r="C23" i="4" s="1"/>
  <c r="D12" i="23"/>
  <c r="D13" i="23" s="1"/>
  <c r="D18" i="23" s="1"/>
  <c r="D17" i="9"/>
  <c r="O22" i="11"/>
  <c r="O27" i="11" s="1"/>
  <c r="C16" i="10"/>
  <c r="C20" i="10" s="1"/>
  <c r="L12" i="4"/>
  <c r="L16" i="4" s="1"/>
  <c r="D49" i="2"/>
  <c r="D70" i="1"/>
  <c r="D80" i="1" s="1"/>
  <c r="D40" i="3"/>
  <c r="D50" i="2" s="1"/>
  <c r="D40" i="18"/>
  <c r="D30" i="21"/>
  <c r="D40" i="20"/>
  <c r="D40" i="21" s="1"/>
  <c r="D27" i="21"/>
  <c r="D41" i="18"/>
  <c r="D25" i="13" s="1"/>
  <c r="I25" i="13" s="1"/>
  <c r="F19" i="13" s="1"/>
  <c r="K19" i="13" s="1"/>
  <c r="D41" i="19"/>
  <c r="D18" i="17"/>
  <c r="D18" i="21" s="1"/>
  <c r="D18" i="14"/>
  <c r="D19" i="14" s="1"/>
  <c r="C9" i="13" s="1"/>
  <c r="C13" i="13" s="1"/>
  <c r="D41" i="17"/>
  <c r="D24" i="13" s="1"/>
  <c r="I24" i="13" s="1"/>
  <c r="F18" i="13" s="1"/>
  <c r="K18" i="13" s="1"/>
  <c r="F18" i="4"/>
  <c r="C20" i="9"/>
  <c r="D12" i="8"/>
  <c r="D13" i="8"/>
  <c r="D11" i="8"/>
  <c r="F50" i="26"/>
  <c r="H50" i="26"/>
  <c r="I50" i="26"/>
  <c r="C50" i="26"/>
  <c r="O12" i="11" l="1"/>
  <c r="C11" i="10"/>
  <c r="C26" i="10"/>
  <c r="C28" i="10" s="1"/>
  <c r="P21" i="4"/>
  <c r="L23" i="4" s="1"/>
  <c r="C30" i="10"/>
  <c r="O15" i="11"/>
  <c r="D22" i="9"/>
  <c r="D45" i="14"/>
  <c r="C13" i="10"/>
  <c r="C29" i="10" s="1"/>
  <c r="D41" i="20"/>
  <c r="D23" i="13" s="1"/>
  <c r="D41" i="21" l="1"/>
  <c r="I23" i="13"/>
  <c r="D26" i="13"/>
  <c r="F17" i="13" l="1"/>
  <c r="I26" i="13"/>
  <c r="F20" i="13" l="1"/>
  <c r="K17" i="13"/>
  <c r="K20" i="13" s="1"/>
  <c r="F20" i="4" l="1"/>
  <c r="C52" i="14" l="1"/>
  <c r="C27" i="20" l="1"/>
  <c r="C39" i="18"/>
  <c r="O11" i="18"/>
  <c r="P11" i="18" s="1"/>
  <c r="O10" i="18"/>
  <c r="P10" i="18" s="1"/>
  <c r="P12" i="18" s="1"/>
  <c r="O12" i="18" l="1"/>
  <c r="C9" i="23" l="1"/>
  <c r="C8" i="23"/>
  <c r="F25" i="10"/>
  <c r="G25" i="10"/>
  <c r="F28" i="10"/>
  <c r="G28" i="10"/>
  <c r="C22" i="26"/>
  <c r="C25" i="26" s="1"/>
  <c r="C26" i="26" s="1"/>
  <c r="C17" i="26"/>
  <c r="C12" i="26"/>
  <c r="C44" i="14" l="1"/>
  <c r="C40" i="14"/>
  <c r="C36" i="14"/>
  <c r="C28" i="14"/>
  <c r="C25" i="14"/>
  <c r="C14" i="14"/>
  <c r="C31" i="14"/>
  <c r="C17" i="14"/>
  <c r="C15" i="14"/>
  <c r="C41" i="14" l="1"/>
  <c r="C18" i="14"/>
  <c r="C19" i="14" s="1"/>
  <c r="C45" i="14" l="1"/>
  <c r="C35" i="3"/>
  <c r="B15" i="4" l="1"/>
  <c r="B22" i="10"/>
  <c r="F12" i="4"/>
  <c r="B12" i="4"/>
  <c r="N11" i="11" s="1"/>
  <c r="C21" i="9"/>
  <c r="C19" i="9"/>
  <c r="C14" i="9"/>
  <c r="B11" i="4" s="1"/>
  <c r="C12" i="3"/>
  <c r="B12" i="10" l="1"/>
  <c r="F12" i="10" s="1"/>
  <c r="N13" i="11"/>
  <c r="C8" i="9"/>
  <c r="C75" i="1"/>
  <c r="C78" i="1" s="1"/>
  <c r="C69" i="1"/>
  <c r="O20" i="4" s="1"/>
  <c r="B27" i="10" s="1"/>
  <c r="C64" i="1"/>
  <c r="C59" i="1"/>
  <c r="C52" i="1"/>
  <c r="C53" i="1" s="1"/>
  <c r="C45" i="1"/>
  <c r="C39" i="1"/>
  <c r="C31" i="1"/>
  <c r="C28" i="1"/>
  <c r="C24" i="1"/>
  <c r="C17" i="1"/>
  <c r="C13" i="1"/>
  <c r="C42" i="2"/>
  <c r="C37" i="2"/>
  <c r="C33" i="2"/>
  <c r="C29" i="2"/>
  <c r="C15" i="2"/>
  <c r="C10" i="23" s="1"/>
  <c r="C11" i="2"/>
  <c r="C39" i="3"/>
  <c r="C16" i="9" s="1"/>
  <c r="C37" i="3"/>
  <c r="C30" i="3"/>
  <c r="C13" i="9" s="1"/>
  <c r="C28" i="3"/>
  <c r="C12" i="9" s="1"/>
  <c r="C26" i="3"/>
  <c r="C11" i="9" s="1"/>
  <c r="C15" i="3"/>
  <c r="C9" i="9" s="1"/>
  <c r="C44" i="2" l="1"/>
  <c r="C11" i="23" s="1"/>
  <c r="C10" i="9"/>
  <c r="B10" i="4" s="1"/>
  <c r="C40" i="3"/>
  <c r="B15" i="10"/>
  <c r="F15" i="10" s="1"/>
  <c r="N21" i="11"/>
  <c r="K11" i="4"/>
  <c r="B19" i="10"/>
  <c r="F19" i="10" s="1"/>
  <c r="N25" i="11"/>
  <c r="K15" i="4"/>
  <c r="C79" i="1"/>
  <c r="B18" i="10" s="1"/>
  <c r="F18" i="10" s="1"/>
  <c r="N24" i="11"/>
  <c r="K14" i="4"/>
  <c r="B24" i="10"/>
  <c r="C15" i="9"/>
  <c r="C16" i="2"/>
  <c r="C49" i="2" s="1"/>
  <c r="C46" i="1"/>
  <c r="B17" i="10"/>
  <c r="F17" i="10" s="1"/>
  <c r="N23" i="11"/>
  <c r="K13" i="4"/>
  <c r="N26" i="11"/>
  <c r="O18" i="4"/>
  <c r="B26" i="10" s="1"/>
  <c r="B28" i="10" s="1"/>
  <c r="C18" i="1"/>
  <c r="B13" i="4" l="1"/>
  <c r="B16" i="4" s="1"/>
  <c r="B9" i="10"/>
  <c r="C18" i="9"/>
  <c r="N10" i="11"/>
  <c r="N12" i="11"/>
  <c r="B11" i="10"/>
  <c r="B10" i="10"/>
  <c r="C17" i="9"/>
  <c r="N22" i="11"/>
  <c r="B16" i="10"/>
  <c r="F16" i="10" s="1"/>
  <c r="K12" i="4"/>
  <c r="C50" i="2"/>
  <c r="C70" i="1"/>
  <c r="C80" i="1" s="1"/>
  <c r="N20" i="11"/>
  <c r="B14" i="10"/>
  <c r="F14" i="10" s="1"/>
  <c r="K10" i="4"/>
  <c r="B13" i="13"/>
  <c r="C9" i="21" l="1"/>
  <c r="C10" i="21"/>
  <c r="C11" i="21"/>
  <c r="C12" i="21"/>
  <c r="C14" i="21"/>
  <c r="C15" i="21"/>
  <c r="C16" i="21"/>
  <c r="C19" i="21"/>
  <c r="C20" i="21"/>
  <c r="C21" i="21"/>
  <c r="C22" i="21"/>
  <c r="C23" i="21"/>
  <c r="C25" i="21"/>
  <c r="C26" i="21"/>
  <c r="C28" i="21"/>
  <c r="C29" i="21"/>
  <c r="C31" i="21"/>
  <c r="C32" i="21"/>
  <c r="C33" i="21"/>
  <c r="C34" i="21"/>
  <c r="C36" i="21"/>
  <c r="C37" i="21"/>
  <c r="C38" i="21"/>
  <c r="C8" i="21"/>
  <c r="C26" i="13" l="1"/>
  <c r="E20" i="13"/>
  <c r="C39" i="20" l="1"/>
  <c r="C35" i="20"/>
  <c r="C30" i="20"/>
  <c r="C24" i="20"/>
  <c r="C17" i="20"/>
  <c r="C13" i="20"/>
  <c r="C39" i="17"/>
  <c r="C35" i="17"/>
  <c r="C30" i="17"/>
  <c r="C27" i="17"/>
  <c r="C24" i="17"/>
  <c r="C17" i="17"/>
  <c r="C13" i="17"/>
  <c r="C27" i="19"/>
  <c r="C27" i="18"/>
  <c r="C35" i="18"/>
  <c r="C30" i="18"/>
  <c r="C24" i="18"/>
  <c r="C17" i="18"/>
  <c r="C13" i="18"/>
  <c r="C39" i="19"/>
  <c r="C35" i="19"/>
  <c r="C30" i="19"/>
  <c r="C24" i="19"/>
  <c r="C13" i="19"/>
  <c r="C17" i="19"/>
  <c r="C18" i="19" l="1"/>
  <c r="C18" i="18"/>
  <c r="C18" i="17"/>
  <c r="C17" i="21"/>
  <c r="C40" i="20"/>
  <c r="C27" i="21"/>
  <c r="C35" i="21"/>
  <c r="C40" i="19"/>
  <c r="C18" i="20"/>
  <c r="C13" i="21"/>
  <c r="C24" i="21"/>
  <c r="C30" i="21"/>
  <c r="C39" i="21"/>
  <c r="C40" i="17"/>
  <c r="C40" i="18"/>
  <c r="C41" i="20" l="1"/>
  <c r="B23" i="13" s="1"/>
  <c r="H23" i="13" s="1"/>
  <c r="C41" i="18"/>
  <c r="B25" i="13" s="1"/>
  <c r="H25" i="13" s="1"/>
  <c r="C41" i="17"/>
  <c r="B24" i="13" s="1"/>
  <c r="H24" i="13" s="1"/>
  <c r="C41" i="19"/>
  <c r="C18" i="21"/>
  <c r="C40" i="21"/>
  <c r="E18" i="5"/>
  <c r="C18" i="5"/>
  <c r="G11" i="23"/>
  <c r="H11" i="23" s="1"/>
  <c r="I11" i="23" s="1"/>
  <c r="G10" i="23"/>
  <c r="H10" i="23" s="1"/>
  <c r="I10" i="23" s="1"/>
  <c r="G9" i="23"/>
  <c r="G8" i="23"/>
  <c r="H8" i="23" s="1"/>
  <c r="I8" i="23" s="1"/>
  <c r="C12" i="23"/>
  <c r="C13" i="23" s="1"/>
  <c r="C18" i="23" s="1"/>
  <c r="F21" i="4"/>
  <c r="C22" i="9"/>
  <c r="B28" i="25"/>
  <c r="M27" i="11"/>
  <c r="L27" i="11"/>
  <c r="K27" i="11"/>
  <c r="J27" i="11"/>
  <c r="I27" i="11"/>
  <c r="H27" i="11"/>
  <c r="G27" i="11"/>
  <c r="F27" i="11"/>
  <c r="E27" i="11"/>
  <c r="D27" i="11"/>
  <c r="C27" i="11"/>
  <c r="B27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N27" i="11"/>
  <c r="G11" i="10"/>
  <c r="F10" i="10"/>
  <c r="G10" i="10" s="1"/>
  <c r="G19" i="10"/>
  <c r="G18" i="10"/>
  <c r="G17" i="10"/>
  <c r="G16" i="10"/>
  <c r="G15" i="10"/>
  <c r="G14" i="10"/>
  <c r="G12" i="10"/>
  <c r="F9" i="10"/>
  <c r="G9" i="10" s="1"/>
  <c r="B25" i="10"/>
  <c r="B20" i="10"/>
  <c r="B30" i="10" s="1"/>
  <c r="B13" i="10"/>
  <c r="B20" i="13"/>
  <c r="L20" i="13" s="1"/>
  <c r="B32" i="13"/>
  <c r="C31" i="13" s="1"/>
  <c r="O21" i="4"/>
  <c r="K16" i="4"/>
  <c r="C10" i="7"/>
  <c r="D18" i="5"/>
  <c r="K23" i="4" l="1"/>
  <c r="N14" i="11"/>
  <c r="N15" i="11" s="1"/>
  <c r="B23" i="4"/>
  <c r="H26" i="13"/>
  <c r="B26" i="13"/>
  <c r="C41" i="21"/>
  <c r="C29" i="13"/>
  <c r="F13" i="10"/>
  <c r="F29" i="10" s="1"/>
  <c r="C30" i="13"/>
  <c r="B29" i="10"/>
  <c r="F20" i="10"/>
  <c r="G20" i="10" s="1"/>
  <c r="G30" i="10" s="1"/>
  <c r="G13" i="10"/>
  <c r="G29" i="10" s="1"/>
  <c r="G12" i="23"/>
  <c r="G13" i="23" s="1"/>
  <c r="G18" i="23" s="1"/>
  <c r="H9" i="23"/>
  <c r="C32" i="13" l="1"/>
  <c r="F30" i="10"/>
  <c r="I9" i="23"/>
  <c r="I12" i="23" s="1"/>
  <c r="I13" i="23" s="1"/>
  <c r="I18" i="23" s="1"/>
  <c r="H12" i="23"/>
  <c r="H13" i="23" s="1"/>
  <c r="H18" i="23" s="1"/>
</calcChain>
</file>

<file path=xl/sharedStrings.xml><?xml version="1.0" encoding="utf-8"?>
<sst xmlns="http://schemas.openxmlformats.org/spreadsheetml/2006/main" count="1471" uniqueCount="617">
  <si>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</si>
  <si>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</si>
  <si>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</si>
  <si>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</si>
  <si>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</si>
  <si>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</si>
  <si>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</si>
  <si>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</si>
  <si>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</si>
  <si>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</si>
  <si>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</si>
  <si>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</si>
  <si>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</si>
  <si>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</si>
  <si>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</si>
  <si>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</si>
  <si>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</si>
  <si>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</si>
  <si>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</si>
  <si>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</si>
  <si>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</si>
  <si>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</si>
  <si>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</si>
  <si>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</si>
  <si>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</si>
  <si>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</si>
  <si>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</si>
  <si>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</si>
  <si>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</si>
  <si>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</si>
  <si>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</si>
  <si>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</si>
  <si>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</si>
  <si>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</si>
  <si>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</si>
  <si>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</si>
  <si>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</si>
  <si>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</si>
  <si>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</si>
  <si>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</si>
  <si>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</si>
  <si>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</si>
  <si>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</si>
  <si>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</si>
  <si>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</si>
  <si>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</si>
  <si>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</si>
  <si>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</si>
  <si>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</si>
  <si>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</si>
  <si>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</si>
  <si>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</si>
  <si>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</si>
  <si>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</si>
  <si>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</si>
  <si>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</si>
  <si>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</si>
  <si>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</si>
  <si>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</si>
  <si>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</si>
  <si>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</si>
  <si>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</si>
  <si>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</si>
  <si>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</si>
  <si>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</si>
  <si>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</si>
  <si>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</si>
  <si>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</si>
  <si>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</si>
  <si>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</si>
  <si>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</si>
  <si>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</si>
  <si>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</si>
  <si>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</si>
  <si>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</si>
  <si>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</si>
  <si>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</si>
  <si>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</si>
  <si>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</si>
  <si>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</si>
  <si>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</si>
  <si>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</si>
  <si>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</si>
  <si>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</si>
  <si>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</si>
  <si>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</si>
  <si>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</si>
  <si>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</si>
  <si>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</si>
  <si>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</si>
  <si>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</si>
  <si>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</si>
  <si>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Működési célú átvett pénzeszközök</t>
  </si>
  <si>
    <t>Felhalmozási célú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</si>
  <si>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</si>
  <si>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</si>
  <si>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</si>
  <si>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</si>
  <si>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</si>
  <si>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</si>
  <si>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</si>
  <si>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</si>
  <si>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</si>
  <si>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Köztemető fenntartása</t>
  </si>
  <si>
    <t>Vagyonnal kapcsolatos gazdálkodás</t>
  </si>
  <si>
    <t>Közvilágítás</t>
  </si>
  <si>
    <t>Zölderület kezelés</t>
  </si>
  <si>
    <t>Város községgazdálkodás</t>
  </si>
  <si>
    <t>Sportlétesítmények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</si>
  <si>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</si>
  <si>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</si>
  <si>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</si>
  <si>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</si>
  <si>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</si>
  <si>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</si>
  <si>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</si>
  <si>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</si>
  <si>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</si>
  <si>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</si>
  <si>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</si>
  <si>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</si>
  <si>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</si>
  <si>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</si>
  <si>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</si>
  <si>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</si>
  <si>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Az önkormányzat 3 éves pénzügyi terve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</si>
  <si>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</si>
  <si>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</si>
  <si>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</si>
  <si>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</si>
  <si>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</si>
  <si>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</si>
  <si>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</si>
  <si>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</si>
  <si>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</si>
  <si>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</si>
  <si>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</si>
  <si>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</si>
  <si>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</si>
  <si>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</si>
  <si>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</si>
  <si>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</si>
  <si>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</si>
  <si>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</si>
  <si>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</si>
  <si>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</si>
  <si>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</si>
  <si>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</si>
  <si>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</si>
  <si>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</si>
  <si>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</si>
  <si>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</si>
  <si>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</si>
  <si>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</si>
  <si>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</si>
  <si>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</si>
  <si>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</si>
  <si>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</si>
  <si>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</si>
  <si>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</si>
  <si>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>Jegyző költsége</t>
  </si>
  <si>
    <t xml:space="preserve">Szakmár Község Önkormányzata </t>
  </si>
  <si>
    <t>Szakmár Községi Önkormányzat</t>
  </si>
  <si>
    <t>2. számú melléklet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</si>
  <si>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</si>
  <si>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</si>
  <si>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</si>
  <si>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</si>
  <si>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</si>
  <si>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</si>
  <si>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</si>
  <si>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</si>
  <si>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</si>
  <si>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</si>
  <si>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</si>
  <si>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</si>
  <si>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</si>
  <si>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</si>
  <si>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</si>
  <si>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</si>
  <si>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</si>
  <si>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</si>
  <si>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</si>
  <si>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</si>
  <si>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Létszám: 2 fő</t>
  </si>
  <si>
    <t>4.5. számú melléklet</t>
  </si>
  <si>
    <t>4.6. számú melléklet</t>
  </si>
  <si>
    <t>Lakosok számának alakulása</t>
  </si>
  <si>
    <t>%</t>
  </si>
  <si>
    <t>Fő</t>
  </si>
  <si>
    <t>4. számú melléklet</t>
  </si>
  <si>
    <t>3.3 számú melléklet</t>
  </si>
  <si>
    <t>Intézményi ellátottak /Bursa/</t>
  </si>
  <si>
    <t>Egyéb nem intézményi /RSZS, temetési, átmeneti/</t>
  </si>
  <si>
    <t>Egyéb működési célú támogatások államháztartáson kívülre /orvosok, nonprofit szervezetek/</t>
  </si>
  <si>
    <t>Kiadások összesen:</t>
  </si>
  <si>
    <t>6. számú melléklet</t>
  </si>
  <si>
    <t>I. Működési bevételek és kiadások</t>
  </si>
  <si>
    <t>Nettó</t>
  </si>
  <si>
    <t>Áfa</t>
  </si>
  <si>
    <t>Felújítási költség</t>
  </si>
  <si>
    <t xml:space="preserve">Önerő </t>
  </si>
  <si>
    <t>Intézményi működési bevételek összesen</t>
  </si>
  <si>
    <t>Műk. célú támogatások államháztartáson kív.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</si>
  <si>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</si>
  <si>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</si>
  <si>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</si>
  <si>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</si>
  <si>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</si>
  <si>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</si>
  <si>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7. számú melléklet</t>
  </si>
  <si>
    <t>6. Működési célú támogatás államháztartáson kívülre</t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</si>
  <si>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</si>
  <si>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</si>
  <si>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</si>
  <si>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</si>
  <si>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</si>
  <si>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</si>
  <si>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</si>
  <si>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</si>
  <si>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</si>
  <si>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</si>
  <si>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</si>
  <si>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</si>
  <si>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</si>
  <si>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</si>
  <si>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</si>
  <si>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</si>
  <si>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</si>
  <si>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</si>
  <si>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</si>
  <si>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9. számú melléklet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</si>
  <si>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</si>
  <si>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</si>
  <si>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</si>
  <si>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</si>
  <si>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</si>
  <si>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</si>
  <si>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</si>
  <si>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</si>
  <si>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</si>
  <si>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</si>
  <si>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</si>
  <si>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</si>
  <si>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</si>
  <si>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</si>
  <si>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3. számú melléklet</t>
  </si>
  <si>
    <t>Kormányzati funkció</t>
  </si>
  <si>
    <t>011130</t>
  </si>
  <si>
    <t>081071</t>
  </si>
  <si>
    <t>082092</t>
  </si>
  <si>
    <t>074031</t>
  </si>
  <si>
    <t>074032</t>
  </si>
  <si>
    <t>081030</t>
  </si>
  <si>
    <t>082042</t>
  </si>
  <si>
    <t>096010</t>
  </si>
  <si>
    <t>096020</t>
  </si>
  <si>
    <t>041231</t>
  </si>
  <si>
    <t>041232</t>
  </si>
  <si>
    <t>041233</t>
  </si>
  <si>
    <t>041236</t>
  </si>
  <si>
    <t>041237</t>
  </si>
  <si>
    <t>082091</t>
  </si>
  <si>
    <t>Összesített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</si>
  <si>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</si>
  <si>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</si>
  <si>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</si>
  <si>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</si>
  <si>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</si>
  <si>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</si>
  <si>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</si>
  <si>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</si>
  <si>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</si>
  <si>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</si>
  <si>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</si>
  <si>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</si>
  <si>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</si>
  <si>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</si>
  <si>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</si>
  <si>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</si>
  <si>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</si>
  <si>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</si>
  <si>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</si>
  <si>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</si>
  <si>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</si>
  <si>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</si>
  <si>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</si>
  <si>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</si>
  <si>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</si>
  <si>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</si>
  <si>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</si>
  <si>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</si>
  <si>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K3339</t>
  </si>
  <si>
    <t>K334</t>
  </si>
  <si>
    <t>K33379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</si>
  <si>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</si>
  <si>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</si>
  <si>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</si>
  <si>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</si>
  <si>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</si>
  <si>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</si>
  <si>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</si>
  <si>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</si>
  <si>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</si>
  <si>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</si>
  <si>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</si>
  <si>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</si>
  <si>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</si>
  <si>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</si>
  <si>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</si>
  <si>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</si>
  <si>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</si>
  <si>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</si>
  <si>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</si>
  <si>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</si>
  <si>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</si>
  <si>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Hozzájárulás</t>
  </si>
  <si>
    <t>B111</t>
  </si>
  <si>
    <t>B112</t>
  </si>
  <si>
    <t>B113</t>
  </si>
  <si>
    <t>Települési önkormányzatok szociális feladatainak támogatása</t>
  </si>
  <si>
    <t>B114</t>
  </si>
  <si>
    <t>B115</t>
  </si>
  <si>
    <t>B116</t>
  </si>
  <si>
    <t>2014. évi elszámolás miatti pótigény</t>
  </si>
  <si>
    <t>Helyi Önkormányzatok kiegészítő támogatásai - 2014 évi kompenzáció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</si>
  <si>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</si>
  <si>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</si>
  <si>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</si>
  <si>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</si>
  <si>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</si>
  <si>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</si>
  <si>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</si>
  <si>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</si>
  <si>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</si>
  <si>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</si>
  <si>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</si>
  <si>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</si>
  <si>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</si>
  <si>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</si>
  <si>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</si>
  <si>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</si>
  <si>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</si>
  <si>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</si>
  <si>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</si>
  <si>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</si>
  <si>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</si>
  <si>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</si>
  <si>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</si>
  <si>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</si>
  <si>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</si>
  <si>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</si>
  <si>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</si>
  <si>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</si>
  <si>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</si>
  <si>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</si>
  <si>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</si>
  <si>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</si>
  <si>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</si>
  <si>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</si>
  <si>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</si>
  <si>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</si>
  <si>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B4103</t>
  </si>
  <si>
    <t>Költségek visszatérítése</t>
  </si>
  <si>
    <t>B410</t>
  </si>
  <si>
    <t>Egyéb működési bevételek</t>
  </si>
  <si>
    <t>B4</t>
  </si>
  <si>
    <t>Egyéb működési c átvett pénzeszköz vállalkozástól</t>
  </si>
  <si>
    <t>B8131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</si>
  <si>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</si>
  <si>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</si>
  <si>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</si>
  <si>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</si>
  <si>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</si>
  <si>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</si>
  <si>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</si>
  <si>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</si>
  <si>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</si>
  <si>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</si>
  <si>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</si>
  <si>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</si>
  <si>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</si>
  <si>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</si>
  <si>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</si>
  <si>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K3539</t>
  </si>
  <si>
    <t>Egyéb kamatkiadások</t>
  </si>
  <si>
    <t>K3553</t>
  </si>
  <si>
    <t>K472</t>
  </si>
  <si>
    <t>K4824</t>
  </si>
  <si>
    <t>K48</t>
  </si>
  <si>
    <t>K4</t>
  </si>
  <si>
    <t>K50501</t>
  </si>
  <si>
    <t>Működési támogatás visszatérítése</t>
  </si>
  <si>
    <t>Egyéb működési célú támogatások államháztartáson kívülre /nonprofit szervezetek/</t>
  </si>
  <si>
    <t>Egyéb működési célú támogatások államháztartáson kívülre /orvosok/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</si>
  <si>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</si>
  <si>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</si>
  <si>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</si>
  <si>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</si>
  <si>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</si>
  <si>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</si>
  <si>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</si>
  <si>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</si>
  <si>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</si>
  <si>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</si>
  <si>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</si>
  <si>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</si>
  <si>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</si>
  <si>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</si>
  <si>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</si>
  <si>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</si>
  <si>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</si>
  <si>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</si>
  <si>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</si>
  <si>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</si>
  <si>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</si>
  <si>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</si>
  <si>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</si>
  <si>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</si>
  <si>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</si>
  <si>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</si>
  <si>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</si>
  <si>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B3541</t>
  </si>
  <si>
    <t>B35502</t>
  </si>
  <si>
    <t>B36111</t>
  </si>
  <si>
    <t>B3616</t>
  </si>
  <si>
    <t>B4081</t>
  </si>
  <si>
    <t>Egyéb működési célú átvett pénzeszközök</t>
  </si>
  <si>
    <t>K1 Személyi juttatások</t>
  </si>
  <si>
    <t>K513</t>
  </si>
  <si>
    <t>Eredeti ei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</si>
  <si>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</si>
  <si>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</si>
  <si>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</si>
  <si>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</si>
  <si>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</si>
  <si>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</si>
  <si>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</si>
  <si>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K47</t>
  </si>
  <si>
    <t>3.4 számú melléklet</t>
  </si>
  <si>
    <t>K9</t>
  </si>
  <si>
    <t>Áh belüli megelőlegezések visszafizetése</t>
  </si>
  <si>
    <t>064010</t>
  </si>
  <si>
    <t>066010</t>
  </si>
  <si>
    <t>066020</t>
  </si>
  <si>
    <t>K35 Különféle befizetések</t>
  </si>
  <si>
    <t>7. Beruházási és Felújítási kiadások (ÁFA-val)</t>
  </si>
  <si>
    <t>3.1.számú melléklet</t>
  </si>
  <si>
    <t>Jubileumi Jutalom</t>
  </si>
  <si>
    <t>Jutalom</t>
  </si>
  <si>
    <t>Létszám 6 fő</t>
  </si>
  <si>
    <t>Szha</t>
  </si>
  <si>
    <t>Romsics R</t>
  </si>
  <si>
    <t>Tóth T</t>
  </si>
  <si>
    <t>Előre sorolás miatt 03.1-től változik a bére</t>
  </si>
  <si>
    <t xml:space="preserve">13 fokozat </t>
  </si>
  <si>
    <t>5,3 szorzó</t>
  </si>
  <si>
    <t>Össz</t>
  </si>
  <si>
    <t>Létszám: 4 fő</t>
  </si>
  <si>
    <t>K1106</t>
  </si>
  <si>
    <t>B812</t>
  </si>
  <si>
    <t>B7502</t>
  </si>
  <si>
    <t>B411</t>
  </si>
  <si>
    <t>K336</t>
  </si>
  <si>
    <t>Szakmai tevékenységet segítő szolgáltatások</t>
  </si>
  <si>
    <t>K429</t>
  </si>
  <si>
    <t>K4825</t>
  </si>
  <si>
    <t>K483</t>
  </si>
  <si>
    <t>K502</t>
  </si>
  <si>
    <t>Közút</t>
  </si>
  <si>
    <t>Befektetési jegy</t>
  </si>
  <si>
    <t>Intézményfinanszírozás - Köznevelési támogatás</t>
  </si>
  <si>
    <t>Intézményfinanszírozás - Saját kiegészítés</t>
  </si>
  <si>
    <t>B816</t>
  </si>
  <si>
    <t>Költségvetési bevételek összesen</t>
  </si>
  <si>
    <t>2016. évi kiadási előirányzatok</t>
  </si>
  <si>
    <t>B1602</t>
  </si>
  <si>
    <t>B7</t>
  </si>
  <si>
    <t>Pénzmaradvány igénybevétele</t>
  </si>
  <si>
    <t>Adatok: Ft-ban</t>
  </si>
  <si>
    <t>Működési és fejleszétsi célú bevétel és kiadás előirányzatainak 2016. évi alakulását bemutató összevont mérlege</t>
  </si>
  <si>
    <t>Adatok Ft</t>
  </si>
  <si>
    <t>2016. évi dologi kiadás előirányzatok</t>
  </si>
  <si>
    <t>2016. évi beruházások, felújítások, finanszírozási kiadások előirányzatai</t>
  </si>
  <si>
    <t>2016. évi felhalmozási és pénzügyi befektetések</t>
  </si>
  <si>
    <t>Adatok Ft-ban</t>
  </si>
  <si>
    <t>2016. évi finanszírozott intéményeinek előírányzatai</t>
  </si>
  <si>
    <t>2016. évi adósságot keletkezetető ügyleteiből eredő fizetési kötelezettség bemutatása</t>
  </si>
  <si>
    <t>2016. évi előirányzat felhasználási ütemterve</t>
  </si>
  <si>
    <t>2016. évi ellátottak pénzbeni juttatásai és egyéb működési kiadások előirányzatai</t>
  </si>
  <si>
    <t>Létszám: 12 fő</t>
  </si>
  <si>
    <t>2016.évi működési és felhalmozási célú költségvetési támogatások előirányzatai</t>
  </si>
  <si>
    <t>045160</t>
  </si>
  <si>
    <t>018010</t>
  </si>
  <si>
    <t>018030</t>
  </si>
  <si>
    <t>072390</t>
  </si>
  <si>
    <t>Elszámolás a központi ktgvetéssel</t>
  </si>
  <si>
    <t>Finanszírozási műveletek</t>
  </si>
  <si>
    <t>Fogorvos finanszírozás</t>
  </si>
  <si>
    <t>K6 Beruházások</t>
  </si>
  <si>
    <t>K7 Felújítások</t>
  </si>
  <si>
    <t>K9 Finanszírozási kiadások</t>
  </si>
  <si>
    <t xml:space="preserve">K8 Egyéb felhalmozási célú kiadásások </t>
  </si>
  <si>
    <t>Előző évi elszámolási különbözet</t>
  </si>
  <si>
    <t>103010</t>
  </si>
  <si>
    <t>Elhunyt személyek hátramaradottainak pénzbeli ellátásai</t>
  </si>
  <si>
    <t>Lakásfenntartási támogatások</t>
  </si>
  <si>
    <t>Egyéb szociális támogatások</t>
  </si>
  <si>
    <t>JETA pályázat - temető felújítása</t>
  </si>
  <si>
    <t>Rászorultságtól függő kedvezmények</t>
  </si>
  <si>
    <t>Települési támogatás</t>
  </si>
  <si>
    <t>Egyén rendeletben megállapított juttatás</t>
  </si>
  <si>
    <t>Egyéb működési célú támogatások államháztartáson kívülre /civil szervezetek/</t>
  </si>
  <si>
    <t>Intézmények kívüli szünidei étkeztetés</t>
  </si>
  <si>
    <t>2015. december havi bérkompenzáció</t>
  </si>
  <si>
    <t>2016. évi saját bevételi előirányzatai</t>
  </si>
  <si>
    <t>Közvetített szolg bevétele áh kívülről</t>
  </si>
  <si>
    <t>B6508</t>
  </si>
  <si>
    <t>Egyéb felhalmozásicélú átvett pénzeszközök-nonprofit gt</t>
  </si>
  <si>
    <t>2016. évi bevételi előirányzatok</t>
  </si>
  <si>
    <t>Egyéb felhalmozási célú átvet pénzeszközök</t>
  </si>
  <si>
    <t>Felhalmozási célú átvett pénzeszközök</t>
  </si>
  <si>
    <t>4. Működési célú támogatások államházt kívülről, átvettt pénzeszközök</t>
  </si>
  <si>
    <t>B408</t>
  </si>
  <si>
    <t>Egyéb kapott kamatk és kamat jellegű bevételek</t>
  </si>
  <si>
    <t>I. számú módosítás</t>
  </si>
  <si>
    <t xml:space="preserve">I. számú módosítás </t>
  </si>
  <si>
    <t>E</t>
  </si>
  <si>
    <t>Á</t>
  </si>
  <si>
    <t>Egyéb kamatok és kamatjellegű bevételek</t>
  </si>
  <si>
    <t>Köponti, irányatószervi támogatás</t>
  </si>
  <si>
    <t>Központi irányítószervi támogatás</t>
  </si>
  <si>
    <t>Költségvetési bevételek</t>
  </si>
  <si>
    <t>Biztosító és költségek visszatérítései</t>
  </si>
  <si>
    <t>2016. évi kompenzáció</t>
  </si>
  <si>
    <t>Kiegészítő szociális ágazati pótlék</t>
  </si>
  <si>
    <t>Központi, irányatószervi támogatás</t>
  </si>
  <si>
    <t>Kiadások I.</t>
  </si>
  <si>
    <t>Hivatal I</t>
  </si>
  <si>
    <t>Összesen I</t>
  </si>
  <si>
    <t>Eredeti ei = I. számú módosítás</t>
  </si>
  <si>
    <t>I. számú</t>
  </si>
  <si>
    <t>Erdeti ei</t>
  </si>
  <si>
    <t xml:space="preserve">I. számú </t>
  </si>
  <si>
    <t>2016/I</t>
  </si>
  <si>
    <t>Eredeti</t>
  </si>
  <si>
    <t>I.sz. módosítás</t>
  </si>
  <si>
    <t>Működési célú bevételek összesen</t>
  </si>
  <si>
    <t>Tárgyév/I</t>
  </si>
  <si>
    <t>Eredeti előirányzat = I. számú módosítás</t>
  </si>
  <si>
    <t>Összesen/I</t>
  </si>
  <si>
    <t>II. számú módosítás</t>
  </si>
  <si>
    <t>II.számú módosítás</t>
  </si>
  <si>
    <t>Szakmai tevékenységet segítő szolgáltatás</t>
  </si>
  <si>
    <t>B401</t>
  </si>
  <si>
    <t>Készletértékesítés ellenértéke</t>
  </si>
  <si>
    <t xml:space="preserve">Eredeti ei </t>
  </si>
  <si>
    <t>II. számú</t>
  </si>
  <si>
    <t>Eredeti ei = I.számú</t>
  </si>
  <si>
    <t>B6502</t>
  </si>
  <si>
    <t xml:space="preserve">II. számú módosítás </t>
  </si>
  <si>
    <t>Összesen II</t>
  </si>
  <si>
    <t>Hivatal II</t>
  </si>
  <si>
    <t>Jegyző I=II</t>
  </si>
  <si>
    <t>Kiadások II</t>
  </si>
  <si>
    <t>Hozzájárulás I</t>
  </si>
  <si>
    <t>Bevételek II</t>
  </si>
  <si>
    <t>2016/II</t>
  </si>
  <si>
    <t>Összesen/II</t>
  </si>
  <si>
    <t>II.sz. módosítás</t>
  </si>
  <si>
    <t>I.számú módosítás</t>
  </si>
  <si>
    <t>Felhalmozási célú támogatások</t>
  </si>
  <si>
    <t>Felhalmozási célú támogatások áh belül</t>
  </si>
  <si>
    <t>Eredeti előirányzatok = I. számú módosítás</t>
  </si>
  <si>
    <t>II. számú módosítás Jeta pályázat</t>
  </si>
  <si>
    <t>Temető feljújítás - pályázat nélkül</t>
  </si>
  <si>
    <t>Felújítási költség - korlát</t>
  </si>
  <si>
    <t>Művelődési ház - felújítás</t>
  </si>
  <si>
    <t>III. számú módosítás</t>
  </si>
  <si>
    <t>2016. évi költségvetés III. számú módosítása</t>
  </si>
  <si>
    <t>III.számú módosítás</t>
  </si>
  <si>
    <t>B1604</t>
  </si>
  <si>
    <t>Egyéb működési c t -áh belül fejezeti kezelésű ei</t>
  </si>
  <si>
    <t>Céljuttatás</t>
  </si>
  <si>
    <t xml:space="preserve">III. számú módosítás </t>
  </si>
  <si>
    <t>2016. évi költégvetés III. számú módosítása</t>
  </si>
  <si>
    <t>Hivatal III</t>
  </si>
  <si>
    <t>Népszavazás</t>
  </si>
  <si>
    <t>Kiadások III</t>
  </si>
  <si>
    <t>Hozzájárulás II=III</t>
  </si>
  <si>
    <t>Természetben nyújtott gyvt</t>
  </si>
  <si>
    <t>Forgatási célú értékpapírok beváltása</t>
  </si>
  <si>
    <t>Egyéb működési ct áhbelülről - központi kezelésű eir</t>
  </si>
  <si>
    <t>III. számú módosítása</t>
  </si>
  <si>
    <t>II. számú módosítás = III. sz. m</t>
  </si>
  <si>
    <t>II. számú módosítás = III. sz. m.</t>
  </si>
  <si>
    <t>Eredeti ei = I. = II. = III. számú módosítás</t>
  </si>
  <si>
    <t>II. számú módosítás =    III.sz.m.</t>
  </si>
  <si>
    <t>II. számú módosítás = III. sz.m</t>
  </si>
  <si>
    <t>Eredeti = I = II.sz.m.</t>
  </si>
  <si>
    <t>III. sz. m.</t>
  </si>
  <si>
    <t>II. számú = III. sz. m</t>
  </si>
  <si>
    <t>104051</t>
  </si>
  <si>
    <t>Gyvt természetbeni és pénzbeni</t>
  </si>
  <si>
    <t>III. számú</t>
  </si>
  <si>
    <t xml:space="preserve">II. számú = III. sz. m </t>
  </si>
  <si>
    <t>I. számú = II.számú = III. sz. m</t>
  </si>
  <si>
    <t>Tárgyév/II</t>
  </si>
  <si>
    <t>Tárgyév/III</t>
  </si>
  <si>
    <t xml:space="preserve"> -Diákmunkások</t>
  </si>
  <si>
    <t>Előző évi pénzmaradvány igénybevétele/Forgatási  célú ép beváltás</t>
  </si>
  <si>
    <t>Forgatási célú pénzeszköz beváltás</t>
  </si>
  <si>
    <t>Összesen III</t>
  </si>
  <si>
    <t>2016/III</t>
  </si>
  <si>
    <t xml:space="preserve"> III. számú módosítás</t>
  </si>
  <si>
    <t>Összesen/III</t>
  </si>
  <si>
    <t>2016. évi engedélyezett létszámadatok III. számú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</si>
</sst>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9" fontId="23" fillId="0" borderId="0" applyFont="0" applyFill="0" applyBorder="0" applyAlignment="0" applyProtection="0"/>
  </cellStyleXfs>
  <cellXfs count="423">
    <xf numFmtId="0" fontId="0" fillId="0" borderId="0" xfId="0"/>
    <xf numFmtId="0" fontId="0" fillId="0" borderId="1" xfId="0" applyBorder="1"/>
    <xf numFmtId="0" fontId="0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0" xfId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8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 applyAlignme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2" fillId="0" borderId="1" xfId="1" applyFont="1" applyBorder="1"/>
    <xf numFmtId="0" fontId="9" fillId="0" borderId="0" xfId="1" applyFont="1"/>
    <xf numFmtId="0" fontId="9" fillId="0" borderId="1" xfId="1" applyFont="1" applyBorder="1"/>
    <xf numFmtId="0" fontId="9" fillId="0" borderId="3" xfId="1" applyFont="1" applyBorder="1" applyAlignment="1">
      <alignment horizontal="right"/>
    </xf>
    <xf numFmtId="0" fontId="9" fillId="0" borderId="1" xfId="1" applyFont="1" applyBorder="1" applyAlignment="1">
      <alignment wrapText="1"/>
    </xf>
    <xf numFmtId="0" fontId="9" fillId="0" borderId="0" xfId="1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/>
    <xf numFmtId="0" fontId="12" fillId="0" borderId="1" xfId="0" applyFont="1" applyBorder="1" applyAlignment="1">
      <alignment wrapText="1"/>
    </xf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0" xfId="0" applyFont="1" applyAlignment="1">
      <alignment vertical="center"/>
    </xf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Fill="1" applyBorder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" fillId="0" borderId="0" xfId="0" applyFont="1"/>
    <xf numFmtId="1" fontId="5" fillId="0" borderId="1" xfId="0" applyNumberFormat="1" applyFont="1" applyBorder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4" fillId="0" borderId="0" xfId="0" applyFont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/>
    <xf numFmtId="0" fontId="8" fillId="0" borderId="1" xfId="0" applyFont="1" applyFill="1" applyBorder="1"/>
    <xf numFmtId="0" fontId="13" fillId="0" borderId="0" xfId="0" applyFont="1"/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" fontId="3" fillId="0" borderId="1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6" fillId="0" borderId="0" xfId="0" applyNumberFormat="1" applyFont="1" applyAlignment="1">
      <alignment horizontal="left"/>
    </xf>
    <xf numFmtId="49" fontId="16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7" fillId="0" borderId="0" xfId="0" applyFont="1"/>
    <xf numFmtId="0" fontId="17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20" fillId="0" borderId="1" xfId="0" applyFont="1" applyBorder="1"/>
    <xf numFmtId="0" fontId="0" fillId="0" borderId="1" xfId="0" applyFont="1" applyBorder="1"/>
    <xf numFmtId="0" fontId="9" fillId="0" borderId="1" xfId="0" applyFont="1" applyBorder="1" applyAlignment="1"/>
    <xf numFmtId="164" fontId="6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1" fillId="0" borderId="1" xfId="0" applyFont="1" applyBorder="1"/>
    <xf numFmtId="0" fontId="8" fillId="0" borderId="13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18" fillId="0" borderId="1" xfId="0" applyFont="1" applyFill="1" applyBorder="1"/>
    <xf numFmtId="0" fontId="5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0" borderId="1" xfId="0" applyFont="1" applyBorder="1"/>
    <xf numFmtId="0" fontId="18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/>
    </xf>
    <xf numFmtId="0" fontId="6" fillId="0" borderId="1" xfId="0" applyFont="1" applyFill="1" applyBorder="1" applyAlignment="1">
      <alignment wrapText="1"/>
    </xf>
    <xf numFmtId="0" fontId="18" fillId="0" borderId="1" xfId="0" applyFont="1" applyBorder="1" applyAlignment="1">
      <alignment horizontal="right" vertical="center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1" fontId="0" fillId="0" borderId="1" xfId="0" applyNumberFormat="1" applyBorder="1"/>
    <xf numFmtId="9" fontId="0" fillId="0" borderId="0" xfId="0" applyNumberFormat="1"/>
    <xf numFmtId="0" fontId="0" fillId="2" borderId="1" xfId="0" applyFill="1" applyBorder="1"/>
    <xf numFmtId="0" fontId="0" fillId="3" borderId="1" xfId="0" applyFill="1" applyBorder="1"/>
    <xf numFmtId="1" fontId="0" fillId="4" borderId="0" xfId="0" applyNumberFormat="1" applyFill="1"/>
    <xf numFmtId="0" fontId="0" fillId="4" borderId="0" xfId="2" applyNumberFormat="1" applyFont="1" applyFill="1"/>
    <xf numFmtId="1" fontId="0" fillId="5" borderId="0" xfId="0" applyNumberFormat="1" applyFill="1"/>
    <xf numFmtId="0" fontId="0" fillId="5" borderId="0" xfId="0" applyFill="1"/>
    <xf numFmtId="1" fontId="0" fillId="6" borderId="0" xfId="0" applyNumberFormat="1" applyFill="1"/>
    <xf numFmtId="0" fontId="0" fillId="6" borderId="0" xfId="0" applyFill="1"/>
    <xf numFmtId="0" fontId="0" fillId="2" borderId="0" xfId="0" applyFill="1"/>
    <xf numFmtId="0" fontId="0" fillId="4" borderId="0" xfId="0" applyFill="1"/>
    <xf numFmtId="0" fontId="0" fillId="7" borderId="0" xfId="0" applyFill="1"/>
    <xf numFmtId="0" fontId="0" fillId="0" borderId="1" xfId="0" applyFill="1" applyBorder="1"/>
    <xf numFmtId="1" fontId="0" fillId="4" borderId="1" xfId="0" applyNumberFormat="1" applyFill="1" applyBorder="1"/>
    <xf numFmtId="0" fontId="0" fillId="0" borderId="0" xfId="0" applyFont="1" applyAlignment="1"/>
    <xf numFmtId="0" fontId="0" fillId="0" borderId="0" xfId="0" applyNumberFormat="1"/>
    <xf numFmtId="1" fontId="0" fillId="7" borderId="0" xfId="0" applyNumberFormat="1" applyFill="1"/>
    <xf numFmtId="10" fontId="0" fillId="0" borderId="0" xfId="0" applyNumberFormat="1"/>
    <xf numFmtId="1" fontId="2" fillId="0" borderId="0" xfId="1" applyNumberFormat="1"/>
    <xf numFmtId="1" fontId="0" fillId="2" borderId="0" xfId="0" applyNumberFormat="1" applyFill="1"/>
    <xf numFmtId="0" fontId="4" fillId="0" borderId="0" xfId="0" applyFont="1" applyFill="1" applyBorder="1" applyAlignment="1">
      <alignment horizontal="left" vertical="center" wrapText="1"/>
    </xf>
    <xf numFmtId="49" fontId="18" fillId="0" borderId="0" xfId="0" applyNumberFormat="1" applyFont="1"/>
    <xf numFmtId="1" fontId="18" fillId="0" borderId="0" xfId="0" applyNumberFormat="1" applyFont="1"/>
    <xf numFmtId="0" fontId="18" fillId="2" borderId="0" xfId="0" applyFont="1" applyFill="1"/>
    <xf numFmtId="0" fontId="18" fillId="8" borderId="0" xfId="0" applyFont="1" applyFill="1"/>
    <xf numFmtId="1" fontId="18" fillId="0" borderId="0" xfId="0" applyNumberFormat="1" applyFont="1" applyFill="1"/>
    <xf numFmtId="0" fontId="18" fillId="0" borderId="0" xfId="0" applyFont="1" applyFill="1"/>
    <xf numFmtId="1" fontId="18" fillId="8" borderId="0" xfId="0" applyNumberFormat="1" applyFont="1" applyFill="1"/>
    <xf numFmtId="1" fontId="18" fillId="9" borderId="0" xfId="0" applyNumberFormat="1" applyFont="1" applyFill="1"/>
    <xf numFmtId="0" fontId="18" fillId="9" borderId="0" xfId="0" applyFont="1" applyFill="1"/>
    <xf numFmtId="0" fontId="0" fillId="0" borderId="1" xfId="0" applyBorder="1" applyAlignment="1"/>
    <xf numFmtId="0" fontId="6" fillId="0" borderId="1" xfId="0" applyFont="1" applyBorder="1" applyAlignment="1">
      <alignment horizontal="left" wrapText="1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  <xf numFmtId="0" fontId="9" fillId="0" borderId="0" xfId="1" applyFont="1" applyBorder="1" applyAlignment="1">
      <alignment horizontal="right"/>
    </xf>
    <xf numFmtId="0" fontId="12" fillId="0" borderId="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10" xfId="0" applyFont="1" applyBorder="1"/>
    <xf numFmtId="0" fontId="5" fillId="0" borderId="10" xfId="0" applyFont="1" applyBorder="1"/>
    <xf numFmtId="0" fontId="18" fillId="0" borderId="10" xfId="0" applyFont="1" applyBorder="1"/>
    <xf numFmtId="0" fontId="20" fillId="0" borderId="10" xfId="0" applyFont="1" applyBorder="1"/>
    <xf numFmtId="0" fontId="12" fillId="0" borderId="13" xfId="0" applyFont="1" applyFill="1" applyBorder="1" applyAlignment="1">
      <alignment horizontal="center" vertical="center" wrapText="1"/>
    </xf>
    <xf numFmtId="0" fontId="11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2" fillId="0" borderId="0" xfId="0" applyFont="1" applyBorder="1"/>
    <xf numFmtId="0" fontId="20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8" fillId="0" borderId="0" xfId="0" applyFont="1" applyBorder="1"/>
    <xf numFmtId="0" fontId="8" fillId="0" borderId="0" xfId="0" applyFont="1" applyFill="1" applyBorder="1" applyAlignment="1">
      <alignment wrapText="1"/>
    </xf>
    <xf numFmtId="0" fontId="22" fillId="0" borderId="0" xfId="0" applyFont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0" fillId="0" borderId="1" xfId="0" applyFont="1" applyFill="1" applyBorder="1"/>
    <xf numFmtId="0" fontId="24" fillId="0" borderId="0" xfId="0" applyFont="1"/>
    <xf numFmtId="0" fontId="25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/>
    <xf numFmtId="0" fontId="9" fillId="0" borderId="0" xfId="1" applyFont="1" applyBorder="1"/>
    <xf numFmtId="0" fontId="5" fillId="0" borderId="0" xfId="0" applyFont="1" applyBorder="1" applyAlignment="1">
      <alignment horizontal="right"/>
    </xf>
    <xf numFmtId="164" fontId="6" fillId="0" borderId="0" xfId="0" applyNumberFormat="1" applyFont="1" applyBorder="1"/>
    <xf numFmtId="2" fontId="6" fillId="0" borderId="0" xfId="0" applyNumberFormat="1" applyFont="1" applyBorder="1"/>
    <xf numFmtId="0" fontId="5" fillId="0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8" fillId="0" borderId="0" xfId="0" applyFont="1" applyBorder="1" applyAlignment="1"/>
    <xf numFmtId="49" fontId="18" fillId="0" borderId="1" xfId="0" applyNumberFormat="1" applyFont="1" applyBorder="1" applyAlignment="1"/>
    <xf numFmtId="49" fontId="18" fillId="0" borderId="1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49" fontId="18" fillId="0" borderId="0" xfId="0" applyNumberFormat="1" applyFont="1" applyAlignment="1"/>
    <xf numFmtId="49" fontId="18" fillId="0" borderId="0" xfId="0" applyNumberFormat="1" applyFont="1" applyAlignment="1">
      <alignment wrapText="1"/>
    </xf>
    <xf numFmtId="0" fontId="18" fillId="0" borderId="0" xfId="0" applyFont="1" applyBorder="1" applyAlignment="1">
      <alignment horizontal="center" vertical="center"/>
    </xf>
    <xf numFmtId="49" fontId="18" fillId="0" borderId="1" xfId="0" applyNumberFormat="1" applyFont="1" applyBorder="1"/>
    <xf numFmtId="0" fontId="20" fillId="0" borderId="4" xfId="0" applyFont="1" applyBorder="1" applyAlignment="1">
      <alignment vertical="center" wrapText="1"/>
    </xf>
    <xf numFmtId="0" fontId="19" fillId="0" borderId="0" xfId="0" applyFont="1"/>
    <xf numFmtId="0" fontId="20" fillId="0" borderId="0" xfId="0" applyFont="1" applyBorder="1"/>
    <xf numFmtId="0" fontId="3" fillId="0" borderId="12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/>
    <xf numFmtId="1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/>
    <xf numFmtId="0" fontId="6" fillId="0" borderId="1" xfId="0" applyFont="1" applyBorder="1" applyAlignment="1">
      <alignment horizontal="right" vertical="top"/>
    </xf>
    <xf numFmtId="0" fontId="6" fillId="0" borderId="2" xfId="0" applyFont="1" applyBorder="1" applyAlignment="1">
      <alignment horizontal="right" vertical="top"/>
    </xf>
    <xf numFmtId="1" fontId="6" fillId="0" borderId="2" xfId="0" applyNumberFormat="1" applyFont="1" applyBorder="1" applyAlignment="1"/>
    <xf numFmtId="1" fontId="5" fillId="0" borderId="1" xfId="0" applyNumberFormat="1" applyFont="1" applyBorder="1" applyAlignment="1">
      <alignment horizontal="right" vertical="top"/>
    </xf>
    <xf numFmtId="1" fontId="5" fillId="0" borderId="1" xfId="0" applyNumberFormat="1" applyFont="1" applyBorder="1" applyAlignment="1"/>
    <xf numFmtId="0" fontId="5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vertical="top"/>
    </xf>
    <xf numFmtId="1" fontId="3" fillId="0" borderId="1" xfId="0" applyNumberFormat="1" applyFont="1" applyBorder="1" applyAlignment="1">
      <alignment horizontal="right" vertical="top"/>
    </xf>
    <xf numFmtId="0" fontId="18" fillId="0" borderId="7" xfId="0" applyFont="1" applyBorder="1" applyAlignment="1">
      <alignment horizontal="right"/>
    </xf>
    <xf numFmtId="0" fontId="5" fillId="0" borderId="8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horizontal="right" vertical="top" wrapText="1"/>
    </xf>
    <xf numFmtId="1" fontId="6" fillId="0" borderId="6" xfId="0" applyNumberFormat="1" applyFont="1" applyBorder="1" applyAlignment="1">
      <alignment horizontal="right" vertical="top" wrapText="1"/>
    </xf>
    <xf numFmtId="0" fontId="5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right" vertical="top" wrapText="1"/>
    </xf>
    <xf numFmtId="1" fontId="5" fillId="0" borderId="6" xfId="0" applyNumberFormat="1" applyFont="1" applyBorder="1" applyAlignment="1">
      <alignment horizontal="right" vertical="top" wrapText="1"/>
    </xf>
    <xf numFmtId="0" fontId="2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20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20" fillId="0" borderId="0" xfId="0" applyFont="1"/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8" fillId="0" borderId="0" xfId="0" applyFont="1" applyBorder="1"/>
    <xf numFmtId="0" fontId="11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9" fillId="0" borderId="10" xfId="1" applyFont="1" applyBorder="1"/>
    <xf numFmtId="0" fontId="10" fillId="0" borderId="10" xfId="1" applyFont="1" applyBorder="1"/>
    <xf numFmtId="0" fontId="9" fillId="0" borderId="14" xfId="0" applyFont="1" applyFill="1" applyBorder="1"/>
    <xf numFmtId="0" fontId="0" fillId="0" borderId="0" xfId="0" applyFont="1" applyBorder="1"/>
    <xf numFmtId="0" fontId="0" fillId="0" borderId="10" xfId="0" applyFont="1" applyBorder="1"/>
    <xf numFmtId="0" fontId="15" fillId="0" borderId="10" xfId="0" applyFont="1" applyBorder="1"/>
    <xf numFmtId="0" fontId="12" fillId="0" borderId="15" xfId="0" applyFont="1" applyFill="1" applyBorder="1" applyAlignment="1">
      <alignment horizontal="center" vertical="center" wrapText="1"/>
    </xf>
    <xf numFmtId="0" fontId="6" fillId="0" borderId="14" xfId="0" applyFont="1" applyFill="1" applyBorder="1"/>
    <xf numFmtId="0" fontId="11" fillId="0" borderId="14" xfId="0" applyFont="1" applyFill="1" applyBorder="1"/>
    <xf numFmtId="1" fontId="0" fillId="0" borderId="12" xfId="0" applyNumberForma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wrapText="1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Border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0" fillId="0" borderId="1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0" fillId="0" borderId="0" xfId="1" applyFont="1" applyBorder="1"/>
    <xf numFmtId="0" fontId="10" fillId="0" borderId="1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49" fontId="18" fillId="0" borderId="10" xfId="0" applyNumberFormat="1" applyFont="1" applyBorder="1"/>
    <xf numFmtId="0" fontId="6" fillId="0" borderId="12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0" fillId="0" borderId="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1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49" fontId="20" fillId="0" borderId="10" xfId="0" applyNumberFormat="1" applyFont="1" applyFill="1" applyBorder="1" applyAlignment="1">
      <alignment horizontal="center"/>
    </xf>
    <xf numFmtId="49" fontId="20" fillId="0" borderId="12" xfId="0" applyNumberFormat="1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Border="1" applyAlignment="1">
      <alignment horizontal="right"/>
    </xf>
  </cellXfs>
  <cellStyles count="3">
    <cellStyle name="Normál" xfId="0" builtinId="0"/>
    <cellStyle name="Normál 2" xfId="1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opLeftCell="F11" workbookViewId="0">
      <selection sqref="A1:R23"/>
    </sheetView>
  </sheetViews>
  <sheetFormatPr defaultRowHeight="15" x14ac:dyDescent="0.25"/>
  <cols>
    <col min="1" max="1" width="22.28515625" customWidth="1"/>
    <col min="2" max="2" width="12.7109375" customWidth="1"/>
    <col min="3" max="5" width="12" customWidth="1"/>
    <col min="6" max="6" width="13" customWidth="1"/>
    <col min="7" max="9" width="11.140625" customWidth="1"/>
    <col min="10" max="10" width="24.42578125" customWidth="1"/>
    <col min="11" max="11" width="12" customWidth="1"/>
    <col min="12" max="14" width="12.85546875" customWidth="1"/>
    <col min="15" max="15" width="11.7109375" customWidth="1"/>
    <col min="16" max="16" width="12.7109375" customWidth="1"/>
    <col min="17" max="17" width="12.140625" customWidth="1"/>
    <col min="18" max="18" width="11.5703125" customWidth="1"/>
  </cols>
  <sheetData>
    <row r="1" spans="1:18" x14ac:dyDescent="0.25">
      <c r="A1" s="358" t="s">
        <v>161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8" x14ac:dyDescent="0.25">
      <c r="A2" s="363" t="s">
        <v>480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</row>
    <row r="3" spans="1:18" x14ac:dyDescent="0.25">
      <c r="A3" s="364" t="s">
        <v>578</v>
      </c>
      <c r="B3" s="364"/>
      <c r="C3" s="364"/>
      <c r="D3" s="364"/>
      <c r="E3" s="364"/>
      <c r="F3" s="364"/>
      <c r="G3" s="364"/>
      <c r="H3" s="364"/>
      <c r="I3" s="364"/>
      <c r="J3" s="364"/>
      <c r="K3" s="364"/>
      <c r="L3" s="364"/>
      <c r="M3" s="364"/>
      <c r="N3" s="364"/>
      <c r="O3" s="364"/>
    </row>
    <row r="4" spans="1:18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171" t="s">
        <v>110</v>
      </c>
    </row>
    <row r="5" spans="1:18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71" t="s">
        <v>479</v>
      </c>
    </row>
    <row r="6" spans="1:1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365"/>
      <c r="L6" s="365"/>
      <c r="M6" s="365"/>
      <c r="N6" s="365"/>
      <c r="O6" s="365"/>
    </row>
    <row r="7" spans="1:18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24"/>
      <c r="L7" s="24"/>
      <c r="M7" s="24"/>
      <c r="N7" s="24"/>
      <c r="O7" s="24"/>
    </row>
    <row r="8" spans="1:18" s="3" customFormat="1" ht="15" customHeight="1" x14ac:dyDescent="0.25">
      <c r="A8" s="115" t="s">
        <v>45</v>
      </c>
      <c r="B8" s="350" t="s">
        <v>243</v>
      </c>
      <c r="C8" s="352"/>
      <c r="D8" s="352"/>
      <c r="E8" s="351"/>
      <c r="F8" s="350" t="s">
        <v>244</v>
      </c>
      <c r="G8" s="352"/>
      <c r="H8" s="352"/>
      <c r="I8" s="351"/>
      <c r="J8" s="115" t="s">
        <v>82</v>
      </c>
      <c r="K8" s="350" t="s">
        <v>243</v>
      </c>
      <c r="L8" s="352"/>
      <c r="M8" s="352"/>
      <c r="N8" s="351"/>
      <c r="O8" s="350" t="s">
        <v>244</v>
      </c>
      <c r="P8" s="352"/>
      <c r="Q8" s="352"/>
      <c r="R8" s="351"/>
    </row>
    <row r="9" spans="1:18" s="3" customFormat="1" ht="28.5" x14ac:dyDescent="0.25">
      <c r="A9" s="6" t="s">
        <v>1</v>
      </c>
      <c r="B9" s="294" t="s">
        <v>545</v>
      </c>
      <c r="C9" s="294" t="s">
        <v>570</v>
      </c>
      <c r="D9" s="294" t="s">
        <v>552</v>
      </c>
      <c r="E9" s="334" t="s">
        <v>552</v>
      </c>
      <c r="F9" s="294" t="s">
        <v>545</v>
      </c>
      <c r="G9" s="294" t="s">
        <v>525</v>
      </c>
      <c r="H9" s="294" t="s">
        <v>551</v>
      </c>
      <c r="I9" s="334" t="s">
        <v>551</v>
      </c>
      <c r="J9" s="6" t="s">
        <v>1</v>
      </c>
      <c r="K9" s="294" t="s">
        <v>545</v>
      </c>
      <c r="L9" s="294" t="s">
        <v>570</v>
      </c>
      <c r="M9" s="294" t="s">
        <v>552</v>
      </c>
      <c r="N9" s="334" t="s">
        <v>580</v>
      </c>
      <c r="O9" s="294" t="s">
        <v>545</v>
      </c>
      <c r="P9" s="294" t="s">
        <v>570</v>
      </c>
      <c r="Q9" s="294" t="s">
        <v>552</v>
      </c>
      <c r="R9" s="334" t="s">
        <v>580</v>
      </c>
    </row>
    <row r="10" spans="1:18" s="3" customFormat="1" ht="30" customHeight="1" x14ac:dyDescent="0.25">
      <c r="A10" s="7" t="s">
        <v>204</v>
      </c>
      <c r="B10" s="9">
        <f>'2.Bevételek'!C8+'2.Bevételek'!C9+'2.Bevételek'!C10+'2.Bevételek'!C11+'2.Bevételek'!C12+'2.Bevételek'!C13</f>
        <v>104478890</v>
      </c>
      <c r="C10" s="9">
        <f>'2.Bevételek'!D8+'2.Bevételek'!D9+'2.Bevételek'!D10+'2.Bevételek'!D11+'2.Bevételek'!D12+'2.Bevételek'!D13</f>
        <v>105789890</v>
      </c>
      <c r="D10" s="9">
        <f>'2.Bevételek'!E8+'2.Bevételek'!E9+'2.Bevételek'!E10+'2.Bevételek'!E11+'2.Bevételek'!E12+'2.Bevételek'!E13</f>
        <v>105835985</v>
      </c>
      <c r="E10" s="9">
        <f>'2.Bevételek'!F8+'2.Bevételek'!F9+'2.Bevételek'!F10+'2.Bevételek'!F11+'2.Bevételek'!F12+'2.Bevételek'!F13</f>
        <v>105835985</v>
      </c>
      <c r="F10" s="9"/>
      <c r="G10" s="9"/>
      <c r="H10" s="9"/>
      <c r="I10" s="9"/>
      <c r="J10" s="7" t="s">
        <v>5</v>
      </c>
      <c r="K10" s="11">
        <f>'3. Kiadások'!C18</f>
        <v>35897000</v>
      </c>
      <c r="L10" s="11">
        <f>'3. Kiadások'!D18</f>
        <v>35897000</v>
      </c>
      <c r="M10" s="11">
        <f>'3. Kiadások'!E18</f>
        <v>69811215</v>
      </c>
      <c r="N10" s="11">
        <f>'3. Kiadások'!F18</f>
        <v>71517241</v>
      </c>
      <c r="O10" s="228"/>
      <c r="P10" s="86"/>
      <c r="Q10" s="86"/>
      <c r="R10" s="86"/>
    </row>
    <row r="11" spans="1:18" s="3" customFormat="1" ht="60" x14ac:dyDescent="0.25">
      <c r="A11" s="7" t="s">
        <v>91</v>
      </c>
      <c r="B11" s="9">
        <f>'2.Bevételek'!C14</f>
        <v>25281000</v>
      </c>
      <c r="C11" s="9">
        <f>'2.Bevételek'!D14</f>
        <v>25281000</v>
      </c>
      <c r="D11" s="9">
        <f>'2.Bevételek'!E14</f>
        <v>69711352</v>
      </c>
      <c r="E11" s="9">
        <f>'2.Bevételek'!F14</f>
        <v>72093931</v>
      </c>
      <c r="F11" s="9"/>
      <c r="G11" s="9"/>
      <c r="H11" s="9"/>
      <c r="I11" s="9"/>
      <c r="J11" s="7" t="s">
        <v>86</v>
      </c>
      <c r="K11" s="11">
        <f>'3. Kiadások'!C24</f>
        <v>8038000</v>
      </c>
      <c r="L11" s="11">
        <f>'3. Kiadások'!D24</f>
        <v>8038000</v>
      </c>
      <c r="M11" s="11">
        <f>'3. Kiadások'!E24</f>
        <v>12603452</v>
      </c>
      <c r="N11" s="11">
        <f>'3. Kiadások'!F24</f>
        <v>12845005</v>
      </c>
      <c r="O11" s="228"/>
      <c r="P11" s="86"/>
      <c r="Q11" s="86"/>
      <c r="R11" s="86"/>
    </row>
    <row r="12" spans="1:18" s="3" customFormat="1" x14ac:dyDescent="0.25">
      <c r="A12" s="7" t="s">
        <v>70</v>
      </c>
      <c r="B12" s="9">
        <f>'2.2 Működési bevételek'!C8+'2.2 Működési bevételek'!C9+'2.2 Működési bevételek'!C10+'2.2 Működési bevételek'!C13+'2.2 Működési bevételek'!C14</f>
        <v>26475000</v>
      </c>
      <c r="C12" s="9">
        <f>'2.2 Működési bevételek'!D8+'2.2 Működési bevételek'!D9+'2.2 Működési bevételek'!D10+'2.2 Működési bevételek'!D13+'2.2 Működési bevételek'!D14</f>
        <v>27354005</v>
      </c>
      <c r="D12" s="9">
        <f>'2.2 Működési bevételek'!E8+'2.2 Működési bevételek'!E9+'2.2 Működési bevételek'!E10+'2.2 Működési bevételek'!E13+'2.2 Működési bevételek'!E14</f>
        <v>46953330</v>
      </c>
      <c r="E12" s="9">
        <f>'2.2 Működési bevételek'!F8+'2.2 Működési bevételek'!F9+'2.2 Működési bevételek'!F10+'2.2 Működési bevételek'!F13+'2.2 Működési bevételek'!F14</f>
        <v>50401581</v>
      </c>
      <c r="F12" s="9">
        <f>'2.2 Működési bevételek'!C7</f>
        <v>1900000</v>
      </c>
      <c r="G12" s="9">
        <f>'2.2 Működési bevételek'!D7</f>
        <v>2047343</v>
      </c>
      <c r="H12" s="9">
        <f>'2.2 Működési bevételek'!E7</f>
        <v>2056519</v>
      </c>
      <c r="I12" s="9">
        <f>'2.2 Működési bevételek'!F7</f>
        <v>2056519</v>
      </c>
      <c r="J12" s="7" t="s">
        <v>87</v>
      </c>
      <c r="K12" s="11">
        <f>'3. Kiadások'!C46</f>
        <v>39728754</v>
      </c>
      <c r="L12" s="11">
        <f>'3. Kiadások'!D46</f>
        <v>40681504</v>
      </c>
      <c r="M12" s="11">
        <f>'3. Kiadások'!E46</f>
        <v>47174305</v>
      </c>
      <c r="N12" s="11">
        <f>'3. Kiadások'!F46</f>
        <v>47174305</v>
      </c>
      <c r="O12" s="228"/>
      <c r="P12" s="86"/>
      <c r="Q12" s="86"/>
      <c r="R12" s="86"/>
    </row>
    <row r="13" spans="1:18" s="3" customFormat="1" ht="30" x14ac:dyDescent="0.25">
      <c r="A13" s="359" t="s">
        <v>202</v>
      </c>
      <c r="B13" s="361">
        <f>'2.2 Működési bevételek'!C44</f>
        <v>15668317</v>
      </c>
      <c r="C13" s="361">
        <f>'2.2 Működési bevételek'!D44</f>
        <v>15958667</v>
      </c>
      <c r="D13" s="361">
        <f>'2.2 Működési bevételek'!E44</f>
        <v>16490783</v>
      </c>
      <c r="E13" s="361">
        <f>'2.2 Működési bevételek'!F44</f>
        <v>16590783</v>
      </c>
      <c r="F13" s="353"/>
      <c r="G13" s="353"/>
      <c r="H13" s="353"/>
      <c r="I13" s="353"/>
      <c r="J13" s="7" t="s">
        <v>88</v>
      </c>
      <c r="K13" s="11">
        <f>'3. Kiadások'!C53</f>
        <v>8281000</v>
      </c>
      <c r="L13" s="11">
        <f>'3. Kiadások'!D53</f>
        <v>8281000</v>
      </c>
      <c r="M13" s="11">
        <f>'3. Kiadások'!E53</f>
        <v>8281000</v>
      </c>
      <c r="N13" s="11">
        <f>'3. Kiadások'!F53</f>
        <v>8716000</v>
      </c>
      <c r="O13" s="228"/>
      <c r="P13" s="86"/>
      <c r="Q13" s="86"/>
      <c r="R13" s="86"/>
    </row>
    <row r="14" spans="1:18" s="3" customFormat="1" ht="30" x14ac:dyDescent="0.25">
      <c r="A14" s="360"/>
      <c r="B14" s="362"/>
      <c r="C14" s="362"/>
      <c r="D14" s="362"/>
      <c r="E14" s="362"/>
      <c r="F14" s="354"/>
      <c r="G14" s="354"/>
      <c r="H14" s="354"/>
      <c r="I14" s="354"/>
      <c r="J14" s="7" t="s">
        <v>109</v>
      </c>
      <c r="K14" s="11">
        <f>'3. Kiadások'!C78</f>
        <v>70769526</v>
      </c>
      <c r="L14" s="11">
        <f>'3. Kiadások'!D78</f>
        <v>75954026</v>
      </c>
      <c r="M14" s="11">
        <f>'3. Kiadások'!E78</f>
        <v>75954026</v>
      </c>
      <c r="N14" s="11">
        <f>'3. Kiadások'!F78</f>
        <v>75954026</v>
      </c>
      <c r="O14" s="228"/>
      <c r="P14" s="86"/>
      <c r="Q14" s="86"/>
      <c r="R14" s="86"/>
    </row>
    <row r="15" spans="1:18" s="3" customFormat="1" ht="30" x14ac:dyDescent="0.25">
      <c r="A15" s="7" t="s">
        <v>92</v>
      </c>
      <c r="B15" s="9">
        <f>'2.2 Működési bevételek'!C45</f>
        <v>1000000</v>
      </c>
      <c r="C15" s="9">
        <f>'2.2 Működési bevételek'!D45</f>
        <v>1000000</v>
      </c>
      <c r="D15" s="9">
        <f>'2.2 Működési bevételek'!E45</f>
        <v>1000000</v>
      </c>
      <c r="E15" s="9">
        <f>'2.2 Működési bevételek'!F45</f>
        <v>1948000</v>
      </c>
      <c r="F15" s="9"/>
      <c r="G15" s="9"/>
      <c r="H15" s="9"/>
      <c r="I15" s="9"/>
      <c r="J15" s="7" t="s">
        <v>89</v>
      </c>
      <c r="K15" s="11">
        <f>'3. Kiadások'!C59</f>
        <v>7967000</v>
      </c>
      <c r="L15" s="11">
        <f>'3. Kiadások'!D59</f>
        <v>10594698</v>
      </c>
      <c r="M15" s="11">
        <f>'3. Kiadások'!E59</f>
        <v>44967196</v>
      </c>
      <c r="N15" s="11">
        <f>'3. Kiadások'!F59</f>
        <v>70026069</v>
      </c>
      <c r="O15" s="228"/>
      <c r="P15" s="86"/>
      <c r="Q15" s="86"/>
      <c r="R15" s="86"/>
    </row>
    <row r="16" spans="1:18" s="3" customFormat="1" ht="27" customHeight="1" x14ac:dyDescent="0.25">
      <c r="A16" s="8" t="s">
        <v>547</v>
      </c>
      <c r="B16" s="10">
        <f>SUM(B10:B15)</f>
        <v>172903207</v>
      </c>
      <c r="C16" s="10">
        <f>SUM(C10:C15)</f>
        <v>175383562</v>
      </c>
      <c r="D16" s="10">
        <f>SUM(D10:D15)</f>
        <v>239991450</v>
      </c>
      <c r="E16" s="10">
        <f>SUM(E10:E15)</f>
        <v>246870280</v>
      </c>
      <c r="F16" s="9"/>
      <c r="G16" s="9"/>
      <c r="H16" s="9"/>
      <c r="I16" s="9"/>
      <c r="J16" s="8" t="s">
        <v>95</v>
      </c>
      <c r="K16" s="21">
        <f>SUM(K10:K15)</f>
        <v>170681280</v>
      </c>
      <c r="L16" s="21">
        <f>SUM(L10:L15)</f>
        <v>179446228</v>
      </c>
      <c r="M16" s="21">
        <f>SUM(M10:M15)</f>
        <v>258791194</v>
      </c>
      <c r="N16" s="21">
        <f>SUM(N10:N15)</f>
        <v>286232646</v>
      </c>
      <c r="O16" s="228"/>
      <c r="P16" s="86"/>
      <c r="Q16" s="86"/>
      <c r="R16" s="86"/>
    </row>
    <row r="17" spans="1:18" s="3" customFormat="1" ht="27" customHeight="1" x14ac:dyDescent="0.25">
      <c r="A17" s="7" t="s">
        <v>571</v>
      </c>
      <c r="B17" s="10"/>
      <c r="C17" s="10"/>
      <c r="D17" s="10"/>
      <c r="E17" s="10"/>
      <c r="F17" s="9">
        <v>0</v>
      </c>
      <c r="G17" s="9">
        <v>0</v>
      </c>
      <c r="H17" s="9">
        <f>'2.1 Költségvetési bevételek'!E39</f>
        <v>2309688</v>
      </c>
      <c r="I17" s="9">
        <f>'2.1 Költségvetési bevételek'!F39</f>
        <v>2309688</v>
      </c>
      <c r="J17" s="310"/>
      <c r="K17" s="311"/>
      <c r="L17" s="311"/>
      <c r="M17" s="311"/>
      <c r="N17" s="311"/>
      <c r="O17" s="312"/>
      <c r="P17" s="313"/>
      <c r="Q17" s="86"/>
      <c r="R17" s="86"/>
    </row>
    <row r="18" spans="1:18" s="3" customFormat="1" ht="27.75" customHeight="1" x14ac:dyDescent="0.25">
      <c r="A18" s="7" t="s">
        <v>521</v>
      </c>
      <c r="B18" s="228"/>
      <c r="C18" s="228"/>
      <c r="D18" s="228"/>
      <c r="E18" s="228"/>
      <c r="F18" s="9">
        <f>'2.2 Működési bevételek'!C46</f>
        <v>9364155</v>
      </c>
      <c r="G18" s="9">
        <f>'2.2 Működési bevételek'!D46</f>
        <v>9364155</v>
      </c>
      <c r="H18" s="9">
        <f>'2.2 Működési bevételek'!E46</f>
        <v>9364155</v>
      </c>
      <c r="I18" s="9">
        <f>'2.2 Működési bevételek'!F46</f>
        <v>9364155</v>
      </c>
      <c r="J18" s="165" t="s">
        <v>90</v>
      </c>
      <c r="K18" s="165"/>
      <c r="L18" s="165"/>
      <c r="M18" s="293"/>
      <c r="N18" s="332"/>
      <c r="O18" s="12">
        <f>'3. Kiadások'!C64</f>
        <v>2053351</v>
      </c>
      <c r="P18" s="12">
        <f>'3. Kiadások'!D64</f>
        <v>2083351</v>
      </c>
      <c r="Q18" s="12">
        <f>'3. Kiadások'!E64</f>
        <v>4635259</v>
      </c>
      <c r="R18" s="12">
        <f>'3. Kiadások'!F64</f>
        <v>4635259</v>
      </c>
    </row>
    <row r="19" spans="1:18" s="3" customFormat="1" ht="27.75" customHeight="1" x14ac:dyDescent="0.25">
      <c r="A19" s="7" t="s">
        <v>611</v>
      </c>
      <c r="B19" s="228"/>
      <c r="C19" s="228"/>
      <c r="D19" s="228"/>
      <c r="E19" s="228"/>
      <c r="F19" s="9"/>
      <c r="G19" s="9"/>
      <c r="H19" s="9"/>
      <c r="I19" s="9">
        <f>'2.2 Működési bevételek'!F47</f>
        <v>20562622</v>
      </c>
      <c r="J19" s="332"/>
      <c r="K19" s="332"/>
      <c r="L19" s="332"/>
      <c r="M19" s="332"/>
      <c r="N19" s="332"/>
      <c r="O19" s="12"/>
      <c r="P19" s="12"/>
      <c r="Q19" s="12"/>
      <c r="R19" s="12"/>
    </row>
    <row r="20" spans="1:18" s="3" customFormat="1" ht="31.5" customHeight="1" x14ac:dyDescent="0.25">
      <c r="A20" s="7" t="s">
        <v>242</v>
      </c>
      <c r="B20" s="228"/>
      <c r="C20" s="228"/>
      <c r="D20" s="228"/>
      <c r="E20" s="228"/>
      <c r="F20" s="9">
        <f>'2.2 Működési bevételek'!C48</f>
        <v>2498539</v>
      </c>
      <c r="G20" s="9">
        <f>'2.2 Működési bevételek'!D48</f>
        <v>8665789</v>
      </c>
      <c r="H20" s="9">
        <f>'2.2 Működési bevételek'!E48</f>
        <v>24942772</v>
      </c>
      <c r="I20" s="9">
        <f>'2.2 Működési bevételek'!F48</f>
        <v>24942772</v>
      </c>
      <c r="J20" s="165" t="s">
        <v>36</v>
      </c>
      <c r="K20" s="165"/>
      <c r="L20" s="165"/>
      <c r="M20" s="293"/>
      <c r="N20" s="332"/>
      <c r="O20" s="12">
        <f>'3. Kiadások'!C69</f>
        <v>13931270</v>
      </c>
      <c r="P20" s="12">
        <f>'3. Kiadások'!D69</f>
        <v>13931270</v>
      </c>
      <c r="Q20" s="12">
        <f>'3. Kiadások'!E69</f>
        <v>15238131</v>
      </c>
      <c r="R20" s="12">
        <f>'3. Kiadások'!F69</f>
        <v>15238131</v>
      </c>
    </row>
    <row r="21" spans="1:18" s="3" customFormat="1" ht="39.75" customHeight="1" x14ac:dyDescent="0.25">
      <c r="A21" s="8" t="s">
        <v>93</v>
      </c>
      <c r="B21" s="228"/>
      <c r="C21" s="228"/>
      <c r="D21" s="228"/>
      <c r="E21" s="228"/>
      <c r="F21" s="10">
        <f>SUM(F12:F20)</f>
        <v>13762694</v>
      </c>
      <c r="G21" s="10">
        <f>SUM(G12:G20)</f>
        <v>20077287</v>
      </c>
      <c r="H21" s="10">
        <f>SUM(H12:H20)</f>
        <v>38673134</v>
      </c>
      <c r="I21" s="10">
        <f>SUM(I12:I20)</f>
        <v>59235756</v>
      </c>
      <c r="J21" s="8" t="s">
        <v>111</v>
      </c>
      <c r="K21" s="8"/>
      <c r="L21" s="8"/>
      <c r="M21" s="8"/>
      <c r="N21" s="8"/>
      <c r="O21" s="21">
        <f>SUM(O18:O20)</f>
        <v>15984621</v>
      </c>
      <c r="P21" s="21">
        <f>SUM(P18:P20)</f>
        <v>16014621</v>
      </c>
      <c r="Q21" s="21">
        <f>SUM(Q18:Q20)</f>
        <v>19873390</v>
      </c>
      <c r="R21" s="21">
        <f>SUM(R18:R20)</f>
        <v>19873390</v>
      </c>
    </row>
    <row r="22" spans="1:18" s="3" customFormat="1" ht="15" customHeight="1" x14ac:dyDescent="0.25">
      <c r="A22" s="349" t="s">
        <v>94</v>
      </c>
      <c r="B22" s="294" t="s">
        <v>430</v>
      </c>
      <c r="C22" s="350" t="s">
        <v>546</v>
      </c>
      <c r="D22" s="351"/>
      <c r="E22" s="349" t="s">
        <v>551</v>
      </c>
      <c r="F22" s="349"/>
      <c r="G22" s="349"/>
      <c r="H22" s="350" t="s">
        <v>578</v>
      </c>
      <c r="I22" s="351"/>
      <c r="J22" s="231" t="s">
        <v>112</v>
      </c>
      <c r="K22" s="294" t="s">
        <v>430</v>
      </c>
      <c r="L22" s="349" t="s">
        <v>546</v>
      </c>
      <c r="M22" s="349"/>
      <c r="N22" s="349" t="s">
        <v>569</v>
      </c>
      <c r="O22" s="349"/>
      <c r="P22" s="349"/>
      <c r="Q22" s="350" t="s">
        <v>578</v>
      </c>
      <c r="R22" s="351"/>
    </row>
    <row r="23" spans="1:18" s="3" customFormat="1" x14ac:dyDescent="0.25">
      <c r="A23" s="349"/>
      <c r="B23" s="294">
        <f>B16+F21</f>
        <v>186665901</v>
      </c>
      <c r="C23" s="355">
        <f>C16+G21</f>
        <v>195460849</v>
      </c>
      <c r="D23" s="355"/>
      <c r="E23" s="355">
        <f>D16+H21</f>
        <v>278664584</v>
      </c>
      <c r="F23" s="355"/>
      <c r="G23" s="355"/>
      <c r="H23" s="356">
        <f>E16+I21</f>
        <v>306106036</v>
      </c>
      <c r="I23" s="357"/>
      <c r="J23" s="229"/>
      <c r="K23" s="76">
        <f>K16+O21</f>
        <v>186665901</v>
      </c>
      <c r="L23" s="355">
        <f>L16+P21</f>
        <v>195460849</v>
      </c>
      <c r="M23" s="355"/>
      <c r="N23" s="349">
        <f>M16+Q21</f>
        <v>278664584</v>
      </c>
      <c r="O23" s="349"/>
      <c r="P23" s="349"/>
      <c r="Q23" s="350">
        <f>N16+R21</f>
        <v>306106036</v>
      </c>
      <c r="R23" s="351"/>
    </row>
    <row r="24" spans="1:18" s="3" customForma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1:18" s="3" customForma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</sheetData>
  <mergeCells count="30">
    <mergeCell ref="A22:A23"/>
    <mergeCell ref="C22:D22"/>
    <mergeCell ref="C23:D23"/>
    <mergeCell ref="E23:G23"/>
    <mergeCell ref="H22:I22"/>
    <mergeCell ref="H23:I23"/>
    <mergeCell ref="A1:O1"/>
    <mergeCell ref="A13:A14"/>
    <mergeCell ref="B13:B14"/>
    <mergeCell ref="A2:O2"/>
    <mergeCell ref="F13:F14"/>
    <mergeCell ref="A3:O3"/>
    <mergeCell ref="C13:C14"/>
    <mergeCell ref="G13:G14"/>
    <mergeCell ref="K6:O6"/>
    <mergeCell ref="D13:D14"/>
    <mergeCell ref="H13:H14"/>
    <mergeCell ref="E13:E14"/>
    <mergeCell ref="L22:M22"/>
    <mergeCell ref="F8:I8"/>
    <mergeCell ref="B8:E8"/>
    <mergeCell ref="N22:P22"/>
    <mergeCell ref="I13:I14"/>
    <mergeCell ref="E22:G22"/>
    <mergeCell ref="N23:P23"/>
    <mergeCell ref="Q22:R22"/>
    <mergeCell ref="Q23:R23"/>
    <mergeCell ref="O8:R8"/>
    <mergeCell ref="K8:N8"/>
    <mergeCell ref="L23:M2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D8" zoomScaleNormal="100" workbookViewId="0">
      <selection activeCell="O16" sqref="O16:R21"/>
    </sheetView>
  </sheetViews>
  <sheetFormatPr defaultRowHeight="15" x14ac:dyDescent="0.25"/>
  <cols>
    <col min="1" max="1" width="17.140625" customWidth="1"/>
    <col min="2" max="2" width="19.7109375" customWidth="1"/>
    <col min="3" max="3" width="18" customWidth="1"/>
    <col min="4" max="4" width="17.7109375" customWidth="1"/>
    <col min="5" max="5" width="18.5703125" customWidth="1"/>
    <col min="6" max="6" width="14.42578125" customWidth="1"/>
    <col min="7" max="7" width="11.5703125" customWidth="1"/>
    <col min="8" max="9" width="13.5703125" customWidth="1"/>
    <col min="10" max="10" width="16" customWidth="1"/>
    <col min="11" max="11" width="15.5703125" customWidth="1"/>
    <col min="12" max="12" width="19.85546875" customWidth="1"/>
  </cols>
  <sheetData>
    <row r="1" spans="1:12" ht="15.75" x14ac:dyDescent="0.25">
      <c r="A1" s="383" t="s">
        <v>44</v>
      </c>
      <c r="B1" s="383"/>
      <c r="C1" s="383"/>
      <c r="D1" s="383"/>
      <c r="E1" s="383"/>
      <c r="F1" s="383"/>
    </row>
    <row r="2" spans="1:12" x14ac:dyDescent="0.25">
      <c r="A2" s="364" t="s">
        <v>486</v>
      </c>
      <c r="B2" s="364"/>
      <c r="C2" s="364"/>
      <c r="D2" s="364"/>
      <c r="E2" s="364"/>
      <c r="F2" s="364"/>
    </row>
    <row r="3" spans="1:12" x14ac:dyDescent="0.25">
      <c r="A3" s="364" t="s">
        <v>578</v>
      </c>
      <c r="B3" s="364"/>
      <c r="C3" s="364"/>
      <c r="D3" s="364"/>
      <c r="E3" s="364"/>
      <c r="F3" s="364"/>
    </row>
    <row r="4" spans="1:12" x14ac:dyDescent="0.25">
      <c r="A4" s="4"/>
      <c r="B4" s="4"/>
      <c r="C4" s="4"/>
      <c r="D4" s="4"/>
      <c r="E4" s="4"/>
      <c r="F4" s="5" t="s">
        <v>190</v>
      </c>
    </row>
    <row r="5" spans="1:12" x14ac:dyDescent="0.25">
      <c r="A5" s="4"/>
      <c r="B5" s="4"/>
      <c r="C5" s="4"/>
      <c r="D5" s="4"/>
      <c r="E5" s="4"/>
      <c r="F5" s="5" t="s">
        <v>485</v>
      </c>
    </row>
    <row r="6" spans="1:12" x14ac:dyDescent="0.25">
      <c r="A6" s="4"/>
      <c r="B6" s="4"/>
      <c r="C6" s="4"/>
      <c r="D6" s="4"/>
      <c r="E6" s="4"/>
      <c r="F6" s="5"/>
    </row>
    <row r="7" spans="1:12" x14ac:dyDescent="0.25">
      <c r="A7" s="386" t="s">
        <v>149</v>
      </c>
      <c r="B7" s="386"/>
      <c r="C7" s="4"/>
      <c r="D7" s="4"/>
      <c r="E7" s="4"/>
      <c r="F7" s="5"/>
    </row>
    <row r="8" spans="1:12" x14ac:dyDescent="0.25">
      <c r="A8" s="19"/>
      <c r="B8" s="19" t="s">
        <v>430</v>
      </c>
      <c r="C8" s="19" t="s">
        <v>525</v>
      </c>
      <c r="D8" s="19" t="s">
        <v>551</v>
      </c>
      <c r="E8" s="19" t="s">
        <v>578</v>
      </c>
      <c r="F8" s="5"/>
    </row>
    <row r="9" spans="1:12" x14ac:dyDescent="0.25">
      <c r="A9" s="44" t="s">
        <v>5</v>
      </c>
      <c r="B9" s="42">
        <v>16714000</v>
      </c>
      <c r="C9" s="42">
        <f>'4.1 Óvoda'!D19</f>
        <v>16714000</v>
      </c>
      <c r="D9" s="42">
        <f>'4.1 Óvoda'!E19</f>
        <v>16714000</v>
      </c>
      <c r="E9" s="42">
        <f>'4.1 Óvoda'!F19</f>
        <v>16714000</v>
      </c>
      <c r="F9" s="5"/>
    </row>
    <row r="10" spans="1:12" ht="45" x14ac:dyDescent="0.25">
      <c r="A10" s="44" t="s">
        <v>6</v>
      </c>
      <c r="B10" s="42">
        <v>4516000</v>
      </c>
      <c r="C10" s="42">
        <f>'4.1 Óvoda'!D25</f>
        <v>4516000</v>
      </c>
      <c r="D10" s="42">
        <f>'4.1 Óvoda'!E25</f>
        <v>4516000</v>
      </c>
      <c r="E10" s="42">
        <f>'4.1 Óvoda'!F25</f>
        <v>4516000</v>
      </c>
      <c r="F10" s="5"/>
    </row>
    <row r="11" spans="1:12" x14ac:dyDescent="0.25">
      <c r="A11" s="44" t="s">
        <v>147</v>
      </c>
      <c r="B11" s="42">
        <v>1235000</v>
      </c>
      <c r="C11" s="42">
        <f>'4.1 Óvoda'!D41</f>
        <v>1236100</v>
      </c>
      <c r="D11" s="42">
        <f>'4.1 Óvoda'!E41</f>
        <v>1104081</v>
      </c>
      <c r="E11" s="42">
        <f>'4.1 Óvoda'!F41</f>
        <v>1085761</v>
      </c>
      <c r="F11" s="5"/>
    </row>
    <row r="12" spans="1:12" x14ac:dyDescent="0.25">
      <c r="A12" s="44" t="s">
        <v>31</v>
      </c>
      <c r="B12" s="42">
        <v>100000</v>
      </c>
      <c r="C12" s="42">
        <f>'4.1 Óvoda'!D44</f>
        <v>100000</v>
      </c>
      <c r="D12" s="42">
        <f>'4.1 Óvoda'!E44</f>
        <v>236819</v>
      </c>
      <c r="E12" s="42">
        <f>'4.1 Óvoda'!F44</f>
        <v>255139</v>
      </c>
      <c r="F12" s="110"/>
    </row>
    <row r="13" spans="1:12" ht="15.75" x14ac:dyDescent="0.25">
      <c r="A13" s="40" t="s">
        <v>43</v>
      </c>
      <c r="B13" s="40">
        <f>SUM(B9:B12)</f>
        <v>22565000</v>
      </c>
      <c r="C13" s="40">
        <f>SUM(C9:C12)</f>
        <v>22566100</v>
      </c>
      <c r="D13" s="40">
        <f>SUM(D9:D12)</f>
        <v>22570900</v>
      </c>
      <c r="E13" s="40">
        <f>SUM(E9:E12)</f>
        <v>22570900</v>
      </c>
      <c r="F13" s="5"/>
    </row>
    <row r="14" spans="1:12" x14ac:dyDescent="0.25">
      <c r="A14" s="4"/>
      <c r="B14" s="4"/>
      <c r="C14" s="4"/>
      <c r="D14" s="4"/>
      <c r="E14" s="4"/>
      <c r="F14" s="4"/>
    </row>
    <row r="15" spans="1:12" x14ac:dyDescent="0.25">
      <c r="A15" s="386" t="s">
        <v>85</v>
      </c>
      <c r="B15" s="386"/>
      <c r="C15" s="57"/>
      <c r="D15" s="57"/>
      <c r="E15" s="57"/>
      <c r="F15" s="57"/>
    </row>
    <row r="16" spans="1:12" ht="15.75" x14ac:dyDescent="0.25">
      <c r="A16" s="39" t="s">
        <v>45</v>
      </c>
      <c r="B16" s="39" t="s">
        <v>158</v>
      </c>
      <c r="C16" s="39" t="s">
        <v>566</v>
      </c>
      <c r="D16" s="39" t="s">
        <v>587</v>
      </c>
      <c r="E16" s="109" t="s">
        <v>0</v>
      </c>
      <c r="F16" s="356" t="s">
        <v>537</v>
      </c>
      <c r="G16" s="357"/>
      <c r="H16" s="272" t="s">
        <v>564</v>
      </c>
      <c r="I16" s="326" t="s">
        <v>588</v>
      </c>
      <c r="J16" s="100" t="s">
        <v>316</v>
      </c>
      <c r="K16" s="170" t="s">
        <v>565</v>
      </c>
      <c r="L16" s="105" t="s">
        <v>589</v>
      </c>
    </row>
    <row r="17" spans="1:13" x14ac:dyDescent="0.25">
      <c r="A17" s="16" t="s">
        <v>155</v>
      </c>
      <c r="B17" s="49">
        <v>17806000</v>
      </c>
      <c r="C17" s="49">
        <v>3586</v>
      </c>
      <c r="D17" s="49">
        <v>465528</v>
      </c>
      <c r="E17" s="1">
        <v>21350000</v>
      </c>
      <c r="F17" s="398">
        <f>I23</f>
        <v>21352000</v>
      </c>
      <c r="G17" s="399"/>
      <c r="H17" s="309">
        <f>J23</f>
        <v>21353586</v>
      </c>
      <c r="I17" s="309">
        <f>K23</f>
        <v>21819114</v>
      </c>
      <c r="J17" s="49">
        <f>E17-B17</f>
        <v>3544000</v>
      </c>
      <c r="K17" s="49">
        <f>F17-B17</f>
        <v>3546000</v>
      </c>
      <c r="L17" s="128">
        <f>H17-C17-B17</f>
        <v>3544000</v>
      </c>
      <c r="M17" s="123"/>
    </row>
    <row r="18" spans="1:13" x14ac:dyDescent="0.25">
      <c r="A18" s="16" t="s">
        <v>156</v>
      </c>
      <c r="B18" s="49">
        <v>11871000</v>
      </c>
      <c r="C18" s="49">
        <v>0</v>
      </c>
      <c r="D18" s="49">
        <v>184407</v>
      </c>
      <c r="E18" s="1">
        <v>14931000</v>
      </c>
      <c r="F18" s="398">
        <f>I24</f>
        <v>15115500</v>
      </c>
      <c r="G18" s="399"/>
      <c r="H18" s="309">
        <f>J24</f>
        <v>15115500</v>
      </c>
      <c r="I18" s="309">
        <f t="shared" ref="I18:I20" si="0">K24</f>
        <v>15299907</v>
      </c>
      <c r="J18" s="49">
        <f>E18-B18</f>
        <v>3060000</v>
      </c>
      <c r="K18" s="49">
        <f>F18-B18</f>
        <v>3244500</v>
      </c>
      <c r="L18" s="128">
        <f>H18-C18-B18</f>
        <v>3244500</v>
      </c>
      <c r="M18" s="123"/>
    </row>
    <row r="19" spans="1:13" x14ac:dyDescent="0.25">
      <c r="A19" s="16" t="s">
        <v>157</v>
      </c>
      <c r="B19" s="49">
        <v>5864000</v>
      </c>
      <c r="C19" s="49">
        <v>0</v>
      </c>
      <c r="D19" s="49">
        <v>183899</v>
      </c>
      <c r="E19" s="1">
        <v>8115000</v>
      </c>
      <c r="F19" s="398">
        <f>I25</f>
        <v>8115000</v>
      </c>
      <c r="G19" s="399"/>
      <c r="H19" s="309">
        <f>J25</f>
        <v>8115000</v>
      </c>
      <c r="I19" s="309">
        <f t="shared" si="0"/>
        <v>8298899</v>
      </c>
      <c r="J19" s="49">
        <f>E19-B19</f>
        <v>2251000</v>
      </c>
      <c r="K19" s="49">
        <f>F19-B19</f>
        <v>2251000</v>
      </c>
      <c r="L19" s="128">
        <f>H19-C19-B19</f>
        <v>2251000</v>
      </c>
      <c r="M19" s="123"/>
    </row>
    <row r="20" spans="1:13" x14ac:dyDescent="0.25">
      <c r="A20" s="35" t="s">
        <v>138</v>
      </c>
      <c r="B20" s="52">
        <f>SUM(B17:B19)</f>
        <v>35541000</v>
      </c>
      <c r="C20" s="52">
        <f>SUM(C17:C19)</f>
        <v>3586</v>
      </c>
      <c r="D20" s="52">
        <f>SUM(D17:D19)</f>
        <v>833834</v>
      </c>
      <c r="E20" s="52">
        <f t="shared" ref="E20:J20" si="1">SUM(E17:E19)</f>
        <v>44396000</v>
      </c>
      <c r="F20" s="400">
        <f t="shared" si="1"/>
        <v>44582500</v>
      </c>
      <c r="G20" s="401"/>
      <c r="H20" s="309">
        <f>J26</f>
        <v>44584086</v>
      </c>
      <c r="I20" s="309">
        <f t="shared" si="0"/>
        <v>45417920</v>
      </c>
      <c r="J20" s="52">
        <f t="shared" si="1"/>
        <v>8855000</v>
      </c>
      <c r="K20" s="52">
        <f t="shared" ref="K20" si="2">SUM(K17:K19)</f>
        <v>9041500</v>
      </c>
      <c r="L20" s="128">
        <f>H20-C20-B20</f>
        <v>9039500</v>
      </c>
      <c r="M20" s="123"/>
    </row>
    <row r="21" spans="1:13" x14ac:dyDescent="0.25">
      <c r="A21" s="4"/>
      <c r="B21" s="4"/>
      <c r="C21" s="4"/>
      <c r="D21" s="4"/>
      <c r="E21" s="4"/>
      <c r="F21" s="4"/>
    </row>
    <row r="22" spans="1:13" x14ac:dyDescent="0.25">
      <c r="A22" s="53" t="s">
        <v>0</v>
      </c>
      <c r="B22" s="53" t="s">
        <v>159</v>
      </c>
      <c r="C22" s="53" t="s">
        <v>160</v>
      </c>
      <c r="D22" s="170" t="s">
        <v>538</v>
      </c>
      <c r="E22" s="285" t="s">
        <v>562</v>
      </c>
      <c r="F22" s="330" t="s">
        <v>586</v>
      </c>
      <c r="G22" s="170" t="s">
        <v>563</v>
      </c>
      <c r="H22" s="53" t="s">
        <v>138</v>
      </c>
      <c r="I22" s="213" t="s">
        <v>539</v>
      </c>
      <c r="J22" s="213" t="s">
        <v>561</v>
      </c>
      <c r="K22" s="213" t="s">
        <v>612</v>
      </c>
    </row>
    <row r="23" spans="1:13" x14ac:dyDescent="0.25">
      <c r="A23" s="16" t="s">
        <v>155</v>
      </c>
      <c r="B23" s="16">
        <f>'4.3 Szakmár'!C41</f>
        <v>18373000</v>
      </c>
      <c r="C23" s="49">
        <v>2977000</v>
      </c>
      <c r="D23" s="49">
        <f>'4.3 Szakmár'!D41</f>
        <v>18375000</v>
      </c>
      <c r="E23" s="49">
        <f>'4.3 Szakmár'!E41</f>
        <v>18376586</v>
      </c>
      <c r="F23" s="49">
        <f>'4.3 Szakmár'!F41</f>
        <v>18842114</v>
      </c>
      <c r="G23" s="49">
        <v>2977000</v>
      </c>
      <c r="H23" s="49">
        <f t="shared" ref="H23:I25" si="3">SUM(B23:C23)</f>
        <v>21350000</v>
      </c>
      <c r="I23" s="49">
        <f t="shared" si="3"/>
        <v>21352000</v>
      </c>
      <c r="J23" s="49">
        <f>E23+G23</f>
        <v>21353586</v>
      </c>
      <c r="K23" s="49">
        <f>F23+G23</f>
        <v>21819114</v>
      </c>
    </row>
    <row r="24" spans="1:13" x14ac:dyDescent="0.25">
      <c r="A24" s="16" t="s">
        <v>156</v>
      </c>
      <c r="B24" s="16">
        <f>'4.4 Öregcsertő'!C41</f>
        <v>12946000</v>
      </c>
      <c r="C24" s="49">
        <v>1985000</v>
      </c>
      <c r="D24" s="49">
        <f>'4.4 Öregcsertő'!D41</f>
        <v>13130500</v>
      </c>
      <c r="E24" s="49">
        <f>'4.4 Öregcsertő'!E41</f>
        <v>13130500</v>
      </c>
      <c r="F24" s="49">
        <f>'4.4 Öregcsertő'!F41</f>
        <v>13314907</v>
      </c>
      <c r="G24" s="49">
        <v>1985000</v>
      </c>
      <c r="H24" s="49">
        <f t="shared" si="3"/>
        <v>14931000</v>
      </c>
      <c r="I24" s="49">
        <f t="shared" si="3"/>
        <v>15115500</v>
      </c>
      <c r="J24" s="49">
        <f>E24+G24</f>
        <v>15115500</v>
      </c>
      <c r="K24" s="49">
        <f t="shared" ref="K24:K26" si="4">F24+G24</f>
        <v>15299907</v>
      </c>
    </row>
    <row r="25" spans="1:13" x14ac:dyDescent="0.25">
      <c r="A25" s="16" t="s">
        <v>157</v>
      </c>
      <c r="B25" s="16">
        <f>'4.5 Újtelek'!C41</f>
        <v>7134000</v>
      </c>
      <c r="C25" s="49">
        <v>981000</v>
      </c>
      <c r="D25" s="49">
        <f>'4.5 Újtelek'!D41</f>
        <v>7134000</v>
      </c>
      <c r="E25" s="49">
        <f>'4.5 Újtelek'!E41</f>
        <v>7134000</v>
      </c>
      <c r="F25" s="49">
        <f>'4.5 Újtelek'!F41</f>
        <v>7317899</v>
      </c>
      <c r="G25" s="49">
        <v>981000</v>
      </c>
      <c r="H25" s="49">
        <f t="shared" si="3"/>
        <v>8115000</v>
      </c>
      <c r="I25" s="49">
        <f t="shared" si="3"/>
        <v>8115000</v>
      </c>
      <c r="J25" s="49">
        <f>E25+G25</f>
        <v>8115000</v>
      </c>
      <c r="K25" s="49">
        <f t="shared" si="4"/>
        <v>8298899</v>
      </c>
    </row>
    <row r="26" spans="1:13" ht="15.75" x14ac:dyDescent="0.25">
      <c r="A26" s="20" t="s">
        <v>138</v>
      </c>
      <c r="B26" s="20">
        <f>SUM(B23:B25)</f>
        <v>38453000</v>
      </c>
      <c r="C26" s="20">
        <f t="shared" ref="C26:H26" si="5">SUM(C23:C25)</f>
        <v>5943000</v>
      </c>
      <c r="D26" s="20">
        <f t="shared" si="5"/>
        <v>38639500</v>
      </c>
      <c r="E26" s="20">
        <f t="shared" ref="E26:F26" si="6">SUM(E23:E25)</f>
        <v>38641086</v>
      </c>
      <c r="F26" s="20">
        <f t="shared" si="6"/>
        <v>39474920</v>
      </c>
      <c r="G26" s="20">
        <f t="shared" si="5"/>
        <v>5943000</v>
      </c>
      <c r="H26" s="20">
        <f t="shared" si="5"/>
        <v>44396000</v>
      </c>
      <c r="I26" s="20">
        <f t="shared" ref="I26" si="7">SUM(I23:I25)</f>
        <v>44582500</v>
      </c>
      <c r="J26" s="67">
        <f>E26+G26</f>
        <v>44584086</v>
      </c>
      <c r="K26" s="67">
        <f t="shared" si="4"/>
        <v>45417920</v>
      </c>
    </row>
    <row r="27" spans="1:13" x14ac:dyDescent="0.25">
      <c r="A27" s="4"/>
      <c r="B27" s="4"/>
      <c r="C27" s="4"/>
      <c r="D27" s="4"/>
      <c r="E27" s="4"/>
      <c r="F27" s="4"/>
    </row>
    <row r="28" spans="1:13" ht="42.75" x14ac:dyDescent="0.25">
      <c r="A28" s="65" t="s">
        <v>187</v>
      </c>
      <c r="B28" s="37" t="s">
        <v>189</v>
      </c>
      <c r="C28" s="37" t="s">
        <v>188</v>
      </c>
      <c r="D28" s="210"/>
      <c r="E28" s="210"/>
      <c r="F28" s="4"/>
    </row>
    <row r="29" spans="1:13" x14ac:dyDescent="0.25">
      <c r="A29" s="16" t="s">
        <v>155</v>
      </c>
      <c r="B29" s="16">
        <v>1218</v>
      </c>
      <c r="C29" s="108">
        <f>B29/B32*100</f>
        <v>50.061652281134407</v>
      </c>
      <c r="D29" s="211"/>
      <c r="E29" s="211"/>
      <c r="J29" s="4"/>
    </row>
    <row r="30" spans="1:13" x14ac:dyDescent="0.25">
      <c r="A30" s="16" t="s">
        <v>156</v>
      </c>
      <c r="B30" s="16">
        <v>813</v>
      </c>
      <c r="C30" s="108">
        <f>B30/B32*100</f>
        <v>33.415536374845864</v>
      </c>
      <c r="D30" s="211"/>
      <c r="E30" s="211"/>
      <c r="J30" s="4"/>
    </row>
    <row r="31" spans="1:13" x14ac:dyDescent="0.25">
      <c r="A31" s="16" t="s">
        <v>157</v>
      </c>
      <c r="B31" s="16">
        <v>402</v>
      </c>
      <c r="C31" s="108">
        <f>B31/B32*100</f>
        <v>16.522811344019729</v>
      </c>
      <c r="D31" s="211"/>
      <c r="E31" s="211"/>
      <c r="F31" s="4"/>
    </row>
    <row r="32" spans="1:13" x14ac:dyDescent="0.25">
      <c r="A32" s="16" t="s">
        <v>138</v>
      </c>
      <c r="B32" s="16">
        <f>SUM(B29:B31)</f>
        <v>2433</v>
      </c>
      <c r="C32" s="51">
        <f>SUM(C29:C31)</f>
        <v>100</v>
      </c>
      <c r="D32" s="212"/>
      <c r="E32" s="212"/>
      <c r="F32" s="4"/>
    </row>
    <row r="33" spans="1:1" x14ac:dyDescent="0.25">
      <c r="A33" s="63"/>
    </row>
  </sheetData>
  <mergeCells count="10">
    <mergeCell ref="A1:F1"/>
    <mergeCell ref="A2:F2"/>
    <mergeCell ref="A7:B7"/>
    <mergeCell ref="A15:B15"/>
    <mergeCell ref="A3:F3"/>
    <mergeCell ref="F16:G16"/>
    <mergeCell ref="F17:G17"/>
    <mergeCell ref="F18:G18"/>
    <mergeCell ref="F19:G19"/>
    <mergeCell ref="F20:G20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topLeftCell="A43" zoomScale="132" zoomScaleNormal="132" workbookViewId="0">
      <selection activeCell="V4" sqref="V4"/>
    </sheetView>
  </sheetViews>
  <sheetFormatPr defaultRowHeight="15" x14ac:dyDescent="0.25"/>
  <cols>
    <col min="2" max="2" width="41.42578125" customWidth="1"/>
    <col min="3" max="3" width="11.28515625" customWidth="1"/>
    <col min="4" max="7" width="11.42578125" customWidth="1"/>
    <col min="12" max="12" width="13.140625" customWidth="1"/>
    <col min="13" max="13" width="12.5703125" customWidth="1"/>
    <col min="14" max="14" width="10.5703125" bestFit="1" customWidth="1"/>
    <col min="15" max="15" width="11.5703125" customWidth="1"/>
    <col min="17" max="17" width="11.7109375" customWidth="1"/>
    <col min="18" max="18" width="9.5703125" bestFit="1" customWidth="1"/>
    <col min="20" max="20" width="9.5703125" bestFit="1" customWidth="1"/>
  </cols>
  <sheetData>
    <row r="1" spans="1:21" ht="16.5" customHeight="1" x14ac:dyDescent="0.25">
      <c r="B1" s="404" t="s">
        <v>149</v>
      </c>
      <c r="C1" s="404"/>
      <c r="D1" s="161"/>
      <c r="E1" s="282"/>
      <c r="F1" s="322"/>
      <c r="G1" s="282"/>
    </row>
    <row r="2" spans="1:21" ht="16.5" customHeight="1" x14ac:dyDescent="0.25">
      <c r="B2" s="405" t="s">
        <v>579</v>
      </c>
      <c r="C2" s="405"/>
      <c r="D2" s="162"/>
      <c r="E2" s="283"/>
      <c r="F2" s="323"/>
      <c r="G2" s="283"/>
    </row>
    <row r="3" spans="1:21" ht="16.5" customHeight="1" x14ac:dyDescent="0.25">
      <c r="B3" s="406" t="s">
        <v>450</v>
      </c>
      <c r="C3" s="406"/>
      <c r="D3" s="163"/>
      <c r="E3" s="284"/>
      <c r="F3" s="324"/>
      <c r="G3" s="284"/>
    </row>
    <row r="4" spans="1:21" ht="16.5" customHeight="1" x14ac:dyDescent="0.25">
      <c r="B4" s="41"/>
      <c r="C4" s="41"/>
      <c r="D4" s="41"/>
      <c r="E4" s="41"/>
      <c r="F4" s="41"/>
      <c r="G4" s="41"/>
    </row>
    <row r="5" spans="1:21" ht="16.5" customHeight="1" x14ac:dyDescent="0.25">
      <c r="B5" s="41"/>
      <c r="C5" s="45" t="s">
        <v>179</v>
      </c>
      <c r="D5" s="45"/>
      <c r="E5" s="45"/>
      <c r="F5" s="45"/>
      <c r="G5" s="45"/>
    </row>
    <row r="6" spans="1:21" ht="16.5" customHeight="1" x14ac:dyDescent="0.25">
      <c r="B6" s="41"/>
      <c r="C6" s="43" t="s">
        <v>479</v>
      </c>
      <c r="D6" s="175"/>
      <c r="E6" s="175"/>
      <c r="F6" s="175"/>
      <c r="G6" s="175"/>
    </row>
    <row r="7" spans="1:21" ht="31.5" customHeight="1" x14ac:dyDescent="0.25">
      <c r="A7" s="103"/>
      <c r="B7" s="46" t="s">
        <v>1</v>
      </c>
      <c r="C7" s="177" t="s">
        <v>434</v>
      </c>
      <c r="D7" s="46" t="s">
        <v>525</v>
      </c>
      <c r="E7" s="46" t="s">
        <v>551</v>
      </c>
      <c r="F7" s="46" t="s">
        <v>580</v>
      </c>
      <c r="G7" s="176"/>
      <c r="L7" s="1"/>
      <c r="M7" s="407"/>
      <c r="N7" s="407"/>
      <c r="O7" s="407"/>
      <c r="P7" s="407"/>
      <c r="Q7" s="408"/>
      <c r="R7" s="408"/>
      <c r="S7" s="1"/>
      <c r="T7" s="1"/>
      <c r="U7" s="1"/>
    </row>
    <row r="8" spans="1:21" ht="16.5" customHeight="1" x14ac:dyDescent="0.25">
      <c r="A8" s="103" t="s">
        <v>270</v>
      </c>
      <c r="B8" s="11" t="s">
        <v>3</v>
      </c>
      <c r="C8" s="178">
        <v>14216000</v>
      </c>
      <c r="D8" s="16">
        <v>14216000</v>
      </c>
      <c r="E8" s="16">
        <v>14184836</v>
      </c>
      <c r="F8" s="16">
        <v>14184836</v>
      </c>
      <c r="G8" s="58"/>
      <c r="I8" s="63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6.5" customHeight="1" x14ac:dyDescent="0.25">
      <c r="A9" s="103" t="s">
        <v>271</v>
      </c>
      <c r="B9" s="11" t="s">
        <v>449</v>
      </c>
      <c r="C9" s="178">
        <v>0</v>
      </c>
      <c r="D9" s="16">
        <v>0</v>
      </c>
      <c r="E9" s="16">
        <v>0</v>
      </c>
      <c r="F9" s="16">
        <v>0</v>
      </c>
      <c r="G9" s="58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6.5" customHeight="1" x14ac:dyDescent="0.25">
      <c r="A10" s="103" t="s">
        <v>459</v>
      </c>
      <c r="B10" s="11" t="s">
        <v>448</v>
      </c>
      <c r="C10" s="178">
        <v>1629000</v>
      </c>
      <c r="D10" s="16">
        <v>1629000</v>
      </c>
      <c r="E10" s="16">
        <v>1629000</v>
      </c>
      <c r="F10" s="16">
        <v>1629000</v>
      </c>
      <c r="G10" s="58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6.5" customHeight="1" x14ac:dyDescent="0.25">
      <c r="A11" s="103" t="s">
        <v>273</v>
      </c>
      <c r="B11" s="11" t="s">
        <v>148</v>
      </c>
      <c r="C11" s="178">
        <v>424000</v>
      </c>
      <c r="D11" s="16">
        <v>424000</v>
      </c>
      <c r="E11" s="16">
        <v>424000</v>
      </c>
      <c r="F11" s="16">
        <v>424000</v>
      </c>
      <c r="G11" s="58"/>
      <c r="L11" s="1"/>
      <c r="M11" s="1"/>
      <c r="N11" s="1"/>
      <c r="O11" s="1"/>
      <c r="P11" s="1"/>
      <c r="Q11" s="1"/>
      <c r="R11" s="1"/>
      <c r="S11" s="1"/>
      <c r="T11" s="128"/>
      <c r="U11" s="1"/>
    </row>
    <row r="12" spans="1:21" ht="16.5" customHeight="1" x14ac:dyDescent="0.25">
      <c r="A12" s="103" t="s">
        <v>274</v>
      </c>
      <c r="B12" s="11" t="s">
        <v>4</v>
      </c>
      <c r="C12" s="178">
        <v>144000</v>
      </c>
      <c r="D12" s="16">
        <v>144000</v>
      </c>
      <c r="E12" s="16">
        <v>132573</v>
      </c>
      <c r="F12" s="16">
        <v>132573</v>
      </c>
      <c r="G12" s="58"/>
      <c r="I12" s="63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6.5" customHeight="1" x14ac:dyDescent="0.25">
      <c r="A13" s="103" t="s">
        <v>313</v>
      </c>
      <c r="B13" s="11" t="s">
        <v>314</v>
      </c>
      <c r="C13" s="178">
        <v>0</v>
      </c>
      <c r="D13" s="16">
        <v>0</v>
      </c>
      <c r="E13" s="16">
        <v>42591</v>
      </c>
      <c r="F13" s="16">
        <v>42591</v>
      </c>
      <c r="G13" s="58"/>
      <c r="I13" s="63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6.5" customHeight="1" x14ac:dyDescent="0.25">
      <c r="A14" s="104" t="s">
        <v>275</v>
      </c>
      <c r="B14" s="30" t="s">
        <v>5</v>
      </c>
      <c r="C14" s="178">
        <f>SUM(C8:C13)</f>
        <v>16413000</v>
      </c>
      <c r="D14" s="16">
        <f>SUM(D8:D13)</f>
        <v>16413000</v>
      </c>
      <c r="E14" s="16">
        <f>SUM(E8:E13)</f>
        <v>16413000</v>
      </c>
      <c r="F14" s="16">
        <f>SUM(F8:F13)</f>
        <v>16413000</v>
      </c>
      <c r="G14" s="58"/>
      <c r="L14" s="1"/>
      <c r="M14" s="1"/>
      <c r="N14" s="1"/>
      <c r="O14" s="1"/>
      <c r="P14" s="1"/>
      <c r="Q14" s="1"/>
      <c r="R14" s="1"/>
      <c r="S14" s="130"/>
      <c r="T14" s="1"/>
      <c r="U14" s="1"/>
    </row>
    <row r="15" spans="1:21" ht="16.5" customHeight="1" x14ac:dyDescent="0.25">
      <c r="A15" s="103" t="s">
        <v>276</v>
      </c>
      <c r="B15" s="26" t="s">
        <v>21</v>
      </c>
      <c r="C15" s="178">
        <f>'4.3 Szakmár'!C14+'4.4 Öregcsertő'!C14+'4.5 Újtelek'!C14+'4.6 Jegyző'!C14</f>
        <v>0</v>
      </c>
      <c r="D15" s="16">
        <f>'4.3 Szakmár'!I14+'4.4 Öregcsertő'!D14+'4.5 Újtelek'!J14+'4.6 Jegyző'!D14</f>
        <v>0</v>
      </c>
      <c r="E15" s="16">
        <f>'4.3 Szakmár'!J14+'4.4 Öregcsertő'!E14+'4.5 Újtelek'!K14+'4.6 Jegyző'!H14</f>
        <v>0</v>
      </c>
      <c r="F15" s="16">
        <f>'4.3 Szakmár'!K14+'4.4 Öregcsertő'!G14+'4.5 Újtelek'!L14+'4.6 Jegyző'!I14</f>
        <v>0</v>
      </c>
      <c r="G15" s="58"/>
      <c r="L15" s="1"/>
      <c r="M15" s="1"/>
      <c r="N15" s="1"/>
      <c r="O15" s="1"/>
      <c r="P15" s="1"/>
      <c r="Q15" s="1"/>
      <c r="R15" s="1"/>
      <c r="S15" s="131"/>
      <c r="T15" s="128"/>
      <c r="U15" s="1"/>
    </row>
    <row r="16" spans="1:21" ht="16.5" customHeight="1" x14ac:dyDescent="0.25">
      <c r="A16" s="103" t="s">
        <v>277</v>
      </c>
      <c r="B16" s="26" t="s">
        <v>303</v>
      </c>
      <c r="C16" s="178">
        <v>301000</v>
      </c>
      <c r="D16" s="16">
        <v>301000</v>
      </c>
      <c r="E16" s="16">
        <v>301000</v>
      </c>
      <c r="F16" s="16">
        <v>301000</v>
      </c>
      <c r="G16" s="58"/>
      <c r="L16" s="1"/>
      <c r="M16" s="1"/>
      <c r="N16" s="1"/>
      <c r="O16" s="1"/>
      <c r="P16" s="1"/>
      <c r="Q16" s="1"/>
      <c r="R16" s="1"/>
      <c r="S16" s="1"/>
      <c r="T16" s="142"/>
      <c r="U16" s="141"/>
    </row>
    <row r="17" spans="1:23" ht="16.5" customHeight="1" x14ac:dyDescent="0.25">
      <c r="A17" s="103" t="s">
        <v>278</v>
      </c>
      <c r="B17" s="26" t="s">
        <v>304</v>
      </c>
      <c r="C17" s="178">
        <f>'4.3 Szakmár'!C16+'4.4 Öregcsertő'!C16+'4.5 Újtelek'!C16+'4.6 Jegyző'!C16</f>
        <v>0</v>
      </c>
      <c r="D17" s="16">
        <f>'4.3 Szakmár'!I16+'4.4 Öregcsertő'!D16+'4.5 Újtelek'!J16+'4.6 Jegyző'!D16</f>
        <v>0</v>
      </c>
      <c r="E17" s="16">
        <f>'4.3 Szakmár'!J16+'4.4 Öregcsertő'!E16+'4.5 Újtelek'!K16+'4.6 Jegyző'!H16</f>
        <v>0</v>
      </c>
      <c r="F17" s="16">
        <v>0</v>
      </c>
      <c r="G17" s="58"/>
      <c r="N17" s="146"/>
    </row>
    <row r="18" spans="1:23" ht="16.5" customHeight="1" x14ac:dyDescent="0.25">
      <c r="A18" s="104" t="s">
        <v>279</v>
      </c>
      <c r="B18" s="30" t="s">
        <v>22</v>
      </c>
      <c r="C18" s="178">
        <f>SUM(C15:C17)</f>
        <v>301000</v>
      </c>
      <c r="D18" s="16">
        <f>SUM(D15:D17)</f>
        <v>301000</v>
      </c>
      <c r="E18" s="16">
        <f>SUM(E15:E17)</f>
        <v>301000</v>
      </c>
      <c r="F18" s="16">
        <f>SUM(F15:F17)</f>
        <v>301000</v>
      </c>
      <c r="G18" s="58"/>
      <c r="R18" s="123"/>
      <c r="S18" s="123"/>
      <c r="T18" s="123"/>
    </row>
    <row r="19" spans="1:23" ht="16.5" customHeight="1" x14ac:dyDescent="0.25">
      <c r="A19" s="105" t="s">
        <v>280</v>
      </c>
      <c r="B19" s="27" t="s">
        <v>5</v>
      </c>
      <c r="C19" s="178">
        <f>C14+C18</f>
        <v>16714000</v>
      </c>
      <c r="D19" s="16">
        <f>D14+D18</f>
        <v>16714000</v>
      </c>
      <c r="E19" s="16">
        <f>E14+E18</f>
        <v>16714000</v>
      </c>
      <c r="F19" s="16">
        <f>F14+F18</f>
        <v>16714000</v>
      </c>
      <c r="G19" s="58"/>
      <c r="N19" s="123"/>
      <c r="R19" s="123"/>
      <c r="S19" s="123"/>
      <c r="U19" s="129"/>
      <c r="V19" s="129"/>
      <c r="W19" s="129"/>
    </row>
    <row r="20" spans="1:23" ht="16.5" customHeight="1" x14ac:dyDescent="0.25">
      <c r="A20" s="103" t="s">
        <v>281</v>
      </c>
      <c r="B20" s="26" t="s">
        <v>305</v>
      </c>
      <c r="C20" s="178">
        <v>4360000</v>
      </c>
      <c r="D20" s="16">
        <v>4360000</v>
      </c>
      <c r="E20" s="16">
        <v>4360000</v>
      </c>
      <c r="F20" s="16">
        <v>4360000</v>
      </c>
      <c r="G20" s="58"/>
      <c r="N20" s="145"/>
      <c r="R20" s="134"/>
      <c r="S20" s="136"/>
      <c r="V20" s="135"/>
      <c r="W20" s="137"/>
    </row>
    <row r="21" spans="1:23" ht="16.5" customHeight="1" x14ac:dyDescent="0.25">
      <c r="A21" s="103" t="s">
        <v>282</v>
      </c>
      <c r="B21" s="26" t="s">
        <v>306</v>
      </c>
      <c r="C21" s="178">
        <v>0</v>
      </c>
      <c r="D21" s="16">
        <v>0</v>
      </c>
      <c r="E21" s="16">
        <v>0</v>
      </c>
      <c r="F21" s="16">
        <v>0</v>
      </c>
      <c r="G21" s="58"/>
    </row>
    <row r="22" spans="1:23" ht="16.5" customHeight="1" x14ac:dyDescent="0.25">
      <c r="A22" s="103" t="s">
        <v>283</v>
      </c>
      <c r="B22" s="26" t="s">
        <v>307</v>
      </c>
      <c r="C22" s="178">
        <v>76000</v>
      </c>
      <c r="D22" s="16">
        <v>76000</v>
      </c>
      <c r="E22" s="16">
        <v>76000</v>
      </c>
      <c r="F22" s="16">
        <v>76000</v>
      </c>
      <c r="G22" s="58"/>
    </row>
    <row r="23" spans="1:23" ht="16.5" customHeight="1" x14ac:dyDescent="0.25">
      <c r="A23" s="103" t="s">
        <v>308</v>
      </c>
      <c r="B23" s="26" t="s">
        <v>309</v>
      </c>
      <c r="C23" s="178">
        <v>0</v>
      </c>
      <c r="D23" s="16">
        <v>0</v>
      </c>
      <c r="E23" s="16">
        <v>0</v>
      </c>
      <c r="F23" s="16">
        <v>0</v>
      </c>
      <c r="G23" s="58"/>
    </row>
    <row r="24" spans="1:23" ht="16.5" customHeight="1" x14ac:dyDescent="0.25">
      <c r="A24" s="103" t="s">
        <v>284</v>
      </c>
      <c r="B24" s="26" t="s">
        <v>310</v>
      </c>
      <c r="C24" s="178">
        <v>80000</v>
      </c>
      <c r="D24" s="16">
        <v>80000</v>
      </c>
      <c r="E24" s="16">
        <v>80000</v>
      </c>
      <c r="F24" s="16">
        <v>80000</v>
      </c>
      <c r="G24" s="58"/>
      <c r="T24" s="403"/>
      <c r="U24" s="403"/>
    </row>
    <row r="25" spans="1:23" ht="16.5" customHeight="1" x14ac:dyDescent="0.25">
      <c r="A25" s="105" t="s">
        <v>285</v>
      </c>
      <c r="B25" s="32" t="s">
        <v>311</v>
      </c>
      <c r="C25" s="178">
        <f>SUM(C20:C24)</f>
        <v>4516000</v>
      </c>
      <c r="D25" s="16">
        <f>SUM(D20:D24)</f>
        <v>4516000</v>
      </c>
      <c r="E25" s="16">
        <f>SUM(E20:E24)</f>
        <v>4516000</v>
      </c>
      <c r="F25" s="16">
        <f>SUM(F20:F24)</f>
        <v>4516000</v>
      </c>
      <c r="G25" s="58"/>
      <c r="Q25" s="133"/>
      <c r="U25" s="138"/>
      <c r="V25" s="132"/>
    </row>
    <row r="26" spans="1:23" ht="16.5" customHeight="1" x14ac:dyDescent="0.25">
      <c r="A26" s="103" t="s">
        <v>312</v>
      </c>
      <c r="B26" s="107" t="s">
        <v>7</v>
      </c>
      <c r="C26" s="178">
        <v>50000</v>
      </c>
      <c r="D26" s="16">
        <v>50000</v>
      </c>
      <c r="E26" s="16">
        <v>50000</v>
      </c>
      <c r="F26" s="16">
        <v>50000</v>
      </c>
      <c r="G26" s="58"/>
    </row>
    <row r="27" spans="1:23" ht="16.5" customHeight="1" x14ac:dyDescent="0.25">
      <c r="A27" s="103" t="s">
        <v>286</v>
      </c>
      <c r="B27" s="11" t="s">
        <v>8</v>
      </c>
      <c r="C27" s="178">
        <v>250000</v>
      </c>
      <c r="D27" s="16">
        <v>250000</v>
      </c>
      <c r="E27" s="16">
        <v>250000</v>
      </c>
      <c r="F27" s="16">
        <v>240000</v>
      </c>
      <c r="G27" s="58"/>
    </row>
    <row r="28" spans="1:23" ht="16.5" customHeight="1" x14ac:dyDescent="0.25">
      <c r="A28" s="103" t="s">
        <v>287</v>
      </c>
      <c r="B28" s="30" t="s">
        <v>9</v>
      </c>
      <c r="C28" s="178">
        <f>SUM(C26:C27)</f>
        <v>300000</v>
      </c>
      <c r="D28" s="16">
        <f>SUM(D26:D27)</f>
        <v>300000</v>
      </c>
      <c r="E28" s="16">
        <f>SUM(E26:E27)</f>
        <v>300000</v>
      </c>
      <c r="F28" s="16">
        <f>SUM(F26:F27)</f>
        <v>290000</v>
      </c>
      <c r="G28" s="58"/>
    </row>
    <row r="29" spans="1:23" x14ac:dyDescent="0.25">
      <c r="A29" s="103" t="s">
        <v>288</v>
      </c>
      <c r="B29" s="26" t="s">
        <v>10</v>
      </c>
      <c r="C29" s="178">
        <v>0</v>
      </c>
      <c r="D29" s="16">
        <v>0</v>
      </c>
      <c r="E29" s="16">
        <v>0</v>
      </c>
      <c r="F29" s="16">
        <v>0</v>
      </c>
      <c r="G29" s="58"/>
    </row>
    <row r="30" spans="1:23" x14ac:dyDescent="0.25">
      <c r="A30" s="103" t="s">
        <v>289</v>
      </c>
      <c r="B30" s="26" t="s">
        <v>11</v>
      </c>
      <c r="C30" s="178">
        <v>85000</v>
      </c>
      <c r="D30" s="16">
        <v>85000</v>
      </c>
      <c r="E30" s="16">
        <v>85000</v>
      </c>
      <c r="F30" s="16">
        <v>95000</v>
      </c>
      <c r="G30" s="58"/>
    </row>
    <row r="31" spans="1:23" x14ac:dyDescent="0.25">
      <c r="A31" s="103" t="s">
        <v>290</v>
      </c>
      <c r="B31" s="30" t="s">
        <v>12</v>
      </c>
      <c r="C31" s="178">
        <f>SUM(C29:C30)</f>
        <v>85000</v>
      </c>
      <c r="D31" s="16">
        <f>SUM(D29:D30)</f>
        <v>85000</v>
      </c>
      <c r="E31" s="16">
        <f>SUM(E29:E30)</f>
        <v>85000</v>
      </c>
      <c r="F31" s="16">
        <f>SUM(F29:F30)</f>
        <v>95000</v>
      </c>
      <c r="G31" s="58"/>
    </row>
    <row r="32" spans="1:23" x14ac:dyDescent="0.25">
      <c r="A32" s="103" t="s">
        <v>291</v>
      </c>
      <c r="B32" s="26" t="s">
        <v>13</v>
      </c>
      <c r="C32" s="178">
        <v>300000</v>
      </c>
      <c r="D32" s="16">
        <v>300000</v>
      </c>
      <c r="E32" s="16">
        <v>350000</v>
      </c>
      <c r="F32" s="16">
        <v>350000</v>
      </c>
      <c r="G32" s="58"/>
      <c r="I32" s="63"/>
      <c r="S32" s="138"/>
    </row>
    <row r="33" spans="1:19" x14ac:dyDescent="0.25">
      <c r="A33" s="103" t="s">
        <v>292</v>
      </c>
      <c r="B33" s="11" t="s">
        <v>14</v>
      </c>
      <c r="C33" s="178">
        <v>0</v>
      </c>
      <c r="D33" s="16">
        <v>0</v>
      </c>
      <c r="E33" s="16">
        <v>0</v>
      </c>
      <c r="F33" s="16">
        <v>0</v>
      </c>
      <c r="G33" s="58"/>
      <c r="N33" s="140"/>
      <c r="O33" s="134"/>
      <c r="P33" s="136"/>
      <c r="Q33" s="123"/>
      <c r="S33" s="139"/>
    </row>
    <row r="34" spans="1:19" x14ac:dyDescent="0.25">
      <c r="A34" s="103" t="s">
        <v>293</v>
      </c>
      <c r="B34" s="11" t="s">
        <v>315</v>
      </c>
      <c r="C34" s="178">
        <v>50000</v>
      </c>
      <c r="D34" s="16">
        <v>50000</v>
      </c>
      <c r="E34" s="16">
        <v>50000</v>
      </c>
      <c r="F34" s="16">
        <v>50000</v>
      </c>
      <c r="G34" s="58"/>
    </row>
    <row r="35" spans="1:19" x14ac:dyDescent="0.25">
      <c r="A35" s="103" t="s">
        <v>294</v>
      </c>
      <c r="B35" s="11" t="s">
        <v>15</v>
      </c>
      <c r="C35" s="178">
        <v>300000</v>
      </c>
      <c r="D35" s="16">
        <v>301000</v>
      </c>
      <c r="E35" s="16">
        <v>118981</v>
      </c>
      <c r="F35" s="16">
        <v>100661</v>
      </c>
      <c r="G35" s="58"/>
      <c r="H35" s="63"/>
      <c r="I35" s="63"/>
      <c r="J35" s="63"/>
      <c r="M35" s="148"/>
    </row>
    <row r="36" spans="1:19" x14ac:dyDescent="0.25">
      <c r="A36" s="103" t="s">
        <v>295</v>
      </c>
      <c r="B36" s="30" t="s">
        <v>16</v>
      </c>
      <c r="C36" s="178">
        <f>SUM(C32:C35)</f>
        <v>650000</v>
      </c>
      <c r="D36" s="16">
        <f>SUM(D32:D35)</f>
        <v>651000</v>
      </c>
      <c r="E36" s="16">
        <f>SUM(E32:E35)</f>
        <v>518981</v>
      </c>
      <c r="F36" s="16">
        <f>SUM(F32:F35)</f>
        <v>500661</v>
      </c>
      <c r="G36" s="58"/>
      <c r="M36" s="132"/>
    </row>
    <row r="37" spans="1:19" x14ac:dyDescent="0.25">
      <c r="A37" s="103" t="s">
        <v>296</v>
      </c>
      <c r="B37" s="30" t="s">
        <v>151</v>
      </c>
      <c r="C37" s="178">
        <v>0</v>
      </c>
      <c r="D37" s="16">
        <v>0</v>
      </c>
      <c r="E37" s="16">
        <v>0</v>
      </c>
      <c r="F37" s="16">
        <v>0</v>
      </c>
      <c r="G37" s="58"/>
      <c r="M37" s="145"/>
    </row>
    <row r="38" spans="1:19" x14ac:dyDescent="0.25">
      <c r="A38" s="103" t="s">
        <v>297</v>
      </c>
      <c r="B38" s="26" t="s">
        <v>302</v>
      </c>
      <c r="C38" s="178">
        <v>200000</v>
      </c>
      <c r="D38" s="16">
        <v>200000</v>
      </c>
      <c r="E38" s="16">
        <v>200000</v>
      </c>
      <c r="F38" s="16">
        <v>200000</v>
      </c>
      <c r="G38" s="58"/>
      <c r="M38" s="136"/>
    </row>
    <row r="39" spans="1:19" x14ac:dyDescent="0.25">
      <c r="A39" s="103" t="s">
        <v>299</v>
      </c>
      <c r="B39" s="26" t="s">
        <v>300</v>
      </c>
      <c r="C39" s="178">
        <v>0</v>
      </c>
      <c r="D39" s="16">
        <v>100</v>
      </c>
      <c r="E39" s="16">
        <v>100</v>
      </c>
      <c r="F39" s="16">
        <v>100</v>
      </c>
      <c r="G39" s="58"/>
      <c r="M39" s="134"/>
    </row>
    <row r="40" spans="1:19" x14ac:dyDescent="0.25">
      <c r="A40" s="104" t="s">
        <v>301</v>
      </c>
      <c r="B40" s="30" t="s">
        <v>300</v>
      </c>
      <c r="C40" s="178">
        <f>SUM(C38:C39)</f>
        <v>200000</v>
      </c>
      <c r="D40" s="16">
        <f>SUM(D38:D39)</f>
        <v>200100</v>
      </c>
      <c r="E40" s="16">
        <f>SUM(E38:E39)</f>
        <v>200100</v>
      </c>
      <c r="F40" s="16">
        <f>SUM(F38:F39)</f>
        <v>200100</v>
      </c>
      <c r="G40" s="58"/>
    </row>
    <row r="41" spans="1:19" x14ac:dyDescent="0.25">
      <c r="A41" s="105" t="s">
        <v>298</v>
      </c>
      <c r="B41" s="27" t="s">
        <v>147</v>
      </c>
      <c r="C41" s="178">
        <f>C28+C31+C36+C37+C40</f>
        <v>1235000</v>
      </c>
      <c r="D41" s="16">
        <f>D28+D31+D36+D37+D40</f>
        <v>1236100</v>
      </c>
      <c r="E41" s="16">
        <f>E28+E31+E36+E37+E40</f>
        <v>1104081</v>
      </c>
      <c r="F41" s="16">
        <f>F28+F31+F36+F37+F40</f>
        <v>1085761</v>
      </c>
      <c r="G41" s="58"/>
    </row>
    <row r="42" spans="1:19" x14ac:dyDescent="0.25">
      <c r="A42" s="103" t="s">
        <v>400</v>
      </c>
      <c r="B42" s="26" t="s">
        <v>401</v>
      </c>
      <c r="C42" s="178">
        <v>80000</v>
      </c>
      <c r="D42" s="16">
        <v>80000</v>
      </c>
      <c r="E42" s="16">
        <v>186472</v>
      </c>
      <c r="F42" s="16">
        <v>200897</v>
      </c>
      <c r="G42" s="58"/>
      <c r="I42" s="63"/>
    </row>
    <row r="43" spans="1:19" x14ac:dyDescent="0.25">
      <c r="A43" s="103" t="s">
        <v>402</v>
      </c>
      <c r="B43" s="26" t="s">
        <v>435</v>
      </c>
      <c r="C43" s="178">
        <v>20000</v>
      </c>
      <c r="D43" s="16">
        <v>20000</v>
      </c>
      <c r="E43" s="16">
        <v>50347</v>
      </c>
      <c r="F43" s="16">
        <v>54242</v>
      </c>
      <c r="G43" s="58"/>
      <c r="I43" s="63"/>
    </row>
    <row r="44" spans="1:19" x14ac:dyDescent="0.25">
      <c r="A44" s="105" t="s">
        <v>436</v>
      </c>
      <c r="B44" s="27" t="s">
        <v>437</v>
      </c>
      <c r="C44" s="178">
        <f>SUM(C42:C43)</f>
        <v>100000</v>
      </c>
      <c r="D44" s="16">
        <f>SUM(D42:D43)</f>
        <v>100000</v>
      </c>
      <c r="E44" s="16">
        <f>SUM(E42:E43)</f>
        <v>236819</v>
      </c>
      <c r="F44" s="16">
        <f>SUM(F42:F43)</f>
        <v>255139</v>
      </c>
      <c r="G44" s="58"/>
    </row>
    <row r="45" spans="1:19" ht="15.75" x14ac:dyDescent="0.25">
      <c r="A45" s="103"/>
      <c r="B45" s="48" t="s">
        <v>146</v>
      </c>
      <c r="C45" s="179">
        <f>C19+C25+C41+C44</f>
        <v>22565000</v>
      </c>
      <c r="D45" s="22">
        <f>D19+D25+D41+D44</f>
        <v>22566100</v>
      </c>
      <c r="E45" s="22">
        <f>E19+E25+E41+E44</f>
        <v>22570900</v>
      </c>
      <c r="F45" s="22">
        <f>F19+F25+F41+F44</f>
        <v>22570900</v>
      </c>
      <c r="G45" s="69"/>
    </row>
    <row r="46" spans="1:19" x14ac:dyDescent="0.25">
      <c r="D46" s="1"/>
      <c r="E46" s="1"/>
      <c r="F46" s="1"/>
      <c r="G46" s="59"/>
    </row>
    <row r="47" spans="1:19" x14ac:dyDescent="0.25">
      <c r="A47" s="402" t="s">
        <v>473</v>
      </c>
      <c r="B47" s="103" t="s">
        <v>471</v>
      </c>
      <c r="C47" s="180">
        <v>21774000</v>
      </c>
      <c r="D47" s="103">
        <v>21774000</v>
      </c>
      <c r="E47" s="103">
        <v>21774000</v>
      </c>
      <c r="F47" s="103">
        <v>21774000</v>
      </c>
      <c r="G47" s="296"/>
    </row>
    <row r="48" spans="1:19" x14ac:dyDescent="0.25">
      <c r="A48" s="402"/>
      <c r="B48" s="103" t="s">
        <v>472</v>
      </c>
      <c r="C48" s="180">
        <v>791000</v>
      </c>
      <c r="D48" s="103">
        <v>791000</v>
      </c>
      <c r="E48" s="103">
        <v>791000</v>
      </c>
      <c r="F48" s="103">
        <v>791000</v>
      </c>
      <c r="G48" s="296"/>
    </row>
    <row r="49" spans="1:7" x14ac:dyDescent="0.25">
      <c r="A49" s="202" t="s">
        <v>523</v>
      </c>
      <c r="B49" s="103" t="s">
        <v>524</v>
      </c>
      <c r="C49" s="180">
        <v>0</v>
      </c>
      <c r="D49" s="103">
        <v>1000</v>
      </c>
      <c r="E49" s="103">
        <v>1000</v>
      </c>
      <c r="F49" s="103">
        <v>1000</v>
      </c>
      <c r="G49" s="296"/>
    </row>
    <row r="50" spans="1:7" x14ac:dyDescent="0.25">
      <c r="A50" s="202" t="s">
        <v>462</v>
      </c>
      <c r="B50" s="103" t="s">
        <v>365</v>
      </c>
      <c r="C50" s="180">
        <v>0</v>
      </c>
      <c r="D50" s="103">
        <v>100</v>
      </c>
      <c r="E50" s="103">
        <v>100</v>
      </c>
      <c r="F50" s="103">
        <v>100</v>
      </c>
      <c r="G50" s="296"/>
    </row>
    <row r="51" spans="1:7" x14ac:dyDescent="0.25">
      <c r="A51" s="281" t="s">
        <v>559</v>
      </c>
      <c r="B51" s="103" t="s">
        <v>427</v>
      </c>
      <c r="C51" s="180"/>
      <c r="D51" s="103"/>
      <c r="E51" s="103">
        <v>4800</v>
      </c>
      <c r="F51" s="103">
        <v>4800</v>
      </c>
      <c r="G51" s="296"/>
    </row>
    <row r="52" spans="1:7" x14ac:dyDescent="0.25">
      <c r="A52" s="203"/>
      <c r="B52" s="105" t="s">
        <v>474</v>
      </c>
      <c r="C52" s="181">
        <f>C47+C48</f>
        <v>22565000</v>
      </c>
      <c r="D52" s="105">
        <f>D47+D48+D49+D50</f>
        <v>22566100</v>
      </c>
      <c r="E52" s="105">
        <f>E47+E48+E49+E50+E51</f>
        <v>22570900</v>
      </c>
      <c r="F52" s="105">
        <f>F47+F48+F49+F50+F51</f>
        <v>22570900</v>
      </c>
      <c r="G52" s="226"/>
    </row>
  </sheetData>
  <mergeCells count="7">
    <mergeCell ref="A47:A48"/>
    <mergeCell ref="T24:U24"/>
    <mergeCell ref="B1:C1"/>
    <mergeCell ref="B2:C2"/>
    <mergeCell ref="B3:C3"/>
    <mergeCell ref="M7:O7"/>
    <mergeCell ref="P7:R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29" workbookViewId="0">
      <selection activeCell="J47" sqref="J47"/>
    </sheetView>
  </sheetViews>
  <sheetFormatPr defaultRowHeight="12.75" x14ac:dyDescent="0.2"/>
  <cols>
    <col min="1" max="1" width="9.140625" style="13"/>
    <col min="2" max="2" width="37" style="13" customWidth="1"/>
    <col min="3" max="3" width="10.7109375" style="13" customWidth="1"/>
    <col min="4" max="4" width="11.28515625" style="13" customWidth="1"/>
    <col min="5" max="5" width="10.28515625" style="13" customWidth="1"/>
    <col min="6" max="7" width="13" style="13" customWidth="1"/>
    <col min="8" max="16384" width="9.140625" style="13"/>
  </cols>
  <sheetData>
    <row r="1" spans="1:7" ht="15" x14ac:dyDescent="0.25">
      <c r="A1" s="409" t="s">
        <v>180</v>
      </c>
      <c r="B1" s="409"/>
      <c r="C1" s="41"/>
      <c r="D1" s="41"/>
    </row>
    <row r="2" spans="1:7" ht="15" x14ac:dyDescent="0.25">
      <c r="A2" s="410" t="s">
        <v>579</v>
      </c>
      <c r="B2" s="410"/>
      <c r="C2" s="41"/>
      <c r="D2" s="41"/>
    </row>
    <row r="3" spans="1:7" ht="15" x14ac:dyDescent="0.25">
      <c r="A3" s="406" t="s">
        <v>490</v>
      </c>
      <c r="B3" s="406"/>
      <c r="C3" s="41"/>
      <c r="D3" s="41"/>
    </row>
    <row r="4" spans="1:7" ht="15" x14ac:dyDescent="0.25">
      <c r="A4" s="169"/>
      <c r="B4" s="169"/>
      <c r="C4" s="41"/>
      <c r="D4" s="41"/>
    </row>
    <row r="5" spans="1:7" ht="15" x14ac:dyDescent="0.25">
      <c r="A5" s="41"/>
      <c r="B5" s="45" t="s">
        <v>178</v>
      </c>
      <c r="C5" s="41"/>
      <c r="D5" s="41"/>
    </row>
    <row r="6" spans="1:7" ht="15" x14ac:dyDescent="0.25">
      <c r="A6" s="41"/>
      <c r="B6" s="43" t="s">
        <v>479</v>
      </c>
      <c r="C6" s="41"/>
      <c r="D6" s="41"/>
    </row>
    <row r="7" spans="1:7" ht="28.5" customHeight="1" x14ac:dyDescent="0.25">
      <c r="A7" s="103"/>
      <c r="B7" s="207" t="s">
        <v>1</v>
      </c>
      <c r="C7" s="207" t="s">
        <v>434</v>
      </c>
      <c r="D7" s="207" t="s">
        <v>525</v>
      </c>
      <c r="E7" s="207" t="s">
        <v>551</v>
      </c>
      <c r="F7" s="207" t="s">
        <v>578</v>
      </c>
      <c r="G7" s="264"/>
    </row>
    <row r="8" spans="1:7" ht="15" x14ac:dyDescent="0.25">
      <c r="A8" s="103" t="s">
        <v>270</v>
      </c>
      <c r="B8" s="11" t="s">
        <v>3</v>
      </c>
      <c r="C8" s="16">
        <f>'4.3 Szakmár'!C8+'4.4 Öregcsertő'!C8+'4.5 Újtelek'!C8+'4.6 Jegyző'!C8</f>
        <v>27363000</v>
      </c>
      <c r="D8" s="16">
        <f>'4.3 Szakmár'!D8+'4.4 Öregcsertő'!D8+'4.5 Újtelek'!D8+'4.6 Jegyző'!D8</f>
        <v>27466500</v>
      </c>
      <c r="E8" s="16">
        <f>'4.3 Szakmár'!E8+'4.4 Öregcsertő'!E8+'4.5 Újtelek'!E8+'4.6 Jegyző'!E8</f>
        <v>27466500</v>
      </c>
      <c r="F8" s="16">
        <f>'4.3 Szakmár'!F8+'4.4 Öregcsertő'!F8+'4.5 Újtelek'!F8+'4.6 Jegyző'!F8</f>
        <v>27466500</v>
      </c>
      <c r="G8" s="58"/>
    </row>
    <row r="9" spans="1:7" ht="15" x14ac:dyDescent="0.25">
      <c r="A9" s="103" t="s">
        <v>271</v>
      </c>
      <c r="B9" s="11" t="s">
        <v>272</v>
      </c>
      <c r="C9" s="16">
        <f>'4.3 Szakmár'!C9+'4.4 Öregcsertő'!C9+'4.5 Újtelek'!C9+'4.6 Jegyző'!C9</f>
        <v>0</v>
      </c>
      <c r="D9" s="16">
        <f>'4.3 Szakmár'!D9+'4.4 Öregcsertő'!D9+'4.5 Újtelek'!D9+'4.6 Jegyző'!D9</f>
        <v>0</v>
      </c>
      <c r="E9" s="16">
        <f>'4.3 Szakmár'!E9+'4.4 Öregcsertő'!E9+'4.5 Újtelek'!E9+'4.6 Jegyző'!E9</f>
        <v>0</v>
      </c>
      <c r="F9" s="16">
        <f>'4.3 Szakmár'!F9+'4.4 Öregcsertő'!F9+'4.5 Újtelek'!F9+'4.6 Jegyző'!F9</f>
        <v>240000</v>
      </c>
      <c r="G9" s="58"/>
    </row>
    <row r="10" spans="1:7" ht="15" x14ac:dyDescent="0.25">
      <c r="A10" s="103" t="s">
        <v>273</v>
      </c>
      <c r="B10" s="11" t="s">
        <v>148</v>
      </c>
      <c r="C10" s="16">
        <f>'4.3 Szakmár'!C10+'4.4 Öregcsertő'!C10+'4.5 Újtelek'!C10+'4.6 Jegyző'!C10</f>
        <v>1759000</v>
      </c>
      <c r="D10" s="16">
        <f>'4.3 Szakmár'!D10+'4.4 Öregcsertő'!D10+'4.5 Újtelek'!D10+'4.6 Jegyző'!D10</f>
        <v>1759000</v>
      </c>
      <c r="E10" s="16">
        <f>'4.3 Szakmár'!E10+'4.4 Öregcsertő'!E10+'4.5 Újtelek'!E10+'4.6 Jegyző'!E10</f>
        <v>1759000</v>
      </c>
      <c r="F10" s="16">
        <f>'4.3 Szakmár'!F10+'4.4 Öregcsertő'!F10+'4.5 Újtelek'!F10+'4.6 Jegyző'!F10</f>
        <v>1759000</v>
      </c>
      <c r="G10" s="58"/>
    </row>
    <row r="11" spans="1:7" ht="15" x14ac:dyDescent="0.25">
      <c r="A11" s="103" t="s">
        <v>274</v>
      </c>
      <c r="B11" s="11" t="s">
        <v>4</v>
      </c>
      <c r="C11" s="16">
        <f>'4.3 Szakmár'!C11+'4.4 Öregcsertő'!C11+'4.5 Újtelek'!C11+'4.6 Jegyző'!C11</f>
        <v>445000</v>
      </c>
      <c r="D11" s="16">
        <f>'4.3 Szakmár'!D11+'4.4 Öregcsertő'!D11+'4.5 Újtelek'!D11+'4.6 Jegyző'!D11</f>
        <v>445000</v>
      </c>
      <c r="E11" s="16">
        <f>'4.3 Szakmár'!E11+'4.4 Öregcsertő'!E11+'4.5 Újtelek'!E11+'4.6 Jegyző'!E11</f>
        <v>445000</v>
      </c>
      <c r="F11" s="16">
        <f>'4.3 Szakmár'!F11+'4.4 Öregcsertő'!F11+'4.5 Újtelek'!F11+'4.6 Jegyző'!F11</f>
        <v>445000</v>
      </c>
      <c r="G11" s="58"/>
    </row>
    <row r="12" spans="1:7" ht="15" x14ac:dyDescent="0.25">
      <c r="A12" s="103" t="s">
        <v>313</v>
      </c>
      <c r="B12" s="11" t="s">
        <v>314</v>
      </c>
      <c r="C12" s="16">
        <f>'4.3 Szakmár'!C12+'4.4 Öregcsertő'!C12+'4.5 Újtelek'!C12+'4.6 Jegyző'!C12</f>
        <v>610000</v>
      </c>
      <c r="D12" s="16">
        <f>'4.3 Szakmár'!D12+'4.4 Öregcsertő'!D12+'4.5 Újtelek'!D12+'4.6 Jegyző'!D12</f>
        <v>610000</v>
      </c>
      <c r="E12" s="16">
        <f>'4.3 Szakmár'!E12+'4.4 Öregcsertő'!E12+'4.5 Újtelek'!E12+'4.6 Jegyző'!E12</f>
        <v>610000</v>
      </c>
      <c r="F12" s="16">
        <f>'4.3 Szakmár'!F12+'4.4 Öregcsertő'!F12+'4.5 Újtelek'!F12+'4.6 Jegyző'!F12</f>
        <v>610000</v>
      </c>
      <c r="G12" s="58"/>
    </row>
    <row r="13" spans="1:7" ht="15" x14ac:dyDescent="0.25">
      <c r="A13" s="104" t="s">
        <v>275</v>
      </c>
      <c r="B13" s="30" t="s">
        <v>5</v>
      </c>
      <c r="C13" s="16">
        <f>'4.3 Szakmár'!C13+'4.4 Öregcsertő'!C13+'4.5 Újtelek'!C13+'4.6 Jegyző'!C13</f>
        <v>30177000</v>
      </c>
      <c r="D13" s="16">
        <f>'4.3 Szakmár'!D13+'4.4 Öregcsertő'!D13+'4.5 Újtelek'!D13+'4.6 Jegyző'!D13</f>
        <v>30280500</v>
      </c>
      <c r="E13" s="16">
        <f>'4.3 Szakmár'!E13+'4.4 Öregcsertő'!E13+'4.5 Újtelek'!E13+'4.6 Jegyző'!E13</f>
        <v>30280500</v>
      </c>
      <c r="F13" s="16">
        <f>'4.3 Szakmár'!F13+'4.4 Öregcsertő'!F13+'4.5 Újtelek'!F13+'4.6 Jegyző'!F13</f>
        <v>30520500</v>
      </c>
      <c r="G13" s="58"/>
    </row>
    <row r="14" spans="1:7" ht="15" x14ac:dyDescent="0.25">
      <c r="A14" s="103" t="s">
        <v>276</v>
      </c>
      <c r="B14" s="26" t="s">
        <v>21</v>
      </c>
      <c r="C14" s="16">
        <f>'4.3 Szakmár'!C14+'4.4 Öregcsertő'!C14+'4.5 Újtelek'!C14+'4.6 Jegyző'!C14</f>
        <v>0</v>
      </c>
      <c r="D14" s="16">
        <f>'4.3 Szakmár'!D14+'4.4 Öregcsertő'!D14+'4.5 Újtelek'!D14+'4.6 Jegyző'!D14</f>
        <v>0</v>
      </c>
      <c r="E14" s="16">
        <f>'4.3 Szakmár'!E14+'4.4 Öregcsertő'!E14+'4.5 Újtelek'!E14+'4.6 Jegyző'!E14</f>
        <v>0</v>
      </c>
      <c r="F14" s="16">
        <f>'4.3 Szakmár'!F14+'4.4 Öregcsertő'!F14+'4.5 Újtelek'!F14+'4.6 Jegyző'!F14</f>
        <v>0</v>
      </c>
      <c r="G14" s="58"/>
    </row>
    <row r="15" spans="1:7" ht="30" x14ac:dyDescent="0.25">
      <c r="A15" s="103" t="s">
        <v>277</v>
      </c>
      <c r="B15" s="26" t="s">
        <v>303</v>
      </c>
      <c r="C15" s="16">
        <f>'4.3 Szakmár'!C15+'4.4 Öregcsertő'!C15+'4.5 Újtelek'!C15+'4.6 Jegyző'!C15</f>
        <v>0</v>
      </c>
      <c r="D15" s="16">
        <f>'4.3 Szakmár'!D15+'4.4 Öregcsertő'!D15+'4.5 Újtelek'!D15+'4.6 Jegyző'!D15</f>
        <v>0</v>
      </c>
      <c r="E15" s="16">
        <f>'4.3 Szakmár'!E15+'4.4 Öregcsertő'!E15+'4.5 Újtelek'!E15+'4.6 Jegyző'!E15</f>
        <v>0</v>
      </c>
      <c r="F15" s="16">
        <f>'4.3 Szakmár'!F15+'4.4 Öregcsertő'!F15+'4.5 Újtelek'!F15+'4.6 Jegyző'!F15</f>
        <v>0</v>
      </c>
      <c r="G15" s="58"/>
    </row>
    <row r="16" spans="1:7" ht="30" x14ac:dyDescent="0.25">
      <c r="A16" s="103" t="s">
        <v>278</v>
      </c>
      <c r="B16" s="26" t="s">
        <v>304</v>
      </c>
      <c r="C16" s="16">
        <f>'4.3 Szakmár'!C16+'4.4 Öregcsertő'!C16+'4.5 Újtelek'!C16+'4.6 Jegyző'!C16</f>
        <v>0</v>
      </c>
      <c r="D16" s="16">
        <f>'4.3 Szakmár'!D16+'4.4 Öregcsertő'!D16+'4.5 Újtelek'!D16+'4.6 Jegyző'!D16</f>
        <v>0</v>
      </c>
      <c r="E16" s="16">
        <f>'4.3 Szakmár'!E16+'4.4 Öregcsertő'!E16+'4.5 Újtelek'!E16+'4.6 Jegyző'!E16</f>
        <v>0</v>
      </c>
      <c r="F16" s="16">
        <f>'4.3 Szakmár'!F16+'4.4 Öregcsertő'!F16+'4.5 Újtelek'!F16+'4.6 Jegyző'!F16</f>
        <v>347086</v>
      </c>
      <c r="G16" s="58"/>
    </row>
    <row r="17" spans="1:7" ht="15" x14ac:dyDescent="0.25">
      <c r="A17" s="104" t="s">
        <v>279</v>
      </c>
      <c r="B17" s="30" t="s">
        <v>22</v>
      </c>
      <c r="C17" s="16">
        <f>'4.3 Szakmár'!C17+'4.4 Öregcsertő'!C17+'4.5 Újtelek'!C17+'4.6 Jegyző'!C17</f>
        <v>0</v>
      </c>
      <c r="D17" s="16">
        <f>'4.3 Szakmár'!D17+'4.4 Öregcsertő'!D17+'4.5 Újtelek'!D17+'4.6 Jegyző'!D17</f>
        <v>0</v>
      </c>
      <c r="E17" s="16">
        <f>'4.3 Szakmár'!E17+'4.4 Öregcsertő'!E17+'4.5 Újtelek'!E17+'4.6 Jegyző'!E17</f>
        <v>0</v>
      </c>
      <c r="F17" s="16">
        <f>'4.3 Szakmár'!F17+'4.4 Öregcsertő'!F17+'4.5 Újtelek'!F17+'4.6 Jegyző'!F17</f>
        <v>347086</v>
      </c>
      <c r="G17" s="58"/>
    </row>
    <row r="18" spans="1:7" ht="15" x14ac:dyDescent="0.25">
      <c r="A18" s="105" t="s">
        <v>280</v>
      </c>
      <c r="B18" s="27" t="s">
        <v>5</v>
      </c>
      <c r="C18" s="16">
        <f>'4.3 Szakmár'!C18+'4.4 Öregcsertő'!C18+'4.5 Újtelek'!C18+'4.6 Jegyző'!C18</f>
        <v>30177000</v>
      </c>
      <c r="D18" s="16">
        <f>'4.3 Szakmár'!D18+'4.4 Öregcsertő'!D18+'4.5 Újtelek'!D18+'4.6 Jegyző'!D18</f>
        <v>30280500</v>
      </c>
      <c r="E18" s="16">
        <f>'4.3 Szakmár'!E18+'4.4 Öregcsertő'!E18+'4.5 Újtelek'!E18+'4.6 Jegyző'!E18</f>
        <v>30280500</v>
      </c>
      <c r="F18" s="16">
        <f>'4.3 Szakmár'!F18+'4.4 Öregcsertő'!F18+'4.5 Újtelek'!F18+'4.6 Jegyző'!F18</f>
        <v>30867586</v>
      </c>
      <c r="G18" s="58"/>
    </row>
    <row r="19" spans="1:7" ht="15" x14ac:dyDescent="0.25">
      <c r="A19" s="103" t="s">
        <v>281</v>
      </c>
      <c r="B19" s="26" t="s">
        <v>305</v>
      </c>
      <c r="C19" s="16">
        <f>'4.3 Szakmár'!C19+'4.4 Öregcsertő'!C19+'4.5 Újtelek'!C19+'4.6 Jegyző'!C19</f>
        <v>7555000</v>
      </c>
      <c r="D19" s="16">
        <f>'4.3 Szakmár'!D19+'4.4 Öregcsertő'!D19+'4.5 Újtelek'!D19+'4.6 Jegyző'!D19</f>
        <v>7636000</v>
      </c>
      <c r="E19" s="16">
        <f>'4.3 Szakmár'!E19+'4.4 Öregcsertő'!E19+'4.5 Újtelek'!E19+'4.6 Jegyző'!E19</f>
        <v>7636000</v>
      </c>
      <c r="F19" s="16">
        <f>'4.3 Szakmár'!F19+'4.4 Öregcsertő'!F19+'4.5 Újtelek'!F19+'4.6 Jegyző'!F19</f>
        <v>7781800</v>
      </c>
      <c r="G19" s="58"/>
    </row>
    <row r="20" spans="1:7" ht="15" x14ac:dyDescent="0.25">
      <c r="A20" s="103" t="s">
        <v>282</v>
      </c>
      <c r="B20" s="26" t="s">
        <v>306</v>
      </c>
      <c r="C20" s="16">
        <f>'4.3 Szakmár'!C20+'4.4 Öregcsertő'!C20+'4.5 Újtelek'!C20+'4.6 Jegyző'!C20</f>
        <v>0</v>
      </c>
      <c r="D20" s="16">
        <f>'4.3 Szakmár'!D20+'4.4 Öregcsertő'!D20+'4.5 Újtelek'!D20+'4.6 Jegyző'!D20</f>
        <v>0</v>
      </c>
      <c r="E20" s="16">
        <f>'4.3 Szakmár'!E20+'4.4 Öregcsertő'!E20+'4.5 Újtelek'!E20+'4.6 Jegyző'!E20</f>
        <v>0</v>
      </c>
      <c r="F20" s="16">
        <f>'4.3 Szakmár'!F20+'4.4 Öregcsertő'!F20+'4.5 Újtelek'!F20+'4.6 Jegyző'!F20</f>
        <v>0</v>
      </c>
      <c r="G20" s="58"/>
    </row>
    <row r="21" spans="1:7" ht="15" x14ac:dyDescent="0.25">
      <c r="A21" s="103" t="s">
        <v>283</v>
      </c>
      <c r="B21" s="26" t="s">
        <v>307</v>
      </c>
      <c r="C21" s="16">
        <f>'4.3 Szakmár'!C21+'4.4 Öregcsertő'!C21+'4.5 Újtelek'!C21+'4.6 Jegyző'!C21</f>
        <v>340000</v>
      </c>
      <c r="D21" s="16">
        <f>'4.3 Szakmár'!D21+'4.4 Öregcsertő'!D21+'4.5 Újtelek'!D21+'4.6 Jegyző'!D21</f>
        <v>340000</v>
      </c>
      <c r="E21" s="16">
        <f>'4.3 Szakmár'!E21+'4.4 Öregcsertő'!E21+'4.5 Újtelek'!E21+'4.6 Jegyző'!E21</f>
        <v>340000</v>
      </c>
      <c r="F21" s="16">
        <f>'4.3 Szakmár'!F21+'4.4 Öregcsertő'!F21+'4.5 Újtelek'!F21+'4.6 Jegyző'!F21</f>
        <v>359214</v>
      </c>
      <c r="G21" s="58"/>
    </row>
    <row r="22" spans="1:7" ht="15" x14ac:dyDescent="0.25">
      <c r="A22" s="103" t="s">
        <v>308</v>
      </c>
      <c r="B22" s="26" t="s">
        <v>309</v>
      </c>
      <c r="C22" s="16">
        <f>'4.3 Szakmár'!C22+'4.4 Öregcsertő'!C22+'4.5 Újtelek'!C22+'4.6 Jegyző'!C22</f>
        <v>50000</v>
      </c>
      <c r="D22" s="16">
        <f>'4.3 Szakmár'!D22+'4.4 Öregcsertő'!D22+'4.5 Újtelek'!D22+'4.6 Jegyző'!D22</f>
        <v>50000</v>
      </c>
      <c r="E22" s="16">
        <f>'4.3 Szakmár'!E22+'4.4 Öregcsertő'!E22+'4.5 Újtelek'!E22+'4.6 Jegyző'!E22</f>
        <v>50000</v>
      </c>
      <c r="F22" s="16">
        <f>'4.3 Szakmár'!F22+'4.4 Öregcsertő'!F22+'4.5 Újtelek'!F22+'4.6 Jegyző'!F22</f>
        <v>50000</v>
      </c>
      <c r="G22" s="58"/>
    </row>
    <row r="23" spans="1:7" ht="15" x14ac:dyDescent="0.25">
      <c r="A23" s="103" t="s">
        <v>284</v>
      </c>
      <c r="B23" s="26" t="s">
        <v>310</v>
      </c>
      <c r="C23" s="16">
        <f>'4.3 Szakmár'!C23+'4.4 Öregcsertő'!C23+'4.5 Újtelek'!C23+'4.6 Jegyző'!C23</f>
        <v>343000</v>
      </c>
      <c r="D23" s="16">
        <f>'4.3 Szakmár'!D23+'4.4 Öregcsertő'!D23+'4.5 Újtelek'!D23+'4.6 Jegyző'!D23</f>
        <v>343000</v>
      </c>
      <c r="E23" s="16">
        <f>'4.3 Szakmár'!E23+'4.4 Öregcsertő'!E23+'4.5 Újtelek'!E23+'4.6 Jegyző'!E23</f>
        <v>343000</v>
      </c>
      <c r="F23" s="16">
        <f>'4.3 Szakmár'!F23+'4.4 Öregcsertő'!F23+'4.5 Újtelek'!F23+'4.6 Jegyző'!F23</f>
        <v>353674</v>
      </c>
      <c r="G23" s="58"/>
    </row>
    <row r="24" spans="1:7" ht="15" x14ac:dyDescent="0.25">
      <c r="A24" s="105" t="s">
        <v>285</v>
      </c>
      <c r="B24" s="32" t="s">
        <v>311</v>
      </c>
      <c r="C24" s="16">
        <f>'4.3 Szakmár'!C24+'4.4 Öregcsertő'!C24+'4.5 Újtelek'!C24+'4.6 Jegyző'!C24</f>
        <v>8288000</v>
      </c>
      <c r="D24" s="16">
        <f>'4.3 Szakmár'!D24+'4.4 Öregcsertő'!D24+'4.5 Újtelek'!D24+'4.6 Jegyző'!D24</f>
        <v>8369000</v>
      </c>
      <c r="E24" s="16">
        <f>'4.3 Szakmár'!E24+'4.4 Öregcsertő'!E24+'4.5 Újtelek'!E24+'4.6 Jegyző'!E24</f>
        <v>8369000</v>
      </c>
      <c r="F24" s="16">
        <f>'4.3 Szakmár'!F24+'4.4 Öregcsertő'!F24+'4.5 Újtelek'!F24+'4.6 Jegyző'!F24</f>
        <v>8544688</v>
      </c>
      <c r="G24" s="58"/>
    </row>
    <row r="25" spans="1:7" ht="15" x14ac:dyDescent="0.25">
      <c r="A25" s="103" t="s">
        <v>312</v>
      </c>
      <c r="B25" s="107" t="s">
        <v>7</v>
      </c>
      <c r="C25" s="16">
        <f>'4.3 Szakmár'!C25+'4.4 Öregcsertő'!C25+'4.5 Újtelek'!C25+'4.6 Jegyző'!C25</f>
        <v>280000</v>
      </c>
      <c r="D25" s="16">
        <f>'4.3 Szakmár'!D25+'4.4 Öregcsertő'!D25+'4.5 Újtelek'!D25+'4.6 Jegyző'!D25</f>
        <v>280000</v>
      </c>
      <c r="E25" s="16">
        <f>'4.3 Szakmár'!E25+'4.4 Öregcsertő'!E25+'4.5 Újtelek'!E25+'4.6 Jegyző'!E25</f>
        <v>240000</v>
      </c>
      <c r="F25" s="16">
        <f>'4.3 Szakmár'!F25+'4.4 Öregcsertő'!F25+'4.5 Újtelek'!F25+'4.6 Jegyző'!F25</f>
        <v>240000</v>
      </c>
      <c r="G25" s="58"/>
    </row>
    <row r="26" spans="1:7" ht="15" x14ac:dyDescent="0.25">
      <c r="A26" s="103" t="s">
        <v>286</v>
      </c>
      <c r="B26" s="11" t="s">
        <v>8</v>
      </c>
      <c r="C26" s="16">
        <f>'4.3 Szakmár'!C26+'4.4 Öregcsertő'!C26+'4.5 Újtelek'!C26+'4.6 Jegyző'!C26</f>
        <v>500000</v>
      </c>
      <c r="D26" s="16">
        <f>'4.3 Szakmár'!D26+'4.4 Öregcsertő'!D26+'4.5 Újtelek'!D26+'4.6 Jegyző'!D26</f>
        <v>500000</v>
      </c>
      <c r="E26" s="16">
        <f>'4.3 Szakmár'!E26+'4.4 Öregcsertő'!E26+'4.5 Újtelek'!E26+'4.6 Jegyző'!E26</f>
        <v>500000</v>
      </c>
      <c r="F26" s="16">
        <f>'4.3 Szakmár'!F26+'4.4 Öregcsertő'!F26+'4.5 Újtelek'!F26+'4.6 Jegyző'!F26</f>
        <v>520222</v>
      </c>
      <c r="G26" s="58"/>
    </row>
    <row r="27" spans="1:7" ht="15" x14ac:dyDescent="0.25">
      <c r="A27" s="103" t="s">
        <v>287</v>
      </c>
      <c r="B27" s="30" t="s">
        <v>9</v>
      </c>
      <c r="C27" s="16">
        <f>'4.3 Szakmár'!C27+'4.4 Öregcsertő'!C27+'4.5 Újtelek'!C27+'4.6 Jegyző'!C27</f>
        <v>780000</v>
      </c>
      <c r="D27" s="16">
        <f>'4.3 Szakmár'!D27+'4.4 Öregcsertő'!D27+'4.5 Újtelek'!D27+'4.6 Jegyző'!D27</f>
        <v>780000</v>
      </c>
      <c r="E27" s="16">
        <f>'4.3 Szakmár'!E27+'4.4 Öregcsertő'!E27+'4.5 Újtelek'!E27+'4.6 Jegyző'!E27</f>
        <v>740000</v>
      </c>
      <c r="F27" s="16">
        <f>'4.3 Szakmár'!F27+'4.4 Öregcsertő'!F27+'4.5 Újtelek'!F27+'4.6 Jegyző'!F27</f>
        <v>760222</v>
      </c>
      <c r="G27" s="58"/>
    </row>
    <row r="28" spans="1:7" ht="15" x14ac:dyDescent="0.25">
      <c r="A28" s="103" t="s">
        <v>288</v>
      </c>
      <c r="B28" s="26" t="s">
        <v>10</v>
      </c>
      <c r="C28" s="16">
        <f>'4.3 Szakmár'!C28+'4.4 Öregcsertő'!C28+'4.5 Újtelek'!C28+'4.6 Jegyző'!C28</f>
        <v>100000</v>
      </c>
      <c r="D28" s="16">
        <f>'4.3 Szakmár'!D28+'4.4 Öregcsertő'!D28+'4.5 Újtelek'!D28+'4.6 Jegyző'!D28</f>
        <v>341144</v>
      </c>
      <c r="E28" s="16">
        <f>'4.3 Szakmár'!E28+'4.4 Öregcsertő'!E28+'4.5 Újtelek'!E28+'4.6 Jegyző'!E28</f>
        <v>448619</v>
      </c>
      <c r="F28" s="16">
        <f>'4.3 Szakmár'!F28+'4.4 Öregcsertő'!F28+'4.5 Újtelek'!F28+'4.6 Jegyző'!F28</f>
        <v>448619</v>
      </c>
      <c r="G28" s="58"/>
    </row>
    <row r="29" spans="1:7" ht="15" x14ac:dyDescent="0.25">
      <c r="A29" s="103" t="s">
        <v>289</v>
      </c>
      <c r="B29" s="26" t="s">
        <v>11</v>
      </c>
      <c r="C29" s="16">
        <f>'4.3 Szakmár'!C29+'4.4 Öregcsertő'!C29+'4.5 Újtelek'!C29+'4.6 Jegyző'!C29</f>
        <v>730000</v>
      </c>
      <c r="D29" s="16">
        <f>'4.3 Szakmár'!D29+'4.4 Öregcsertő'!D29+'4.5 Újtelek'!D29+'4.6 Jegyző'!D29</f>
        <v>488856</v>
      </c>
      <c r="E29" s="16">
        <f>'4.3 Szakmár'!E29+'4.4 Öregcsertő'!E29+'4.5 Újtelek'!E29+'4.6 Jegyző'!E29</f>
        <v>488856</v>
      </c>
      <c r="F29" s="16">
        <f>'4.3 Szakmár'!F29+'4.4 Öregcsertő'!F29+'4.5 Újtelek'!F29+'4.6 Jegyző'!F29</f>
        <v>492839</v>
      </c>
      <c r="G29" s="58"/>
    </row>
    <row r="30" spans="1:7" ht="15" x14ac:dyDescent="0.25">
      <c r="A30" s="103" t="s">
        <v>290</v>
      </c>
      <c r="B30" s="30" t="s">
        <v>12</v>
      </c>
      <c r="C30" s="16">
        <f>'4.3 Szakmár'!C30+'4.4 Öregcsertő'!C30+'4.5 Újtelek'!C30+'4.6 Jegyző'!C30</f>
        <v>830000</v>
      </c>
      <c r="D30" s="16">
        <f>'4.3 Szakmár'!D30+'4.4 Öregcsertő'!D30+'4.5 Újtelek'!D30+'4.6 Jegyző'!D30</f>
        <v>830000</v>
      </c>
      <c r="E30" s="16">
        <f>'4.3 Szakmár'!E30+'4.4 Öregcsertő'!E30+'4.5 Újtelek'!E30+'4.6 Jegyző'!E30</f>
        <v>937475</v>
      </c>
      <c r="F30" s="16">
        <f>'4.3 Szakmár'!F30+'4.4 Öregcsertő'!F30+'4.5 Újtelek'!F30+'4.6 Jegyző'!F30</f>
        <v>941458</v>
      </c>
      <c r="G30" s="58"/>
    </row>
    <row r="31" spans="1:7" ht="15" x14ac:dyDescent="0.25">
      <c r="A31" s="103" t="s">
        <v>291</v>
      </c>
      <c r="B31" s="26" t="s">
        <v>13</v>
      </c>
      <c r="C31" s="16">
        <f>'4.3 Szakmár'!C31+'4.4 Öregcsertő'!C31+'4.5 Újtelek'!C31+'4.6 Jegyző'!C31</f>
        <v>1185000</v>
      </c>
      <c r="D31" s="16">
        <f>'4.3 Szakmár'!D31+'4.4 Öregcsertő'!D31+'4.5 Újtelek'!D31+'4.6 Jegyző'!D31</f>
        <v>1185000</v>
      </c>
      <c r="E31" s="16">
        <f>'4.3 Szakmár'!E31+'4.4 Öregcsertő'!E31+'4.5 Újtelek'!E31+'4.6 Jegyző'!E31</f>
        <v>1185000</v>
      </c>
      <c r="F31" s="16">
        <f>'4.3 Szakmár'!F31+'4.4 Öregcsertő'!F31+'4.5 Újtelek'!F31+'4.6 Jegyző'!F31</f>
        <v>1185000</v>
      </c>
      <c r="G31" s="58"/>
    </row>
    <row r="32" spans="1:7" ht="15" x14ac:dyDescent="0.25">
      <c r="A32" s="103" t="s">
        <v>292</v>
      </c>
      <c r="B32" s="11" t="s">
        <v>14</v>
      </c>
      <c r="C32" s="16">
        <f>'4.3 Szakmár'!C32+'4.4 Öregcsertő'!C32+'4.5 Újtelek'!C32+'4.6 Jegyző'!C32</f>
        <v>10000</v>
      </c>
      <c r="D32" s="16">
        <f>'4.3 Szakmár'!D32+'4.4 Öregcsertő'!D32+'4.5 Újtelek'!D32+'4.6 Jegyző'!D32</f>
        <v>10000</v>
      </c>
      <c r="E32" s="16">
        <f>'4.3 Szakmár'!E32+'4.4 Öregcsertő'!E32+'4.5 Újtelek'!E32+'4.6 Jegyző'!E32</f>
        <v>10000</v>
      </c>
      <c r="F32" s="16">
        <f>'4.3 Szakmár'!F32+'4.4 Öregcsertő'!F32+'4.5 Újtelek'!F32+'4.6 Jegyző'!F32</f>
        <v>10000</v>
      </c>
      <c r="G32" s="58"/>
    </row>
    <row r="33" spans="1:7" ht="15" x14ac:dyDescent="0.25">
      <c r="A33" s="103" t="s">
        <v>293</v>
      </c>
      <c r="B33" s="11" t="s">
        <v>315</v>
      </c>
      <c r="C33" s="16">
        <f>'4.3 Szakmár'!C33+'4.4 Öregcsertő'!C33+'4.5 Újtelek'!C33+'4.6 Jegyző'!C33</f>
        <v>0</v>
      </c>
      <c r="D33" s="16">
        <f>'4.3 Szakmár'!D33+'4.4 Öregcsertő'!D33+'4.5 Újtelek'!D33+'4.6 Jegyző'!D33</f>
        <v>0</v>
      </c>
      <c r="E33" s="16">
        <f>'4.3 Szakmár'!E33+'4.4 Öregcsertő'!E33+'4.5 Újtelek'!E33+'4.6 Jegyző'!E33</f>
        <v>42000</v>
      </c>
      <c r="F33" s="16">
        <f>'4.3 Szakmár'!F33+'4.4 Öregcsertő'!F33+'4.5 Újtelek'!F33+'4.6 Jegyző'!F33</f>
        <v>42000</v>
      </c>
      <c r="G33" s="58"/>
    </row>
    <row r="34" spans="1:7" ht="15" x14ac:dyDescent="0.25">
      <c r="A34" s="103" t="s">
        <v>294</v>
      </c>
      <c r="B34" s="11" t="s">
        <v>15</v>
      </c>
      <c r="C34" s="16">
        <f>'4.3 Szakmár'!C34+'4.4 Öregcsertő'!C34+'4.5 Újtelek'!C34+'4.6 Jegyző'!C34</f>
        <v>1660000</v>
      </c>
      <c r="D34" s="16">
        <f>'4.3 Szakmár'!D34+'4.4 Öregcsertő'!D34+'4.5 Újtelek'!D34+'4.6 Jegyző'!D34</f>
        <v>1660000</v>
      </c>
      <c r="E34" s="16">
        <f>'4.3 Szakmár'!E34+'4.4 Öregcsertő'!E34+'4.5 Újtelek'!E34+'4.6 Jegyző'!E34</f>
        <v>1589586</v>
      </c>
      <c r="F34" s="16">
        <f>'4.3 Szakmár'!F34+'4.4 Öregcsertő'!F34+'4.5 Újtelek'!F34+'4.6 Jegyző'!F34</f>
        <v>1594605</v>
      </c>
      <c r="G34" s="58"/>
    </row>
    <row r="35" spans="1:7" ht="15" x14ac:dyDescent="0.25">
      <c r="A35" s="103" t="s">
        <v>295</v>
      </c>
      <c r="B35" s="30" t="s">
        <v>16</v>
      </c>
      <c r="C35" s="16">
        <f>'4.3 Szakmár'!C35+'4.4 Öregcsertő'!C35+'4.5 Újtelek'!C35+'4.6 Jegyző'!C35</f>
        <v>2855000</v>
      </c>
      <c r="D35" s="16">
        <f>'4.3 Szakmár'!D35+'4.4 Öregcsertő'!D35+'4.5 Újtelek'!D35+'4.6 Jegyző'!D35</f>
        <v>2855000</v>
      </c>
      <c r="E35" s="16">
        <f>'4.3 Szakmár'!E35+'4.4 Öregcsertő'!E35+'4.5 Újtelek'!E35+'4.6 Jegyző'!E35</f>
        <v>2826586</v>
      </c>
      <c r="F35" s="16">
        <f>'4.3 Szakmár'!F35+'4.4 Öregcsertő'!F35+'4.5 Újtelek'!F35+'4.6 Jegyző'!F35</f>
        <v>2831605</v>
      </c>
      <c r="G35" s="58"/>
    </row>
    <row r="36" spans="1:7" ht="15" x14ac:dyDescent="0.25">
      <c r="A36" s="103" t="s">
        <v>296</v>
      </c>
      <c r="B36" s="30" t="s">
        <v>151</v>
      </c>
      <c r="C36" s="16">
        <f>'4.3 Szakmár'!C36+'4.4 Öregcsertő'!C36+'4.5 Újtelek'!C36+'4.6 Jegyző'!C36</f>
        <v>260000</v>
      </c>
      <c r="D36" s="16">
        <f>'4.3 Szakmár'!D36+'4.4 Öregcsertő'!D36+'4.5 Újtelek'!D36+'4.6 Jegyző'!D36</f>
        <v>260000</v>
      </c>
      <c r="E36" s="16">
        <f>'4.3 Szakmár'!E36+'4.4 Öregcsertő'!E36+'4.5 Újtelek'!E36+'4.6 Jegyző'!E36</f>
        <v>222525</v>
      </c>
      <c r="F36" s="16">
        <f>'4.3 Szakmár'!F36+'4.4 Öregcsertő'!F36+'4.5 Újtelek'!F36+'4.6 Jegyző'!F36</f>
        <v>243803</v>
      </c>
      <c r="G36" s="58"/>
    </row>
    <row r="37" spans="1:7" ht="15" x14ac:dyDescent="0.25">
      <c r="A37" s="103" t="s">
        <v>297</v>
      </c>
      <c r="B37" s="26" t="s">
        <v>302</v>
      </c>
      <c r="C37" s="16">
        <f>'4.3 Szakmár'!C37+'4.4 Öregcsertő'!C37+'4.5 Újtelek'!C37+'4.6 Jegyző'!C37</f>
        <v>1206000</v>
      </c>
      <c r="D37" s="16">
        <f>'4.3 Szakmár'!D37+'4.4 Öregcsertő'!D37+'4.5 Újtelek'!D37+'4.6 Jegyző'!D37</f>
        <v>1206000</v>
      </c>
      <c r="E37" s="16">
        <f>'4.3 Szakmár'!E37+'4.4 Öregcsertő'!E37+'4.5 Újtelek'!E37+'4.6 Jegyző'!E37</f>
        <v>1206000</v>
      </c>
      <c r="F37" s="16">
        <f>'4.3 Szakmár'!F37+'4.4 Öregcsertő'!F37+'4.5 Újtelek'!F37+'4.6 Jegyző'!F37</f>
        <v>1226558</v>
      </c>
      <c r="G37" s="58"/>
    </row>
    <row r="38" spans="1:7" ht="15" x14ac:dyDescent="0.25">
      <c r="A38" s="103" t="s">
        <v>299</v>
      </c>
      <c r="B38" s="26" t="s">
        <v>300</v>
      </c>
      <c r="C38" s="16">
        <f>'4.3 Szakmár'!C38+'4.4 Öregcsertő'!C38+'4.5 Újtelek'!C38+'4.6 Jegyző'!C38</f>
        <v>0</v>
      </c>
      <c r="D38" s="16">
        <f>'4.3 Szakmár'!D38+'4.4 Öregcsertő'!D38+'4.5 Újtelek'!D38+'4.6 Jegyző'!D38</f>
        <v>2000</v>
      </c>
      <c r="E38" s="16">
        <f>'4.3 Szakmár'!E38+'4.4 Öregcsertő'!E38+'4.5 Újtelek'!E38+'4.6 Jegyző'!E38</f>
        <v>2000</v>
      </c>
      <c r="F38" s="16">
        <f>'4.3 Szakmár'!F38+'4.4 Öregcsertő'!F38+'4.5 Újtelek'!F38+'4.6 Jegyző'!F38</f>
        <v>2000</v>
      </c>
      <c r="G38" s="58"/>
    </row>
    <row r="39" spans="1:7" ht="15" x14ac:dyDescent="0.25">
      <c r="A39" s="104" t="s">
        <v>301</v>
      </c>
      <c r="B39" s="30" t="s">
        <v>300</v>
      </c>
      <c r="C39" s="16">
        <f>'4.3 Szakmár'!C39+'4.4 Öregcsertő'!C39+'4.5 Újtelek'!C39+'4.6 Jegyző'!C39</f>
        <v>1206000</v>
      </c>
      <c r="D39" s="16">
        <f>'4.3 Szakmár'!D39+'4.4 Öregcsertő'!D39+'4.5 Újtelek'!D39+'4.6 Jegyző'!D39</f>
        <v>1208000</v>
      </c>
      <c r="E39" s="16">
        <f>'4.3 Szakmár'!E39+'4.4 Öregcsertő'!E39+'4.5 Újtelek'!E39+'4.6 Jegyző'!E39</f>
        <v>1208000</v>
      </c>
      <c r="F39" s="16">
        <f>'4.3 Szakmár'!F39+'4.4 Öregcsertő'!F39+'4.5 Újtelek'!F39+'4.6 Jegyző'!F39</f>
        <v>1228558</v>
      </c>
      <c r="G39" s="58"/>
    </row>
    <row r="40" spans="1:7" ht="15" x14ac:dyDescent="0.25">
      <c r="A40" s="105" t="s">
        <v>298</v>
      </c>
      <c r="B40" s="27" t="s">
        <v>147</v>
      </c>
      <c r="C40" s="16">
        <f>'4.3 Szakmár'!C40+'4.4 Öregcsertő'!C40+'4.5 Újtelek'!C40+'4.6 Jegyző'!C40</f>
        <v>5931000</v>
      </c>
      <c r="D40" s="16">
        <f>'4.3 Szakmár'!D40+'4.4 Öregcsertő'!D40+'4.5 Újtelek'!D40+'4.6 Jegyző'!D40</f>
        <v>5933000</v>
      </c>
      <c r="E40" s="16">
        <f>'4.3 Szakmár'!E40+'4.4 Öregcsertő'!E40+'4.5 Újtelek'!E40+'4.6 Jegyző'!E40</f>
        <v>5934586</v>
      </c>
      <c r="F40" s="16">
        <f>'4.3 Szakmár'!F40+'4.4 Öregcsertő'!F40+'4.5 Újtelek'!F40+'4.6 Jegyző'!F40</f>
        <v>6005646</v>
      </c>
      <c r="G40" s="58"/>
    </row>
    <row r="41" spans="1:7" ht="15" x14ac:dyDescent="0.25">
      <c r="A41" s="103"/>
      <c r="B41" s="27" t="s">
        <v>146</v>
      </c>
      <c r="C41" s="22">
        <f>'4.3 Szakmár'!C41+'4.4 Öregcsertő'!C41+'4.5 Újtelek'!C41+'4.6 Jegyző'!C41</f>
        <v>44396000</v>
      </c>
      <c r="D41" s="22">
        <f>'4.3 Szakmár'!D41+'4.4 Öregcsertő'!D41+'4.5 Újtelek'!D41+'4.6 Jegyző'!D41</f>
        <v>44582500</v>
      </c>
      <c r="E41" s="22">
        <f>'4.3 Szakmár'!E41+'4.4 Öregcsertő'!E41+'4.5 Újtelek'!E41+'4.6 Jegyző'!E41</f>
        <v>44584086</v>
      </c>
      <c r="F41" s="22">
        <f>'4.3 Szakmár'!F41+'4.4 Öregcsertő'!F41+'4.5 Újtelek'!F41+'4.6 Jegyző'!F41</f>
        <v>45417920</v>
      </c>
      <c r="G41" s="69"/>
    </row>
    <row r="42" spans="1:7" ht="15" x14ac:dyDescent="0.25">
      <c r="A42" s="41"/>
      <c r="B42" s="41"/>
      <c r="C42" s="41"/>
      <c r="D42" s="41"/>
      <c r="E42" s="41"/>
      <c r="F42" s="41"/>
      <c r="G42" s="41"/>
    </row>
    <row r="43" spans="1:7" ht="15" x14ac:dyDescent="0.25">
      <c r="A43" s="103" t="s">
        <v>473</v>
      </c>
      <c r="B43" s="103" t="s">
        <v>530</v>
      </c>
      <c r="C43" s="42">
        <f>'4.3 Szakmár'!C43+'4.4 Öregcsertő'!C43+'4.5 Újtelek'!C43+'4.6 Jegyző'!C43</f>
        <v>44396000</v>
      </c>
      <c r="D43" s="42">
        <f>'4.3 Szakmár'!D43+'4.4 Öregcsertő'!D43+'4.5 Újtelek'!D43+'4.6 Jegyző'!D43</f>
        <v>44580500</v>
      </c>
      <c r="E43" s="42">
        <f>'4.3 Szakmár'!E43+'4.4 Öregcsertő'!E43+'4.5 Újtelek'!E43+'4.6 Jegyző'!E43</f>
        <v>44580500</v>
      </c>
      <c r="F43" s="42">
        <f>'4.3 Szakmár'!F43+'4.4 Öregcsertő'!F43+'4.5 Újtelek'!F43+'4.6 Jegyző'!F43</f>
        <v>44580500</v>
      </c>
      <c r="G43" s="209"/>
    </row>
    <row r="44" spans="1:7" ht="29.25" customHeight="1" x14ac:dyDescent="0.25">
      <c r="A44" s="103" t="s">
        <v>581</v>
      </c>
      <c r="B44" s="228" t="s">
        <v>582</v>
      </c>
      <c r="C44" s="42"/>
      <c r="D44" s="42"/>
      <c r="E44" s="42"/>
      <c r="F44" s="42">
        <f>'4.3 Szakmár'!F44+'4.4 Öregcsertő'!F44+'4.5 Újtelek'!F44+'4.6 Jegyző'!F44</f>
        <v>833834</v>
      </c>
      <c r="G44" s="209"/>
    </row>
    <row r="45" spans="1:7" ht="15" x14ac:dyDescent="0.25">
      <c r="A45" s="42" t="s">
        <v>523</v>
      </c>
      <c r="B45" s="42" t="s">
        <v>529</v>
      </c>
      <c r="C45" s="42">
        <f>'4.3 Szakmár'!C45+'4.4 Öregcsertő'!C44+'4.5 Újtelek'!C44+'4.6 Jegyző'!C45</f>
        <v>0</v>
      </c>
      <c r="D45" s="42">
        <f>'4.3 Szakmár'!D45+'4.4 Öregcsertő'!D44+'4.5 Újtelek'!D44+'4.6 Jegyző'!D45</f>
        <v>1000</v>
      </c>
      <c r="E45" s="42">
        <f>'4.3 Szakmár'!E45+'4.4 Öregcsertő'!E44+'4.5 Újtelek'!E44+'4.6 Jegyző'!E45</f>
        <v>1000</v>
      </c>
      <c r="F45" s="42">
        <f>'4.3 Szakmár'!F45+'4.4 Öregcsertő'!F45+'4.5 Újtelek'!F45+'4.6 Jegyző'!F45</f>
        <v>1000</v>
      </c>
      <c r="G45" s="209"/>
    </row>
    <row r="46" spans="1:7" ht="15" x14ac:dyDescent="0.25">
      <c r="A46" s="42" t="s">
        <v>462</v>
      </c>
      <c r="B46" s="42" t="s">
        <v>365</v>
      </c>
      <c r="C46" s="42">
        <f>'4.3 Szakmár'!C46+'4.4 Öregcsertő'!C46+'4.5 Újtelek'!C46+'4.6 Jegyző'!C46</f>
        <v>0</v>
      </c>
      <c r="D46" s="42">
        <f>'4.3 Szakmár'!D46+'4.4 Öregcsertő'!D46+'4.5 Újtelek'!D46+'4.6 Jegyző'!D46</f>
        <v>1000</v>
      </c>
      <c r="E46" s="42">
        <f>'4.3 Szakmár'!E46+'4.4 Öregcsertő'!E46+'4.5 Újtelek'!E46+'4.6 Jegyző'!E46</f>
        <v>2586</v>
      </c>
      <c r="F46" s="42">
        <f>'4.3 Szakmár'!F46+'4.4 Öregcsertő'!F46+'4.5 Újtelek'!F46+'4.6 Jegyző'!F46</f>
        <v>2586</v>
      </c>
      <c r="G46" s="209"/>
    </row>
    <row r="47" spans="1:7" ht="15" x14ac:dyDescent="0.25">
      <c r="A47" s="42"/>
      <c r="B47" s="208" t="s">
        <v>532</v>
      </c>
      <c r="C47" s="208">
        <f>'4.3 Szakmár'!C47+'4.4 Öregcsertő'!C47+'4.5 Újtelek'!C47+'4.6 Jegyző'!C47</f>
        <v>44396000</v>
      </c>
      <c r="D47" s="208">
        <f>'4.3 Szakmár'!D47+'4.4 Öregcsertő'!D47+'4.5 Újtelek'!D47+'4.6 Jegyző'!D47</f>
        <v>44582500</v>
      </c>
      <c r="E47" s="208">
        <f>'4.3 Szakmár'!E47+'4.4 Öregcsertő'!E47+'4.5 Újtelek'!E47+'4.6 Jegyző'!E47</f>
        <v>44584086</v>
      </c>
      <c r="F47" s="208">
        <f>'4.3 Szakmár'!F47+'4.4 Öregcsertő'!F47+'4.5 Újtelek'!F47+'4.6 Jegyző'!F47</f>
        <v>45417920</v>
      </c>
      <c r="G47" s="344"/>
    </row>
  </sheetData>
  <mergeCells count="3">
    <mergeCell ref="A1:B1"/>
    <mergeCell ref="A2:B2"/>
    <mergeCell ref="A3:B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opLeftCell="A37" zoomScaleNormal="100" workbookViewId="0">
      <selection activeCell="H46" sqref="H46"/>
    </sheetView>
  </sheetViews>
  <sheetFormatPr defaultRowHeight="12.75" x14ac:dyDescent="0.2"/>
  <cols>
    <col min="1" max="1" width="9.140625" style="13"/>
    <col min="2" max="2" width="36" style="13" customWidth="1"/>
    <col min="3" max="3" width="11.140625" style="13" customWidth="1"/>
    <col min="4" max="4" width="11.7109375" style="13" customWidth="1"/>
    <col min="5" max="7" width="12.140625" style="13" customWidth="1"/>
    <col min="8" max="8" width="20.42578125" style="13" customWidth="1"/>
    <col min="9" max="10" width="9.140625" style="13"/>
    <col min="11" max="11" width="11.85546875" style="13" customWidth="1"/>
    <col min="12" max="16384" width="9.140625" style="13"/>
  </cols>
  <sheetData>
    <row r="1" spans="1:9" ht="15" x14ac:dyDescent="0.25">
      <c r="A1" s="409" t="s">
        <v>154</v>
      </c>
      <c r="B1" s="409"/>
      <c r="C1" s="41"/>
      <c r="D1" s="41"/>
      <c r="E1" s="41"/>
      <c r="F1" s="41"/>
      <c r="G1" s="41"/>
    </row>
    <row r="2" spans="1:9" ht="15" x14ac:dyDescent="0.25">
      <c r="A2" s="410" t="s">
        <v>579</v>
      </c>
      <c r="B2" s="410"/>
      <c r="C2" s="41"/>
      <c r="D2" s="41"/>
      <c r="E2" s="41"/>
      <c r="F2" s="41"/>
      <c r="G2" s="41"/>
    </row>
    <row r="3" spans="1:9" ht="15" x14ac:dyDescent="0.25">
      <c r="A3" s="406" t="s">
        <v>182</v>
      </c>
      <c r="B3" s="406"/>
      <c r="C3" s="41"/>
      <c r="D3" s="41"/>
      <c r="E3" s="41"/>
      <c r="F3" s="41"/>
      <c r="G3" s="41"/>
    </row>
    <row r="4" spans="1:9" ht="15" x14ac:dyDescent="0.25">
      <c r="A4" s="41"/>
      <c r="B4" s="41"/>
      <c r="C4" s="41"/>
      <c r="D4" s="41"/>
      <c r="E4" s="41"/>
      <c r="F4" s="41"/>
      <c r="G4" s="41"/>
    </row>
    <row r="5" spans="1:9" ht="15" x14ac:dyDescent="0.25">
      <c r="A5" s="41"/>
      <c r="B5" s="45" t="s">
        <v>181</v>
      </c>
      <c r="C5" s="41"/>
      <c r="D5" s="41"/>
      <c r="E5" s="41"/>
      <c r="F5" s="41"/>
      <c r="G5" s="41"/>
    </row>
    <row r="6" spans="1:9" ht="15" x14ac:dyDescent="0.25">
      <c r="A6" s="41"/>
      <c r="B6" s="43" t="s">
        <v>479</v>
      </c>
      <c r="C6" s="41"/>
      <c r="D6" s="41"/>
      <c r="E6" s="41"/>
      <c r="F6" s="41"/>
      <c r="G6" s="41"/>
    </row>
    <row r="7" spans="1:9" ht="28.5" customHeight="1" x14ac:dyDescent="0.25">
      <c r="A7" s="103"/>
      <c r="B7" s="207" t="s">
        <v>1</v>
      </c>
      <c r="C7" s="207" t="s">
        <v>2</v>
      </c>
      <c r="D7" s="276" t="s">
        <v>525</v>
      </c>
      <c r="E7" s="207" t="s">
        <v>551</v>
      </c>
      <c r="F7" s="207" t="s">
        <v>578</v>
      </c>
      <c r="G7" s="264"/>
      <c r="H7" s="176"/>
      <c r="I7" s="176"/>
    </row>
    <row r="8" spans="1:9" ht="30" x14ac:dyDescent="0.25">
      <c r="A8" s="103" t="s">
        <v>270</v>
      </c>
      <c r="B8" s="11" t="s">
        <v>3</v>
      </c>
      <c r="C8" s="16">
        <v>11228000</v>
      </c>
      <c r="D8" s="178">
        <v>11228000</v>
      </c>
      <c r="E8" s="16">
        <v>11228000</v>
      </c>
      <c r="F8" s="16">
        <v>11228000</v>
      </c>
      <c r="G8" s="58"/>
      <c r="H8" s="58"/>
    </row>
    <row r="9" spans="1:9" ht="15" x14ac:dyDescent="0.25">
      <c r="A9" s="103" t="s">
        <v>271</v>
      </c>
      <c r="B9" s="11" t="s">
        <v>272</v>
      </c>
      <c r="C9" s="16">
        <v>0</v>
      </c>
      <c r="D9" s="178">
        <v>0</v>
      </c>
      <c r="E9" s="16">
        <v>0</v>
      </c>
      <c r="F9" s="16">
        <v>200000</v>
      </c>
      <c r="G9" s="58"/>
      <c r="H9" s="58"/>
    </row>
    <row r="10" spans="1:9" ht="15" x14ac:dyDescent="0.25">
      <c r="A10" s="103" t="s">
        <v>273</v>
      </c>
      <c r="B10" s="11" t="s">
        <v>148</v>
      </c>
      <c r="C10" s="16">
        <v>743000</v>
      </c>
      <c r="D10" s="178">
        <v>743000</v>
      </c>
      <c r="E10" s="16">
        <v>743000</v>
      </c>
      <c r="F10" s="16">
        <v>743000</v>
      </c>
      <c r="G10" s="58"/>
      <c r="H10" s="58"/>
    </row>
    <row r="11" spans="1:9" ht="15" x14ac:dyDescent="0.25">
      <c r="A11" s="103" t="s">
        <v>274</v>
      </c>
      <c r="B11" s="11" t="s">
        <v>4</v>
      </c>
      <c r="C11" s="16">
        <v>188000</v>
      </c>
      <c r="D11" s="178">
        <v>188000</v>
      </c>
      <c r="E11" s="16">
        <v>188000</v>
      </c>
      <c r="F11" s="16">
        <v>188000</v>
      </c>
      <c r="G11" s="58"/>
      <c r="H11" s="58"/>
    </row>
    <row r="12" spans="1:9" ht="30" x14ac:dyDescent="0.25">
      <c r="A12" s="103" t="s">
        <v>313</v>
      </c>
      <c r="B12" s="11" t="s">
        <v>314</v>
      </c>
      <c r="C12" s="16">
        <v>360000</v>
      </c>
      <c r="D12" s="178">
        <v>360000</v>
      </c>
      <c r="E12" s="16">
        <v>360000</v>
      </c>
      <c r="F12" s="16">
        <v>360000</v>
      </c>
      <c r="G12" s="58"/>
      <c r="H12" s="58"/>
    </row>
    <row r="13" spans="1:9" ht="15" x14ac:dyDescent="0.25">
      <c r="A13" s="104" t="s">
        <v>275</v>
      </c>
      <c r="B13" s="30" t="s">
        <v>5</v>
      </c>
      <c r="C13" s="31">
        <f>SUM(C8:C12)</f>
        <v>12519000</v>
      </c>
      <c r="D13" s="297">
        <f>SUM(D8:D12)</f>
        <v>12519000</v>
      </c>
      <c r="E13" s="31">
        <f>SUM(E8:E12)</f>
        <v>12519000</v>
      </c>
      <c r="F13" s="31">
        <f>SUM(F8:F12)</f>
        <v>12719000</v>
      </c>
      <c r="G13" s="183"/>
      <c r="H13" s="183"/>
    </row>
    <row r="14" spans="1:9" ht="15" x14ac:dyDescent="0.25">
      <c r="A14" s="103" t="s">
        <v>276</v>
      </c>
      <c r="B14" s="26" t="s">
        <v>21</v>
      </c>
      <c r="C14" s="29">
        <v>0</v>
      </c>
      <c r="D14" s="298">
        <v>0</v>
      </c>
      <c r="E14" s="29">
        <v>0</v>
      </c>
      <c r="F14" s="29">
        <v>0</v>
      </c>
      <c r="G14" s="184"/>
      <c r="H14" s="184"/>
    </row>
    <row r="15" spans="1:9" ht="30" x14ac:dyDescent="0.25">
      <c r="A15" s="103" t="s">
        <v>277</v>
      </c>
      <c r="B15" s="26" t="s">
        <v>303</v>
      </c>
      <c r="C15" s="29">
        <v>0</v>
      </c>
      <c r="D15" s="298">
        <v>0</v>
      </c>
      <c r="E15" s="29">
        <v>0</v>
      </c>
      <c r="F15" s="29">
        <v>0</v>
      </c>
      <c r="G15" s="184"/>
      <c r="H15" s="184"/>
    </row>
    <row r="16" spans="1:9" ht="30" x14ac:dyDescent="0.25">
      <c r="A16" s="103" t="s">
        <v>278</v>
      </c>
      <c r="B16" s="26" t="s">
        <v>304</v>
      </c>
      <c r="C16" s="29">
        <v>0</v>
      </c>
      <c r="D16" s="298">
        <v>0</v>
      </c>
      <c r="E16" s="29">
        <v>0</v>
      </c>
      <c r="F16" s="29">
        <v>116299</v>
      </c>
      <c r="G16" s="184"/>
      <c r="H16" s="184"/>
    </row>
    <row r="17" spans="1:12" ht="15" x14ac:dyDescent="0.25">
      <c r="A17" s="104" t="s">
        <v>279</v>
      </c>
      <c r="B17" s="30" t="s">
        <v>22</v>
      </c>
      <c r="C17" s="28">
        <f>SUM(C15:C16)</f>
        <v>0</v>
      </c>
      <c r="D17" s="299">
        <f>SUM(D15:D16)</f>
        <v>0</v>
      </c>
      <c r="E17" s="28">
        <f>SUM(E15:E16)</f>
        <v>0</v>
      </c>
      <c r="F17" s="28">
        <f>SUM(F15:F16)</f>
        <v>116299</v>
      </c>
      <c r="G17" s="185"/>
      <c r="H17" s="185"/>
    </row>
    <row r="18" spans="1:12" ht="14.25" x14ac:dyDescent="0.2">
      <c r="A18" s="105" t="s">
        <v>280</v>
      </c>
      <c r="B18" s="27" t="s">
        <v>5</v>
      </c>
      <c r="C18" s="28">
        <f>C13+C17</f>
        <v>12519000</v>
      </c>
      <c r="D18" s="299">
        <f>D13+D17</f>
        <v>12519000</v>
      </c>
      <c r="E18" s="28">
        <f>E13+E17</f>
        <v>12519000</v>
      </c>
      <c r="F18" s="28">
        <f>F13+F17</f>
        <v>12835299</v>
      </c>
      <c r="G18" s="185"/>
      <c r="H18" s="185"/>
      <c r="L18" s="147"/>
    </row>
    <row r="19" spans="1:12" ht="15" x14ac:dyDescent="0.25">
      <c r="A19" s="103" t="s">
        <v>281</v>
      </c>
      <c r="B19" s="26" t="s">
        <v>305</v>
      </c>
      <c r="C19" s="29">
        <v>3130000</v>
      </c>
      <c r="D19" s="298">
        <v>3130000</v>
      </c>
      <c r="E19" s="29">
        <v>3130000</v>
      </c>
      <c r="F19" s="29">
        <v>3211000</v>
      </c>
      <c r="G19" s="184"/>
      <c r="H19" s="184"/>
    </row>
    <row r="20" spans="1:12" ht="15" x14ac:dyDescent="0.25">
      <c r="A20" s="103" t="s">
        <v>282</v>
      </c>
      <c r="B20" s="26" t="s">
        <v>306</v>
      </c>
      <c r="C20" s="29">
        <v>0</v>
      </c>
      <c r="D20" s="298">
        <v>0</v>
      </c>
      <c r="E20" s="29">
        <v>0</v>
      </c>
      <c r="F20" s="29">
        <v>0</v>
      </c>
      <c r="G20" s="184"/>
      <c r="H20" s="184"/>
    </row>
    <row r="21" spans="1:12" ht="15" x14ac:dyDescent="0.25">
      <c r="A21" s="103" t="s">
        <v>283</v>
      </c>
      <c r="B21" s="26" t="s">
        <v>307</v>
      </c>
      <c r="C21" s="29">
        <v>144000</v>
      </c>
      <c r="D21" s="298">
        <v>144000</v>
      </c>
      <c r="E21" s="29">
        <v>144000</v>
      </c>
      <c r="F21" s="29">
        <v>150651</v>
      </c>
      <c r="G21" s="184"/>
      <c r="H21" s="184"/>
    </row>
    <row r="22" spans="1:12" ht="15" x14ac:dyDescent="0.25">
      <c r="A22" s="103" t="s">
        <v>308</v>
      </c>
      <c r="B22" s="26" t="s">
        <v>309</v>
      </c>
      <c r="C22" s="29"/>
      <c r="D22" s="298"/>
      <c r="E22" s="29"/>
      <c r="F22" s="29"/>
      <c r="G22" s="184"/>
      <c r="H22" s="184"/>
      <c r="L22" s="147"/>
    </row>
    <row r="23" spans="1:12" ht="15" x14ac:dyDescent="0.25">
      <c r="A23" s="103" t="s">
        <v>284</v>
      </c>
      <c r="B23" s="26" t="s">
        <v>310</v>
      </c>
      <c r="C23" s="29">
        <v>145000</v>
      </c>
      <c r="D23" s="298">
        <v>145000</v>
      </c>
      <c r="E23" s="29">
        <v>145000</v>
      </c>
      <c r="F23" s="29">
        <v>148695</v>
      </c>
      <c r="G23" s="184"/>
      <c r="H23" s="184"/>
    </row>
    <row r="24" spans="1:12" ht="14.25" x14ac:dyDescent="0.2">
      <c r="A24" s="105" t="s">
        <v>285</v>
      </c>
      <c r="B24" s="32" t="s">
        <v>311</v>
      </c>
      <c r="C24" s="22">
        <f>SUM(C19:C23)</f>
        <v>3419000</v>
      </c>
      <c r="D24" s="179">
        <f>SUM(D19:D23)</f>
        <v>3419000</v>
      </c>
      <c r="E24" s="22">
        <f>SUM(E19:E23)</f>
        <v>3419000</v>
      </c>
      <c r="F24" s="22">
        <f>SUM(F19:F23)</f>
        <v>3510346</v>
      </c>
      <c r="G24" s="69"/>
      <c r="H24" s="69"/>
    </row>
    <row r="25" spans="1:12" ht="15" x14ac:dyDescent="0.25">
      <c r="A25" s="103" t="s">
        <v>312</v>
      </c>
      <c r="B25" s="107" t="s">
        <v>7</v>
      </c>
      <c r="C25" s="16">
        <v>50000</v>
      </c>
      <c r="D25" s="178">
        <v>50000</v>
      </c>
      <c r="E25" s="16">
        <v>50000</v>
      </c>
      <c r="F25" s="16">
        <v>50000</v>
      </c>
      <c r="G25" s="58"/>
      <c r="H25" s="58"/>
    </row>
    <row r="26" spans="1:12" ht="15" x14ac:dyDescent="0.25">
      <c r="A26" s="103" t="s">
        <v>286</v>
      </c>
      <c r="B26" s="11" t="s">
        <v>8</v>
      </c>
      <c r="C26" s="16">
        <v>150000</v>
      </c>
      <c r="D26" s="178">
        <v>150000</v>
      </c>
      <c r="E26" s="16">
        <v>150000</v>
      </c>
      <c r="F26" s="16">
        <v>166392</v>
      </c>
      <c r="G26" s="58"/>
      <c r="H26" s="58"/>
    </row>
    <row r="27" spans="1:12" ht="15" x14ac:dyDescent="0.25">
      <c r="A27" s="103" t="s">
        <v>287</v>
      </c>
      <c r="B27" s="30" t="s">
        <v>9</v>
      </c>
      <c r="C27" s="31">
        <f>SUM(C25:C26)</f>
        <v>200000</v>
      </c>
      <c r="D27" s="297">
        <f>SUM(D25:D26)</f>
        <v>200000</v>
      </c>
      <c r="E27" s="31">
        <f>SUM(E25:E26)</f>
        <v>200000</v>
      </c>
      <c r="F27" s="31">
        <f>SUM(F25:F26)</f>
        <v>216392</v>
      </c>
      <c r="G27" s="183"/>
      <c r="H27" s="183"/>
    </row>
    <row r="28" spans="1:12" ht="15" x14ac:dyDescent="0.25">
      <c r="A28" s="103" t="s">
        <v>288</v>
      </c>
      <c r="B28" s="26" t="s">
        <v>10</v>
      </c>
      <c r="C28" s="29">
        <v>0</v>
      </c>
      <c r="D28" s="298">
        <v>83260</v>
      </c>
      <c r="E28" s="29">
        <v>93260</v>
      </c>
      <c r="F28" s="29">
        <v>93260</v>
      </c>
      <c r="G28" s="184"/>
      <c r="H28" s="184"/>
    </row>
    <row r="29" spans="1:12" ht="15" x14ac:dyDescent="0.25">
      <c r="A29" s="103" t="s">
        <v>289</v>
      </c>
      <c r="B29" s="26" t="s">
        <v>11</v>
      </c>
      <c r="C29" s="29">
        <v>310000</v>
      </c>
      <c r="D29" s="298">
        <v>226740</v>
      </c>
      <c r="E29" s="29">
        <v>226740</v>
      </c>
      <c r="F29" s="29">
        <v>230723</v>
      </c>
      <c r="G29" s="184"/>
      <c r="H29" s="184"/>
    </row>
    <row r="30" spans="1:12" ht="15" x14ac:dyDescent="0.25">
      <c r="A30" s="103" t="s">
        <v>290</v>
      </c>
      <c r="B30" s="30" t="s">
        <v>12</v>
      </c>
      <c r="C30" s="31">
        <f>SUM(C28:C29)</f>
        <v>310000</v>
      </c>
      <c r="D30" s="297">
        <f>SUM(D28:D29)</f>
        <v>310000</v>
      </c>
      <c r="E30" s="31">
        <f>SUM(E28:E29)</f>
        <v>320000</v>
      </c>
      <c r="F30" s="31">
        <f>SUM(F28:F29)</f>
        <v>323983</v>
      </c>
      <c r="G30" s="183"/>
      <c r="H30" s="183"/>
    </row>
    <row r="31" spans="1:12" ht="15" x14ac:dyDescent="0.25">
      <c r="A31" s="103" t="s">
        <v>291</v>
      </c>
      <c r="B31" s="26" t="s">
        <v>13</v>
      </c>
      <c r="C31" s="29">
        <v>250000</v>
      </c>
      <c r="D31" s="298">
        <v>250000</v>
      </c>
      <c r="E31" s="29">
        <v>250000</v>
      </c>
      <c r="F31" s="29">
        <v>250000</v>
      </c>
      <c r="G31" s="184"/>
      <c r="H31" s="184"/>
    </row>
    <row r="32" spans="1:12" ht="15" x14ac:dyDescent="0.25">
      <c r="A32" s="103" t="s">
        <v>293</v>
      </c>
      <c r="B32" s="11" t="s">
        <v>315</v>
      </c>
      <c r="C32" s="16">
        <v>0</v>
      </c>
      <c r="D32" s="178">
        <v>0</v>
      </c>
      <c r="E32" s="16">
        <v>0</v>
      </c>
      <c r="F32" s="16">
        <v>0</v>
      </c>
      <c r="G32" s="58"/>
      <c r="H32" s="58"/>
    </row>
    <row r="33" spans="1:8" ht="30" x14ac:dyDescent="0.25">
      <c r="A33" s="103" t="s">
        <v>463</v>
      </c>
      <c r="B33" s="11" t="s">
        <v>464</v>
      </c>
      <c r="C33" s="16">
        <v>0</v>
      </c>
      <c r="D33" s="178">
        <v>0</v>
      </c>
      <c r="E33" s="16">
        <v>14000</v>
      </c>
      <c r="F33" s="16">
        <v>14000</v>
      </c>
      <c r="G33" s="58"/>
      <c r="H33" s="58"/>
    </row>
    <row r="34" spans="1:8" ht="15" x14ac:dyDescent="0.25">
      <c r="A34" s="103" t="s">
        <v>294</v>
      </c>
      <c r="B34" s="11" t="s">
        <v>15</v>
      </c>
      <c r="C34" s="16">
        <v>1000000</v>
      </c>
      <c r="D34" s="178">
        <v>1000000</v>
      </c>
      <c r="E34" s="16">
        <v>977586</v>
      </c>
      <c r="F34" s="16">
        <v>982605</v>
      </c>
      <c r="G34" s="58"/>
      <c r="H34" s="58"/>
    </row>
    <row r="35" spans="1:8" ht="15" x14ac:dyDescent="0.25">
      <c r="A35" s="103" t="s">
        <v>295</v>
      </c>
      <c r="B35" s="30" t="s">
        <v>16</v>
      </c>
      <c r="C35" s="31">
        <f>SUM(C31:C34)</f>
        <v>1250000</v>
      </c>
      <c r="D35" s="297">
        <f>SUM(D31:D34)</f>
        <v>1250000</v>
      </c>
      <c r="E35" s="31">
        <f>SUM(E31:E34)</f>
        <v>1241586</v>
      </c>
      <c r="F35" s="31">
        <f>SUM(F31:F34)</f>
        <v>1246605</v>
      </c>
      <c r="G35" s="183"/>
      <c r="H35" s="183"/>
    </row>
    <row r="36" spans="1:8" ht="15" x14ac:dyDescent="0.25">
      <c r="A36" s="103" t="s">
        <v>296</v>
      </c>
      <c r="B36" s="30" t="s">
        <v>151</v>
      </c>
      <c r="C36" s="31">
        <v>200000</v>
      </c>
      <c r="D36" s="297">
        <v>200000</v>
      </c>
      <c r="E36" s="31">
        <v>200000</v>
      </c>
      <c r="F36" s="31">
        <v>221278</v>
      </c>
      <c r="G36" s="183"/>
      <c r="H36" s="183"/>
    </row>
    <row r="37" spans="1:8" ht="15" x14ac:dyDescent="0.25">
      <c r="A37" s="103" t="s">
        <v>297</v>
      </c>
      <c r="B37" s="26" t="s">
        <v>302</v>
      </c>
      <c r="C37" s="31">
        <v>475000</v>
      </c>
      <c r="D37" s="297">
        <v>475000</v>
      </c>
      <c r="E37" s="31">
        <v>475000</v>
      </c>
      <c r="F37" s="31">
        <v>486211</v>
      </c>
      <c r="G37" s="183"/>
      <c r="H37" s="183"/>
    </row>
    <row r="38" spans="1:8" ht="15" x14ac:dyDescent="0.25">
      <c r="A38" s="103" t="s">
        <v>299</v>
      </c>
      <c r="B38" s="26" t="s">
        <v>300</v>
      </c>
      <c r="C38" s="31">
        <v>0</v>
      </c>
      <c r="D38" s="297">
        <v>2000</v>
      </c>
      <c r="E38" s="31">
        <v>2000</v>
      </c>
      <c r="F38" s="31">
        <v>2000</v>
      </c>
      <c r="G38" s="183"/>
      <c r="H38" s="183"/>
    </row>
    <row r="39" spans="1:8" ht="15" x14ac:dyDescent="0.25">
      <c r="A39" s="104" t="s">
        <v>301</v>
      </c>
      <c r="B39" s="30" t="s">
        <v>300</v>
      </c>
      <c r="C39" s="31">
        <f>SUM(C37:C38)</f>
        <v>475000</v>
      </c>
      <c r="D39" s="297">
        <f>SUM(D37:D38)</f>
        <v>477000</v>
      </c>
      <c r="E39" s="31">
        <f>SUM(E37:E38)</f>
        <v>477000</v>
      </c>
      <c r="F39" s="31">
        <f>SUM(F37:F38)</f>
        <v>488211</v>
      </c>
      <c r="G39" s="183"/>
      <c r="H39" s="183"/>
    </row>
    <row r="40" spans="1:8" ht="14.25" x14ac:dyDescent="0.2">
      <c r="A40" s="105" t="s">
        <v>298</v>
      </c>
      <c r="B40" s="27" t="s">
        <v>147</v>
      </c>
      <c r="C40" s="28">
        <f>C27+C30+C35+C36+C39</f>
        <v>2435000</v>
      </c>
      <c r="D40" s="299">
        <f>D27+D30+D35+D36+D39</f>
        <v>2437000</v>
      </c>
      <c r="E40" s="28">
        <f>E27+E30+E35+E36+E39</f>
        <v>2438586</v>
      </c>
      <c r="F40" s="28">
        <f>F27+F30+F35+F36+F39</f>
        <v>2496469</v>
      </c>
      <c r="G40" s="185"/>
      <c r="H40" s="185"/>
    </row>
    <row r="41" spans="1:8" ht="15.75" x14ac:dyDescent="0.25">
      <c r="A41" s="103"/>
      <c r="B41" s="27" t="s">
        <v>146</v>
      </c>
      <c r="C41" s="28">
        <f>C18+C24+C40</f>
        <v>18373000</v>
      </c>
      <c r="D41" s="299">
        <f>D18+D24+D40</f>
        <v>18375000</v>
      </c>
      <c r="E41" s="28">
        <f>E18+E24+E40</f>
        <v>18376586</v>
      </c>
      <c r="F41" s="28">
        <f>F18+F24+F40</f>
        <v>18842114</v>
      </c>
      <c r="G41" s="185"/>
      <c r="H41" s="186"/>
    </row>
    <row r="42" spans="1:8" ht="15" x14ac:dyDescent="0.25">
      <c r="A42" s="41"/>
      <c r="B42" s="41"/>
      <c r="C42" s="41"/>
      <c r="D42" s="41"/>
      <c r="E42" s="41"/>
      <c r="F42" s="41"/>
      <c r="G42" s="41"/>
    </row>
    <row r="43" spans="1:8" ht="15" x14ac:dyDescent="0.25">
      <c r="A43" s="103" t="s">
        <v>473</v>
      </c>
      <c r="B43" s="103" t="s">
        <v>536</v>
      </c>
      <c r="C43" s="103">
        <v>18373000</v>
      </c>
      <c r="D43" s="180">
        <v>18373000</v>
      </c>
      <c r="E43" s="103">
        <v>18373000</v>
      </c>
      <c r="F43" s="103">
        <v>18373000</v>
      </c>
      <c r="G43" s="296"/>
      <c r="H43"/>
    </row>
    <row r="44" spans="1:8" ht="31.5" customHeight="1" x14ac:dyDescent="0.25">
      <c r="A44" s="103" t="s">
        <v>581</v>
      </c>
      <c r="B44" s="228" t="s">
        <v>582</v>
      </c>
      <c r="C44" s="103"/>
      <c r="D44" s="180"/>
      <c r="E44" s="103">
        <v>0</v>
      </c>
      <c r="F44" s="103">
        <v>465528</v>
      </c>
      <c r="G44" s="296"/>
      <c r="H44"/>
    </row>
    <row r="45" spans="1:8" ht="15" x14ac:dyDescent="0.25">
      <c r="A45" s="42" t="s">
        <v>523</v>
      </c>
      <c r="B45" s="42" t="s">
        <v>529</v>
      </c>
      <c r="C45" s="42"/>
      <c r="D45" s="300">
        <v>1000</v>
      </c>
      <c r="E45" s="42">
        <v>1000</v>
      </c>
      <c r="F45" s="42">
        <v>1000</v>
      </c>
      <c r="G45" s="209"/>
    </row>
    <row r="46" spans="1:8" ht="15" x14ac:dyDescent="0.25">
      <c r="A46" s="42" t="s">
        <v>462</v>
      </c>
      <c r="B46" s="42" t="s">
        <v>365</v>
      </c>
      <c r="C46" s="42"/>
      <c r="D46" s="300">
        <v>1000</v>
      </c>
      <c r="E46" s="42">
        <v>2586</v>
      </c>
      <c r="F46" s="42">
        <v>2586</v>
      </c>
      <c r="G46" s="209"/>
    </row>
    <row r="47" spans="1:8" ht="15" x14ac:dyDescent="0.25">
      <c r="A47" s="42"/>
      <c r="B47" s="208" t="s">
        <v>532</v>
      </c>
      <c r="C47" s="208">
        <f>C43+C45+C46</f>
        <v>18373000</v>
      </c>
      <c r="D47" s="301">
        <f>D43+D45+D46</f>
        <v>18375000</v>
      </c>
      <c r="E47" s="208">
        <f>E43+E45+E46</f>
        <v>18376586</v>
      </c>
      <c r="F47" s="208">
        <f>F43+F44+F45+F46</f>
        <v>18842114</v>
      </c>
      <c r="G47" s="344"/>
    </row>
  </sheetData>
  <mergeCells count="3">
    <mergeCell ref="A1:B1"/>
    <mergeCell ref="A2:B2"/>
    <mergeCell ref="A3:B3"/>
  </mergeCells>
  <phoneticPr fontId="14" type="noConversion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C31" zoomScaleNormal="100" workbookViewId="0">
      <selection activeCell="L21" sqref="L21"/>
    </sheetView>
  </sheetViews>
  <sheetFormatPr defaultRowHeight="15" x14ac:dyDescent="0.25"/>
  <cols>
    <col min="2" max="2" width="38" customWidth="1"/>
    <col min="3" max="3" width="11.140625" customWidth="1"/>
    <col min="4" max="4" width="11.7109375" customWidth="1"/>
    <col min="5" max="7" width="12.140625" customWidth="1"/>
    <col min="10" max="10" width="17.85546875" customWidth="1"/>
  </cols>
  <sheetData>
    <row r="1" spans="1:7" x14ac:dyDescent="0.25">
      <c r="A1" s="371" t="s">
        <v>153</v>
      </c>
      <c r="B1" s="371"/>
      <c r="C1" s="118"/>
      <c r="D1" s="118"/>
    </row>
    <row r="2" spans="1:7" x14ac:dyDescent="0.25">
      <c r="A2" s="372" t="s">
        <v>579</v>
      </c>
      <c r="B2" s="372"/>
      <c r="C2" s="118"/>
      <c r="D2" s="118"/>
    </row>
    <row r="3" spans="1:7" x14ac:dyDescent="0.25">
      <c r="A3" s="411" t="s">
        <v>458</v>
      </c>
      <c r="B3" s="411"/>
      <c r="C3" s="118"/>
      <c r="D3" s="118"/>
    </row>
    <row r="4" spans="1:7" x14ac:dyDescent="0.25">
      <c r="A4" s="4"/>
      <c r="B4" s="4"/>
      <c r="C4" s="118"/>
      <c r="D4" s="118"/>
    </row>
    <row r="5" spans="1:7" x14ac:dyDescent="0.25">
      <c r="A5" s="4"/>
      <c r="B5" s="171" t="s">
        <v>183</v>
      </c>
      <c r="C5" s="118"/>
      <c r="D5" s="118"/>
    </row>
    <row r="6" spans="1:7" x14ac:dyDescent="0.25">
      <c r="A6" s="4"/>
      <c r="B6" s="24" t="s">
        <v>479</v>
      </c>
      <c r="C6" s="118"/>
      <c r="D6" s="118"/>
    </row>
    <row r="7" spans="1:7" ht="29.25" customHeight="1" x14ac:dyDescent="0.25">
      <c r="A7" s="103"/>
      <c r="B7" s="207" t="s">
        <v>1</v>
      </c>
      <c r="C7" s="207" t="s">
        <v>2</v>
      </c>
      <c r="D7" s="207" t="s">
        <v>526</v>
      </c>
      <c r="E7" s="207" t="s">
        <v>560</v>
      </c>
      <c r="F7" s="207" t="s">
        <v>584</v>
      </c>
      <c r="G7" s="182"/>
    </row>
    <row r="8" spans="1:7" x14ac:dyDescent="0.25">
      <c r="A8" s="103" t="s">
        <v>270</v>
      </c>
      <c r="B8" s="11" t="s">
        <v>3</v>
      </c>
      <c r="C8" s="16">
        <v>7927000</v>
      </c>
      <c r="D8" s="16">
        <v>8030500</v>
      </c>
      <c r="E8" s="16">
        <v>8030500</v>
      </c>
      <c r="F8" s="16">
        <v>8030500</v>
      </c>
    </row>
    <row r="9" spans="1:7" x14ac:dyDescent="0.25">
      <c r="A9" s="103" t="s">
        <v>370</v>
      </c>
      <c r="B9" s="11" t="s">
        <v>583</v>
      </c>
      <c r="C9" s="16">
        <v>0</v>
      </c>
      <c r="D9" s="16">
        <v>0</v>
      </c>
      <c r="E9" s="16">
        <v>0</v>
      </c>
      <c r="F9" s="16">
        <v>20000</v>
      </c>
    </row>
    <row r="10" spans="1:7" x14ac:dyDescent="0.25">
      <c r="A10" s="103" t="s">
        <v>273</v>
      </c>
      <c r="B10" s="11" t="s">
        <v>148</v>
      </c>
      <c r="C10" s="16">
        <v>570000</v>
      </c>
      <c r="D10" s="16">
        <v>570000</v>
      </c>
      <c r="E10" s="16">
        <v>570000</v>
      </c>
      <c r="F10" s="16">
        <v>570000</v>
      </c>
    </row>
    <row r="11" spans="1:7" x14ac:dyDescent="0.25">
      <c r="A11" s="103" t="s">
        <v>274</v>
      </c>
      <c r="B11" s="11" t="s">
        <v>4</v>
      </c>
      <c r="C11" s="16">
        <v>102000</v>
      </c>
      <c r="D11" s="16">
        <v>102000</v>
      </c>
      <c r="E11" s="16">
        <v>102000</v>
      </c>
      <c r="F11" s="16">
        <v>102000</v>
      </c>
    </row>
    <row r="12" spans="1:7" x14ac:dyDescent="0.25">
      <c r="A12" s="103" t="s">
        <v>313</v>
      </c>
      <c r="B12" s="11" t="s">
        <v>314</v>
      </c>
      <c r="C12" s="16">
        <v>140000</v>
      </c>
      <c r="D12" s="16">
        <v>140000</v>
      </c>
      <c r="E12" s="16">
        <v>140000</v>
      </c>
      <c r="F12" s="16">
        <v>140000</v>
      </c>
    </row>
    <row r="13" spans="1:7" x14ac:dyDescent="0.25">
      <c r="A13" s="104" t="s">
        <v>275</v>
      </c>
      <c r="B13" s="30" t="s">
        <v>5</v>
      </c>
      <c r="C13" s="31">
        <f>SUM(C8:C12)</f>
        <v>8739000</v>
      </c>
      <c r="D13" s="31">
        <f>SUM(D8:D12)</f>
        <v>8842500</v>
      </c>
      <c r="E13" s="31">
        <f>SUM(E8:E12)</f>
        <v>8842500</v>
      </c>
      <c r="F13" s="31">
        <f>SUM(F8:F12)</f>
        <v>8862500</v>
      </c>
    </row>
    <row r="14" spans="1:7" x14ac:dyDescent="0.25">
      <c r="A14" s="103" t="s">
        <v>276</v>
      </c>
      <c r="B14" s="26" t="s">
        <v>21</v>
      </c>
      <c r="C14" s="29">
        <v>0</v>
      </c>
      <c r="D14" s="29">
        <v>0</v>
      </c>
      <c r="E14" s="29">
        <v>0</v>
      </c>
      <c r="F14" s="29">
        <v>0</v>
      </c>
    </row>
    <row r="15" spans="1:7" ht="30" x14ac:dyDescent="0.25">
      <c r="A15" s="103" t="s">
        <v>277</v>
      </c>
      <c r="B15" s="26" t="s">
        <v>303</v>
      </c>
      <c r="C15" s="29">
        <v>0</v>
      </c>
      <c r="D15" s="29">
        <v>0</v>
      </c>
      <c r="E15" s="29">
        <v>0</v>
      </c>
      <c r="F15" s="29">
        <v>0</v>
      </c>
    </row>
    <row r="16" spans="1:7" ht="30" x14ac:dyDescent="0.25">
      <c r="A16" s="103" t="s">
        <v>278</v>
      </c>
      <c r="B16" s="26" t="s">
        <v>304</v>
      </c>
      <c r="C16" s="29">
        <v>0</v>
      </c>
      <c r="D16" s="29">
        <v>0</v>
      </c>
      <c r="E16" s="29">
        <v>0</v>
      </c>
      <c r="F16" s="29">
        <v>116299</v>
      </c>
    </row>
    <row r="17" spans="1:11" x14ac:dyDescent="0.25">
      <c r="A17" s="104" t="s">
        <v>279</v>
      </c>
      <c r="B17" s="30" t="s">
        <v>22</v>
      </c>
      <c r="C17" s="28">
        <f>SUM(C15:C16)</f>
        <v>0</v>
      </c>
      <c r="D17" s="28">
        <f>SUM(D15:D16)</f>
        <v>0</v>
      </c>
      <c r="E17" s="28">
        <f>SUM(E15:E16)</f>
        <v>0</v>
      </c>
      <c r="F17" s="28">
        <f>SUM(F15:F16)</f>
        <v>116299</v>
      </c>
    </row>
    <row r="18" spans="1:11" x14ac:dyDescent="0.25">
      <c r="A18" s="105" t="s">
        <v>280</v>
      </c>
      <c r="B18" s="27" t="s">
        <v>5</v>
      </c>
      <c r="C18" s="28">
        <f>C13+C17</f>
        <v>8739000</v>
      </c>
      <c r="D18" s="28">
        <f>D13+D17</f>
        <v>8842500</v>
      </c>
      <c r="E18" s="28">
        <f>E13+E17</f>
        <v>8842500</v>
      </c>
      <c r="F18" s="28">
        <f>F13+F17</f>
        <v>8978799</v>
      </c>
      <c r="K18" s="123"/>
    </row>
    <row r="19" spans="1:11" x14ac:dyDescent="0.25">
      <c r="A19" s="103" t="s">
        <v>281</v>
      </c>
      <c r="B19" s="26" t="s">
        <v>305</v>
      </c>
      <c r="C19" s="29">
        <v>2178000</v>
      </c>
      <c r="D19" s="29">
        <v>2259000</v>
      </c>
      <c r="E19" s="29">
        <v>2259000</v>
      </c>
      <c r="F19" s="29">
        <v>2291400</v>
      </c>
      <c r="K19" s="123"/>
    </row>
    <row r="20" spans="1:11" x14ac:dyDescent="0.25">
      <c r="A20" s="103" t="s">
        <v>282</v>
      </c>
      <c r="B20" s="26" t="s">
        <v>306</v>
      </c>
      <c r="C20" s="29">
        <v>0</v>
      </c>
      <c r="D20" s="29">
        <v>0</v>
      </c>
      <c r="E20" s="29">
        <v>0</v>
      </c>
      <c r="F20" s="29">
        <v>0</v>
      </c>
    </row>
    <row r="21" spans="1:11" x14ac:dyDescent="0.25">
      <c r="A21" s="103" t="s">
        <v>283</v>
      </c>
      <c r="B21" s="26" t="s">
        <v>307</v>
      </c>
      <c r="C21" s="29">
        <v>104000</v>
      </c>
      <c r="D21" s="29">
        <v>104000</v>
      </c>
      <c r="E21" s="29">
        <v>104000</v>
      </c>
      <c r="F21" s="29">
        <v>110651</v>
      </c>
    </row>
    <row r="22" spans="1:11" x14ac:dyDescent="0.25">
      <c r="A22" s="103" t="s">
        <v>308</v>
      </c>
      <c r="B22" s="26" t="s">
        <v>309</v>
      </c>
      <c r="C22" s="29">
        <v>30000</v>
      </c>
      <c r="D22" s="29">
        <v>30000</v>
      </c>
      <c r="E22" s="29">
        <v>30000</v>
      </c>
      <c r="F22" s="29">
        <v>30000</v>
      </c>
    </row>
    <row r="23" spans="1:11" x14ac:dyDescent="0.25">
      <c r="A23" s="103" t="s">
        <v>284</v>
      </c>
      <c r="B23" s="26" t="s">
        <v>310</v>
      </c>
      <c r="C23" s="29">
        <v>107000</v>
      </c>
      <c r="D23" s="29">
        <v>107000</v>
      </c>
      <c r="E23" s="29">
        <v>107000</v>
      </c>
      <c r="F23" s="29">
        <v>110695</v>
      </c>
      <c r="K23" s="123"/>
    </row>
    <row r="24" spans="1:11" x14ac:dyDescent="0.25">
      <c r="A24" s="105" t="s">
        <v>285</v>
      </c>
      <c r="B24" s="32" t="s">
        <v>311</v>
      </c>
      <c r="C24" s="22">
        <f>SUM(C19:C23)</f>
        <v>2419000</v>
      </c>
      <c r="D24" s="22">
        <f>SUM(D19:D23)</f>
        <v>2500000</v>
      </c>
      <c r="E24" s="22">
        <f>SUM(E19:E23)</f>
        <v>2500000</v>
      </c>
      <c r="F24" s="22">
        <f>SUM(F19:F23)</f>
        <v>2542746</v>
      </c>
      <c r="K24" s="123"/>
    </row>
    <row r="25" spans="1:11" x14ac:dyDescent="0.25">
      <c r="A25" s="103" t="s">
        <v>312</v>
      </c>
      <c r="B25" s="107" t="s">
        <v>7</v>
      </c>
      <c r="C25" s="16">
        <v>70000</v>
      </c>
      <c r="D25" s="16">
        <v>70000</v>
      </c>
      <c r="E25" s="16">
        <v>70000</v>
      </c>
      <c r="F25" s="16">
        <v>70000</v>
      </c>
    </row>
    <row r="26" spans="1:11" x14ac:dyDescent="0.25">
      <c r="A26" s="103" t="s">
        <v>286</v>
      </c>
      <c r="B26" s="11" t="s">
        <v>8</v>
      </c>
      <c r="C26" s="16">
        <v>350000</v>
      </c>
      <c r="D26" s="16">
        <v>350000</v>
      </c>
      <c r="E26" s="16">
        <v>350000</v>
      </c>
      <c r="F26" s="16">
        <v>350757</v>
      </c>
    </row>
    <row r="27" spans="1:11" x14ac:dyDescent="0.25">
      <c r="A27" s="103" t="s">
        <v>287</v>
      </c>
      <c r="B27" s="30" t="s">
        <v>9</v>
      </c>
      <c r="C27" s="31">
        <f>SUM(C25:C26)</f>
        <v>420000</v>
      </c>
      <c r="D27" s="31">
        <f>SUM(D25:D26)</f>
        <v>420000</v>
      </c>
      <c r="E27" s="31">
        <f>SUM(E25:E26)</f>
        <v>420000</v>
      </c>
      <c r="F27" s="31">
        <f>SUM(F25:F26)</f>
        <v>420757</v>
      </c>
    </row>
    <row r="28" spans="1:11" x14ac:dyDescent="0.25">
      <c r="A28" s="103" t="s">
        <v>288</v>
      </c>
      <c r="B28" s="26" t="s">
        <v>10</v>
      </c>
      <c r="C28" s="29">
        <v>100000</v>
      </c>
      <c r="D28" s="29">
        <v>143260</v>
      </c>
      <c r="E28" s="29">
        <v>153260</v>
      </c>
      <c r="F28" s="29">
        <v>153260</v>
      </c>
      <c r="H28" s="302"/>
    </row>
    <row r="29" spans="1:11" x14ac:dyDescent="0.25">
      <c r="A29" s="103" t="s">
        <v>289</v>
      </c>
      <c r="B29" s="26" t="s">
        <v>11</v>
      </c>
      <c r="C29" s="29">
        <v>135000</v>
      </c>
      <c r="D29" s="29">
        <v>91740</v>
      </c>
      <c r="E29" s="29">
        <v>91740</v>
      </c>
      <c r="F29" s="29">
        <v>91740</v>
      </c>
    </row>
    <row r="30" spans="1:11" x14ac:dyDescent="0.25">
      <c r="A30" s="103" t="s">
        <v>290</v>
      </c>
      <c r="B30" s="30" t="s">
        <v>12</v>
      </c>
      <c r="C30" s="31">
        <f>SUM(C28:C29)</f>
        <v>235000</v>
      </c>
      <c r="D30" s="31">
        <f>SUM(D28:D29)</f>
        <v>235000</v>
      </c>
      <c r="E30" s="31">
        <f>SUM(E28:E29)</f>
        <v>245000</v>
      </c>
      <c r="F30" s="31">
        <f>SUM(F28:F29)</f>
        <v>245000</v>
      </c>
    </row>
    <row r="31" spans="1:11" x14ac:dyDescent="0.25">
      <c r="A31" s="103" t="s">
        <v>291</v>
      </c>
      <c r="B31" s="26" t="s">
        <v>13</v>
      </c>
      <c r="C31" s="29">
        <v>235000</v>
      </c>
      <c r="D31" s="29">
        <v>235000</v>
      </c>
      <c r="E31" s="29">
        <v>235000</v>
      </c>
      <c r="F31" s="29">
        <v>235000</v>
      </c>
    </row>
    <row r="32" spans="1:11" x14ac:dyDescent="0.25">
      <c r="A32" s="103" t="s">
        <v>293</v>
      </c>
      <c r="B32" s="11" t="s">
        <v>315</v>
      </c>
      <c r="C32" s="16">
        <v>10000</v>
      </c>
      <c r="D32" s="178">
        <v>10000</v>
      </c>
      <c r="E32" s="178">
        <v>10000</v>
      </c>
      <c r="F32" s="16">
        <v>10000</v>
      </c>
    </row>
    <row r="33" spans="1:8" ht="30" x14ac:dyDescent="0.25">
      <c r="A33" s="103" t="s">
        <v>463</v>
      </c>
      <c r="B33" s="11" t="s">
        <v>464</v>
      </c>
      <c r="C33" s="16">
        <v>0</v>
      </c>
      <c r="D33" s="178">
        <v>0</v>
      </c>
      <c r="E33" s="178">
        <v>14000</v>
      </c>
      <c r="F33" s="16">
        <v>14000</v>
      </c>
      <c r="H33" s="63"/>
    </row>
    <row r="34" spans="1:8" x14ac:dyDescent="0.25">
      <c r="A34" s="103" t="s">
        <v>294</v>
      </c>
      <c r="B34" s="11" t="s">
        <v>15</v>
      </c>
      <c r="C34" s="16">
        <v>500000</v>
      </c>
      <c r="D34" s="16">
        <v>500000</v>
      </c>
      <c r="E34" s="16">
        <v>476000</v>
      </c>
      <c r="F34" s="16">
        <v>476000</v>
      </c>
    </row>
    <row r="35" spans="1:8" x14ac:dyDescent="0.25">
      <c r="A35" s="103" t="s">
        <v>295</v>
      </c>
      <c r="B35" s="30" t="s">
        <v>16</v>
      </c>
      <c r="C35" s="31">
        <f>SUM(C31:C34)</f>
        <v>745000</v>
      </c>
      <c r="D35" s="31">
        <f>SUM(D31:D34)</f>
        <v>745000</v>
      </c>
      <c r="E35" s="31">
        <f>SUM(E31:E34)</f>
        <v>735000</v>
      </c>
      <c r="F35" s="31">
        <f>SUM(F31:F34)</f>
        <v>735000</v>
      </c>
    </row>
    <row r="36" spans="1:8" x14ac:dyDescent="0.25">
      <c r="A36" s="103" t="s">
        <v>296</v>
      </c>
      <c r="B36" s="30" t="s">
        <v>151</v>
      </c>
      <c r="C36" s="31">
        <v>10000</v>
      </c>
      <c r="D36" s="31">
        <v>10000</v>
      </c>
      <c r="E36" s="31">
        <v>10000</v>
      </c>
      <c r="F36" s="31">
        <v>10000</v>
      </c>
    </row>
    <row r="37" spans="1:8" x14ac:dyDescent="0.25">
      <c r="A37" s="103" t="s">
        <v>297</v>
      </c>
      <c r="B37" s="26" t="s">
        <v>302</v>
      </c>
      <c r="C37" s="31">
        <v>378000</v>
      </c>
      <c r="D37" s="31">
        <v>378000</v>
      </c>
      <c r="E37" s="31">
        <v>378000</v>
      </c>
      <c r="F37" s="31">
        <v>382605</v>
      </c>
    </row>
    <row r="38" spans="1:8" x14ac:dyDescent="0.25">
      <c r="A38" s="103" t="s">
        <v>299</v>
      </c>
      <c r="B38" s="26" t="s">
        <v>300</v>
      </c>
      <c r="C38" s="31">
        <v>0</v>
      </c>
      <c r="D38" s="31">
        <v>0</v>
      </c>
      <c r="E38" s="31">
        <v>0</v>
      </c>
      <c r="F38" s="31">
        <v>0</v>
      </c>
    </row>
    <row r="39" spans="1:8" x14ac:dyDescent="0.25">
      <c r="A39" s="104" t="s">
        <v>301</v>
      </c>
      <c r="B39" s="30" t="s">
        <v>300</v>
      </c>
      <c r="C39" s="31">
        <f>SUM(C37:C38)</f>
        <v>378000</v>
      </c>
      <c r="D39" s="31">
        <f>SUM(D37:D38)</f>
        <v>378000</v>
      </c>
      <c r="E39" s="31">
        <f>SUM(E37:E38)</f>
        <v>378000</v>
      </c>
      <c r="F39" s="31">
        <f>SUM(F37:F38)</f>
        <v>382605</v>
      </c>
    </row>
    <row r="40" spans="1:8" x14ac:dyDescent="0.25">
      <c r="A40" s="105" t="s">
        <v>298</v>
      </c>
      <c r="B40" s="27" t="s">
        <v>147</v>
      </c>
      <c r="C40" s="28">
        <f>C27+C30+C35+C36+C39</f>
        <v>1788000</v>
      </c>
      <c r="D40" s="28">
        <f>D27+D30+D35+D36+D39</f>
        <v>1788000</v>
      </c>
      <c r="E40" s="28">
        <f>E27+E30+E35+E36+E39</f>
        <v>1788000</v>
      </c>
      <c r="F40" s="28">
        <f>F27+F30+F35+F36+F39</f>
        <v>1793362</v>
      </c>
    </row>
    <row r="41" spans="1:8" x14ac:dyDescent="0.25">
      <c r="A41" s="103"/>
      <c r="B41" s="27" t="s">
        <v>146</v>
      </c>
      <c r="C41" s="28">
        <f>C18+C24+C40</f>
        <v>12946000</v>
      </c>
      <c r="D41" s="28">
        <f>D18+D24+D40</f>
        <v>13130500</v>
      </c>
      <c r="E41" s="28">
        <f>E18+E24+E40</f>
        <v>13130500</v>
      </c>
      <c r="F41" s="28">
        <f>F18+F24+F40</f>
        <v>13314907</v>
      </c>
    </row>
    <row r="42" spans="1:8" x14ac:dyDescent="0.25">
      <c r="A42" s="118"/>
      <c r="B42" s="118"/>
      <c r="C42" s="118"/>
      <c r="D42" s="118"/>
    </row>
    <row r="43" spans="1:8" x14ac:dyDescent="0.25">
      <c r="A43" s="103" t="s">
        <v>473</v>
      </c>
      <c r="B43" s="103" t="s">
        <v>530</v>
      </c>
      <c r="C43" s="103">
        <v>12946000</v>
      </c>
      <c r="D43" s="103">
        <v>13130500</v>
      </c>
      <c r="E43" s="103">
        <v>13130500</v>
      </c>
      <c r="F43" s="103">
        <v>13130500</v>
      </c>
    </row>
    <row r="44" spans="1:8" ht="30.75" customHeight="1" x14ac:dyDescent="0.25">
      <c r="A44" s="341" t="s">
        <v>581</v>
      </c>
      <c r="B44" s="228" t="s">
        <v>582</v>
      </c>
      <c r="C44" s="341"/>
      <c r="D44" s="342"/>
      <c r="E44" s="341"/>
      <c r="F44" s="341">
        <v>184407</v>
      </c>
      <c r="G44" s="343"/>
    </row>
    <row r="45" spans="1:8" ht="30.75" customHeight="1" x14ac:dyDescent="0.25">
      <c r="A45" s="42" t="s">
        <v>523</v>
      </c>
      <c r="B45" s="42" t="s">
        <v>529</v>
      </c>
      <c r="C45" s="341"/>
      <c r="D45" s="342"/>
      <c r="E45" s="341"/>
      <c r="F45" s="341">
        <v>0</v>
      </c>
      <c r="G45" s="343"/>
    </row>
    <row r="46" spans="1:8" ht="21" customHeight="1" x14ac:dyDescent="0.25">
      <c r="A46" s="42" t="s">
        <v>462</v>
      </c>
      <c r="B46" s="42" t="s">
        <v>365</v>
      </c>
      <c r="C46" s="103"/>
      <c r="D46" s="103"/>
      <c r="E46" s="103"/>
      <c r="F46" s="103">
        <v>0</v>
      </c>
    </row>
    <row r="47" spans="1:8" x14ac:dyDescent="0.25">
      <c r="A47" s="103"/>
      <c r="B47" s="105" t="s">
        <v>532</v>
      </c>
      <c r="C47" s="105">
        <f>C43+C44+C46</f>
        <v>12946000</v>
      </c>
      <c r="D47" s="105">
        <f>D43+D44+D46</f>
        <v>13130500</v>
      </c>
      <c r="E47" s="105">
        <f>E43+E44+E46</f>
        <v>13130500</v>
      </c>
      <c r="F47" s="105">
        <f>F43+F44+F46</f>
        <v>13314907</v>
      </c>
    </row>
  </sheetData>
  <mergeCells count="3">
    <mergeCell ref="A1:B1"/>
    <mergeCell ref="A2:B2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"/>
  <sheetViews>
    <sheetView topLeftCell="A38" zoomScaleNormal="100" workbookViewId="0">
      <selection activeCell="P31" sqref="P31"/>
    </sheetView>
  </sheetViews>
  <sheetFormatPr defaultRowHeight="15" x14ac:dyDescent="0.25"/>
  <cols>
    <col min="2" max="2" width="38" customWidth="1"/>
    <col min="3" max="3" width="11.140625" customWidth="1"/>
    <col min="4" max="4" width="11.7109375" customWidth="1"/>
    <col min="5" max="7" width="12.140625" customWidth="1"/>
    <col min="8" max="9" width="20.42578125" customWidth="1"/>
    <col min="18" max="18" width="10.140625" customWidth="1"/>
  </cols>
  <sheetData>
    <row r="1" spans="1:20" x14ac:dyDescent="0.25">
      <c r="A1" s="371" t="s">
        <v>152</v>
      </c>
      <c r="B1" s="371"/>
      <c r="C1" s="2"/>
      <c r="D1" s="2"/>
      <c r="E1" s="2"/>
      <c r="F1" s="2"/>
      <c r="G1" s="2"/>
    </row>
    <row r="2" spans="1:20" x14ac:dyDescent="0.25">
      <c r="A2" s="372" t="s">
        <v>579</v>
      </c>
      <c r="B2" s="372"/>
      <c r="C2" s="2"/>
      <c r="D2" s="2"/>
      <c r="E2" s="2"/>
      <c r="F2" s="2"/>
      <c r="G2" s="2"/>
    </row>
    <row r="3" spans="1:20" x14ac:dyDescent="0.25">
      <c r="A3" s="411" t="s">
        <v>184</v>
      </c>
      <c r="B3" s="411"/>
      <c r="C3" s="2"/>
      <c r="D3" s="2"/>
      <c r="E3" s="2"/>
      <c r="F3" s="2"/>
      <c r="G3" s="2"/>
    </row>
    <row r="4" spans="1:20" x14ac:dyDescent="0.25">
      <c r="A4" s="4"/>
      <c r="B4" s="4"/>
      <c r="C4" s="2"/>
      <c r="D4" s="2"/>
      <c r="E4" s="2"/>
      <c r="F4" s="2"/>
      <c r="G4" s="2"/>
    </row>
    <row r="5" spans="1:20" x14ac:dyDescent="0.25">
      <c r="A5" s="4"/>
      <c r="B5" s="171" t="s">
        <v>185</v>
      </c>
      <c r="C5" s="2"/>
      <c r="D5" s="2"/>
      <c r="E5" s="2"/>
      <c r="F5" s="2"/>
      <c r="G5" s="2"/>
    </row>
    <row r="6" spans="1:20" x14ac:dyDescent="0.25">
      <c r="A6" s="4"/>
      <c r="B6" s="24" t="s">
        <v>479</v>
      </c>
      <c r="C6" s="2"/>
      <c r="D6" s="2"/>
      <c r="E6" s="2"/>
      <c r="F6" s="2"/>
      <c r="G6" s="2"/>
    </row>
    <row r="7" spans="1:20" ht="28.5" customHeight="1" x14ac:dyDescent="0.25">
      <c r="A7" s="106"/>
      <c r="B7" s="207" t="s">
        <v>1</v>
      </c>
      <c r="C7" s="207" t="s">
        <v>2</v>
      </c>
      <c r="D7" s="276" t="s">
        <v>525</v>
      </c>
      <c r="E7" s="207" t="s">
        <v>551</v>
      </c>
      <c r="F7" s="207" t="s">
        <v>578</v>
      </c>
      <c r="G7" s="264"/>
      <c r="H7" s="176" t="s">
        <v>527</v>
      </c>
      <c r="I7" s="176" t="s">
        <v>528</v>
      </c>
    </row>
    <row r="8" spans="1:20" x14ac:dyDescent="0.25">
      <c r="A8" s="106" t="s">
        <v>270</v>
      </c>
      <c r="B8" s="11" t="s">
        <v>3</v>
      </c>
      <c r="C8" s="16">
        <v>4150000</v>
      </c>
      <c r="D8" s="178">
        <v>4150000</v>
      </c>
      <c r="E8" s="16">
        <v>4150000</v>
      </c>
      <c r="F8" s="16">
        <v>4150000</v>
      </c>
      <c r="G8" s="58"/>
      <c r="H8" s="58"/>
      <c r="I8" s="58"/>
    </row>
    <row r="9" spans="1:20" x14ac:dyDescent="0.25">
      <c r="A9" s="106" t="s">
        <v>370</v>
      </c>
      <c r="B9" s="11" t="s">
        <v>583</v>
      </c>
      <c r="C9" s="16">
        <v>0</v>
      </c>
      <c r="D9" s="178">
        <v>0</v>
      </c>
      <c r="E9" s="16">
        <v>0</v>
      </c>
      <c r="F9" s="16">
        <v>20000</v>
      </c>
      <c r="G9" s="58"/>
      <c r="H9" s="58"/>
      <c r="I9" s="58"/>
      <c r="M9" s="144">
        <v>2015</v>
      </c>
      <c r="N9">
        <v>2016</v>
      </c>
      <c r="O9" t="s">
        <v>457</v>
      </c>
      <c r="P9" t="s">
        <v>451</v>
      </c>
    </row>
    <row r="10" spans="1:20" x14ac:dyDescent="0.25">
      <c r="A10" s="106" t="s">
        <v>273</v>
      </c>
      <c r="B10" s="11" t="s">
        <v>148</v>
      </c>
      <c r="C10" s="16">
        <v>297000</v>
      </c>
      <c r="D10" s="178">
        <v>297000</v>
      </c>
      <c r="E10" s="16">
        <v>297000</v>
      </c>
      <c r="F10" s="16">
        <v>297000</v>
      </c>
      <c r="G10" s="58"/>
      <c r="H10" s="58"/>
      <c r="I10" s="58"/>
      <c r="L10" t="s">
        <v>452</v>
      </c>
      <c r="M10">
        <v>211000</v>
      </c>
      <c r="N10">
        <v>214800</v>
      </c>
      <c r="O10">
        <f>(3*211000)+(214800*9)</f>
        <v>2566200</v>
      </c>
      <c r="P10">
        <f>O10*27%</f>
        <v>692874</v>
      </c>
      <c r="R10" t="s">
        <v>455</v>
      </c>
      <c r="S10" t="s">
        <v>456</v>
      </c>
      <c r="T10" t="s">
        <v>454</v>
      </c>
    </row>
    <row r="11" spans="1:20" x14ac:dyDescent="0.25">
      <c r="A11" s="106" t="s">
        <v>274</v>
      </c>
      <c r="B11" s="11" t="s">
        <v>4</v>
      </c>
      <c r="C11" s="16">
        <v>0</v>
      </c>
      <c r="D11" s="178">
        <v>0</v>
      </c>
      <c r="E11" s="16">
        <v>0</v>
      </c>
      <c r="F11" s="16">
        <v>0</v>
      </c>
      <c r="G11" s="58"/>
      <c r="H11" s="58"/>
      <c r="I11" s="58"/>
      <c r="L11" t="s">
        <v>453</v>
      </c>
      <c r="M11">
        <v>132000</v>
      </c>
      <c r="O11">
        <f>M11*12</f>
        <v>1584000</v>
      </c>
      <c r="P11">
        <f>O11*27%</f>
        <v>427680</v>
      </c>
    </row>
    <row r="12" spans="1:20" x14ac:dyDescent="0.25">
      <c r="A12" s="106" t="s">
        <v>313</v>
      </c>
      <c r="B12" s="11" t="s">
        <v>314</v>
      </c>
      <c r="C12" s="16">
        <v>110000</v>
      </c>
      <c r="D12" s="178">
        <v>110000</v>
      </c>
      <c r="E12" s="16">
        <v>110000</v>
      </c>
      <c r="F12" s="16">
        <v>110000</v>
      </c>
      <c r="G12" s="58"/>
      <c r="H12" s="58"/>
      <c r="I12" s="58"/>
      <c r="L12" t="s">
        <v>457</v>
      </c>
      <c r="O12">
        <f>O10+O11</f>
        <v>4150200</v>
      </c>
      <c r="P12">
        <f>P10+P11</f>
        <v>1120554</v>
      </c>
    </row>
    <row r="13" spans="1:20" x14ac:dyDescent="0.25">
      <c r="A13" s="102" t="s">
        <v>275</v>
      </c>
      <c r="B13" s="30" t="s">
        <v>5</v>
      </c>
      <c r="C13" s="31">
        <f>SUM(C8:C12)</f>
        <v>4557000</v>
      </c>
      <c r="D13" s="297">
        <f>SUM(D8:D12)</f>
        <v>4557000</v>
      </c>
      <c r="E13" s="31">
        <f>SUM(E8:E12)</f>
        <v>4557000</v>
      </c>
      <c r="F13" s="31">
        <f>SUM(F8:F12)</f>
        <v>4577000</v>
      </c>
      <c r="G13" s="183"/>
      <c r="H13" s="183"/>
      <c r="I13" s="183"/>
    </row>
    <row r="14" spans="1:20" x14ac:dyDescent="0.25">
      <c r="A14" s="106" t="s">
        <v>276</v>
      </c>
      <c r="B14" s="26" t="s">
        <v>21</v>
      </c>
      <c r="C14" s="29">
        <v>0</v>
      </c>
      <c r="D14" s="298">
        <v>0</v>
      </c>
      <c r="E14" s="29">
        <v>0</v>
      </c>
      <c r="F14" s="29">
        <v>0</v>
      </c>
      <c r="G14" s="184"/>
      <c r="H14" s="184"/>
      <c r="I14" s="184"/>
    </row>
    <row r="15" spans="1:20" ht="30" x14ac:dyDescent="0.25">
      <c r="A15" s="103" t="s">
        <v>277</v>
      </c>
      <c r="B15" s="26" t="s">
        <v>303</v>
      </c>
      <c r="C15" s="29">
        <v>0</v>
      </c>
      <c r="D15" s="298">
        <v>0</v>
      </c>
      <c r="E15" s="29">
        <v>0</v>
      </c>
      <c r="F15" s="29">
        <v>0</v>
      </c>
      <c r="G15" s="184"/>
      <c r="H15" s="184"/>
      <c r="I15" s="184"/>
    </row>
    <row r="16" spans="1:20" ht="30" x14ac:dyDescent="0.25">
      <c r="A16" s="103" t="s">
        <v>278</v>
      </c>
      <c r="B16" s="26" t="s">
        <v>304</v>
      </c>
      <c r="C16" s="29">
        <v>0</v>
      </c>
      <c r="D16" s="298">
        <v>0</v>
      </c>
      <c r="E16" s="29">
        <v>0</v>
      </c>
      <c r="F16" s="29">
        <v>114488</v>
      </c>
      <c r="G16" s="184"/>
      <c r="H16" s="184"/>
      <c r="I16" s="184"/>
      <c r="O16" s="123"/>
    </row>
    <row r="17" spans="1:15" x14ac:dyDescent="0.25">
      <c r="A17" s="104" t="s">
        <v>279</v>
      </c>
      <c r="B17" s="30" t="s">
        <v>22</v>
      </c>
      <c r="C17" s="28">
        <f>SUM(C15:C16)</f>
        <v>0</v>
      </c>
      <c r="D17" s="299">
        <f>SUM(D15:D16)</f>
        <v>0</v>
      </c>
      <c r="E17" s="28">
        <f>SUM(E15:E16)</f>
        <v>0</v>
      </c>
      <c r="F17" s="28">
        <f>SUM(F15:F16)</f>
        <v>114488</v>
      </c>
      <c r="G17" s="185"/>
      <c r="H17" s="185"/>
      <c r="I17" s="185"/>
      <c r="O17" s="123"/>
    </row>
    <row r="18" spans="1:15" x14ac:dyDescent="0.25">
      <c r="A18" s="105" t="s">
        <v>280</v>
      </c>
      <c r="B18" s="27" t="s">
        <v>5</v>
      </c>
      <c r="C18" s="28">
        <f>C13+C17</f>
        <v>4557000</v>
      </c>
      <c r="D18" s="299">
        <f>D13+D17</f>
        <v>4557000</v>
      </c>
      <c r="E18" s="28">
        <f>E13+E17</f>
        <v>4557000</v>
      </c>
      <c r="F18" s="28">
        <f>F13+F17</f>
        <v>4691488</v>
      </c>
      <c r="G18" s="185"/>
      <c r="H18" s="185"/>
      <c r="I18" s="185"/>
    </row>
    <row r="19" spans="1:15" x14ac:dyDescent="0.25">
      <c r="A19" s="103" t="s">
        <v>281</v>
      </c>
      <c r="B19" s="26" t="s">
        <v>305</v>
      </c>
      <c r="C19" s="29">
        <v>1151000</v>
      </c>
      <c r="D19" s="298">
        <v>1151000</v>
      </c>
      <c r="E19" s="29">
        <v>1151000</v>
      </c>
      <c r="F19" s="29">
        <v>1183400</v>
      </c>
      <c r="G19" s="184"/>
      <c r="H19" s="184"/>
      <c r="I19" s="184"/>
    </row>
    <row r="20" spans="1:15" x14ac:dyDescent="0.25">
      <c r="A20" s="103" t="s">
        <v>282</v>
      </c>
      <c r="B20" s="26" t="s">
        <v>306</v>
      </c>
      <c r="C20" s="29">
        <v>0</v>
      </c>
      <c r="D20" s="298">
        <v>0</v>
      </c>
      <c r="E20" s="29">
        <v>0</v>
      </c>
      <c r="F20" s="29">
        <v>0</v>
      </c>
      <c r="G20" s="184"/>
      <c r="H20" s="184"/>
      <c r="I20" s="184"/>
    </row>
    <row r="21" spans="1:15" x14ac:dyDescent="0.25">
      <c r="A21" s="103" t="s">
        <v>283</v>
      </c>
      <c r="B21" s="26" t="s">
        <v>307</v>
      </c>
      <c r="C21" s="29">
        <v>62000</v>
      </c>
      <c r="D21" s="298">
        <v>62000</v>
      </c>
      <c r="E21" s="29">
        <v>62000</v>
      </c>
      <c r="F21" s="29">
        <v>67912</v>
      </c>
      <c r="G21" s="184"/>
      <c r="H21" s="184"/>
      <c r="I21" s="184"/>
      <c r="M21" s="123"/>
    </row>
    <row r="22" spans="1:15" x14ac:dyDescent="0.25">
      <c r="A22" s="103" t="s">
        <v>308</v>
      </c>
      <c r="B22" s="26" t="s">
        <v>309</v>
      </c>
      <c r="C22" s="29">
        <v>20000</v>
      </c>
      <c r="D22" s="298">
        <v>20000</v>
      </c>
      <c r="E22" s="29">
        <v>20000</v>
      </c>
      <c r="F22" s="29">
        <v>20000</v>
      </c>
      <c r="G22" s="184"/>
      <c r="H22" s="184"/>
      <c r="I22" s="184"/>
      <c r="M22" s="123"/>
    </row>
    <row r="23" spans="1:15" x14ac:dyDescent="0.25">
      <c r="A23" s="103" t="s">
        <v>284</v>
      </c>
      <c r="B23" s="26" t="s">
        <v>310</v>
      </c>
      <c r="C23" s="29">
        <v>61000</v>
      </c>
      <c r="D23" s="298">
        <v>61000</v>
      </c>
      <c r="E23" s="29">
        <v>61000</v>
      </c>
      <c r="F23" s="29">
        <v>64284</v>
      </c>
      <c r="G23" s="184"/>
      <c r="H23" s="184"/>
      <c r="I23" s="184"/>
    </row>
    <row r="24" spans="1:15" x14ac:dyDescent="0.25">
      <c r="A24" s="105" t="s">
        <v>285</v>
      </c>
      <c r="B24" s="32" t="s">
        <v>311</v>
      </c>
      <c r="C24" s="22">
        <f>SUM(C19:C23)</f>
        <v>1294000</v>
      </c>
      <c r="D24" s="179">
        <f>SUM(D19:D23)</f>
        <v>1294000</v>
      </c>
      <c r="E24" s="22">
        <f>SUM(E19:E23)</f>
        <v>1294000</v>
      </c>
      <c r="F24" s="22">
        <f>SUM(F19:F23)</f>
        <v>1335596</v>
      </c>
      <c r="G24" s="69"/>
      <c r="H24" s="69"/>
      <c r="I24" s="69"/>
    </row>
    <row r="25" spans="1:15" x14ac:dyDescent="0.25">
      <c r="A25" s="103" t="s">
        <v>312</v>
      </c>
      <c r="B25" s="107" t="s">
        <v>7</v>
      </c>
      <c r="C25" s="16">
        <v>0</v>
      </c>
      <c r="D25" s="178">
        <v>0</v>
      </c>
      <c r="E25" s="16">
        <v>0</v>
      </c>
      <c r="F25" s="16">
        <v>0</v>
      </c>
      <c r="G25" s="58"/>
      <c r="H25" s="58"/>
      <c r="I25" s="58"/>
    </row>
    <row r="26" spans="1:15" x14ac:dyDescent="0.25">
      <c r="A26" s="106" t="s">
        <v>286</v>
      </c>
      <c r="B26" s="11" t="s">
        <v>8</v>
      </c>
      <c r="C26" s="16">
        <v>0</v>
      </c>
      <c r="D26" s="178">
        <v>0</v>
      </c>
      <c r="E26" s="16">
        <v>0</v>
      </c>
      <c r="F26" s="16">
        <v>3073</v>
      </c>
      <c r="G26" s="58"/>
      <c r="H26" s="58"/>
      <c r="I26" s="58"/>
    </row>
    <row r="27" spans="1:15" x14ac:dyDescent="0.25">
      <c r="A27" s="106" t="s">
        <v>287</v>
      </c>
      <c r="B27" s="30" t="s">
        <v>9</v>
      </c>
      <c r="C27" s="31">
        <f>SUM(C25:C26)</f>
        <v>0</v>
      </c>
      <c r="D27" s="297">
        <f>SUM(D25:D26)</f>
        <v>0</v>
      </c>
      <c r="E27" s="31">
        <f>SUM(E25:E26)</f>
        <v>0</v>
      </c>
      <c r="F27" s="31">
        <f>SUM(F25:F26)</f>
        <v>3073</v>
      </c>
      <c r="G27" s="183"/>
      <c r="H27" s="183"/>
      <c r="I27" s="183"/>
    </row>
    <row r="28" spans="1:15" x14ac:dyDescent="0.25">
      <c r="A28" s="106" t="s">
        <v>288</v>
      </c>
      <c r="B28" s="26" t="s">
        <v>10</v>
      </c>
      <c r="C28" s="29">
        <v>0</v>
      </c>
      <c r="D28" s="298">
        <v>110400</v>
      </c>
      <c r="E28" s="29">
        <v>120400</v>
      </c>
      <c r="F28" s="29">
        <v>120400</v>
      </c>
      <c r="G28" s="184"/>
      <c r="H28" s="184"/>
      <c r="I28" s="184"/>
    </row>
    <row r="29" spans="1:15" x14ac:dyDescent="0.25">
      <c r="A29" s="106" t="s">
        <v>289</v>
      </c>
      <c r="B29" s="26" t="s">
        <v>11</v>
      </c>
      <c r="C29" s="29">
        <v>200000</v>
      </c>
      <c r="D29" s="298">
        <v>89600</v>
      </c>
      <c r="E29" s="29">
        <v>89600</v>
      </c>
      <c r="F29" s="29">
        <v>89600</v>
      </c>
      <c r="G29" s="184"/>
      <c r="H29" s="184"/>
      <c r="I29" s="184"/>
    </row>
    <row r="30" spans="1:15" x14ac:dyDescent="0.25">
      <c r="A30" s="106" t="s">
        <v>290</v>
      </c>
      <c r="B30" s="30" t="s">
        <v>12</v>
      </c>
      <c r="C30" s="31">
        <f>SUM(C28:C29)</f>
        <v>200000</v>
      </c>
      <c r="D30" s="297">
        <f>SUM(D28:D29)</f>
        <v>200000</v>
      </c>
      <c r="E30" s="31">
        <f>SUM(E28:E29)</f>
        <v>210000</v>
      </c>
      <c r="F30" s="31">
        <f>SUM(F28:F29)</f>
        <v>210000</v>
      </c>
      <c r="G30" s="183"/>
      <c r="H30" s="183"/>
      <c r="I30" s="183"/>
    </row>
    <row r="31" spans="1:15" x14ac:dyDescent="0.25">
      <c r="A31" s="106" t="s">
        <v>291</v>
      </c>
      <c r="B31" s="26" t="s">
        <v>13</v>
      </c>
      <c r="C31" s="29">
        <v>700000</v>
      </c>
      <c r="D31" s="298">
        <v>700000</v>
      </c>
      <c r="E31" s="29">
        <v>700000</v>
      </c>
      <c r="F31" s="29">
        <v>700000</v>
      </c>
      <c r="G31" s="184"/>
      <c r="H31" s="184"/>
      <c r="I31" s="184"/>
    </row>
    <row r="32" spans="1:15" x14ac:dyDescent="0.25">
      <c r="A32" s="103" t="s">
        <v>293</v>
      </c>
      <c r="B32" s="11" t="s">
        <v>315</v>
      </c>
      <c r="C32" s="16">
        <v>0</v>
      </c>
      <c r="D32" s="178">
        <v>0</v>
      </c>
      <c r="E32" s="16">
        <v>0</v>
      </c>
      <c r="F32" s="16">
        <v>0</v>
      </c>
      <c r="G32" s="58"/>
      <c r="H32" s="58"/>
      <c r="I32" s="58"/>
    </row>
    <row r="33" spans="1:9" ht="30" x14ac:dyDescent="0.25">
      <c r="A33" s="103" t="s">
        <v>463</v>
      </c>
      <c r="B33" s="11" t="s">
        <v>464</v>
      </c>
      <c r="C33" s="16">
        <v>0</v>
      </c>
      <c r="D33" s="178">
        <v>0</v>
      </c>
      <c r="E33" s="16">
        <v>14000</v>
      </c>
      <c r="F33" s="16">
        <v>14000</v>
      </c>
      <c r="G33" s="58"/>
      <c r="H33" s="58"/>
      <c r="I33" s="58"/>
    </row>
    <row r="34" spans="1:9" x14ac:dyDescent="0.25">
      <c r="A34" s="106" t="s">
        <v>294</v>
      </c>
      <c r="B34" s="11" t="s">
        <v>15</v>
      </c>
      <c r="C34" s="16">
        <v>110000</v>
      </c>
      <c r="D34" s="178">
        <v>110000</v>
      </c>
      <c r="E34" s="16">
        <v>86000</v>
      </c>
      <c r="F34" s="16">
        <v>86000</v>
      </c>
      <c r="G34" s="58"/>
      <c r="H34" s="58"/>
      <c r="I34" s="58"/>
    </row>
    <row r="35" spans="1:9" x14ac:dyDescent="0.25">
      <c r="A35" s="106" t="s">
        <v>295</v>
      </c>
      <c r="B35" s="30" t="s">
        <v>16</v>
      </c>
      <c r="C35" s="31">
        <f>SUM(C31:C34)</f>
        <v>810000</v>
      </c>
      <c r="D35" s="297">
        <f>SUM(D31:D34)</f>
        <v>810000</v>
      </c>
      <c r="E35" s="31">
        <f>SUM(E31:E34)</f>
        <v>800000</v>
      </c>
      <c r="F35" s="31">
        <f>SUM(F31:F34)</f>
        <v>800000</v>
      </c>
      <c r="G35" s="183"/>
      <c r="H35" s="183"/>
      <c r="I35" s="183"/>
    </row>
    <row r="36" spans="1:9" x14ac:dyDescent="0.25">
      <c r="A36" s="106" t="s">
        <v>296</v>
      </c>
      <c r="B36" s="30" t="s">
        <v>151</v>
      </c>
      <c r="C36" s="31"/>
      <c r="D36" s="297"/>
      <c r="E36" s="31"/>
      <c r="F36" s="31"/>
      <c r="G36" s="183"/>
      <c r="H36" s="183"/>
      <c r="I36" s="183"/>
    </row>
    <row r="37" spans="1:9" x14ac:dyDescent="0.25">
      <c r="A37" s="106" t="s">
        <v>297</v>
      </c>
      <c r="B37" s="26" t="s">
        <v>302</v>
      </c>
      <c r="C37" s="31">
        <v>273000</v>
      </c>
      <c r="D37" s="297">
        <v>273000</v>
      </c>
      <c r="E37" s="31">
        <v>273000</v>
      </c>
      <c r="F37" s="31">
        <v>277742</v>
      </c>
      <c r="G37" s="183"/>
      <c r="H37" s="183"/>
      <c r="I37" s="183"/>
    </row>
    <row r="38" spans="1:9" x14ac:dyDescent="0.25">
      <c r="A38" s="106" t="s">
        <v>299</v>
      </c>
      <c r="B38" s="26" t="s">
        <v>300</v>
      </c>
      <c r="C38" s="31">
        <v>0</v>
      </c>
      <c r="D38" s="297">
        <v>0</v>
      </c>
      <c r="E38" s="31">
        <v>0</v>
      </c>
      <c r="F38" s="31">
        <v>0</v>
      </c>
      <c r="G38" s="183"/>
      <c r="H38" s="183"/>
      <c r="I38" s="183"/>
    </row>
    <row r="39" spans="1:9" x14ac:dyDescent="0.25">
      <c r="A39" s="102" t="s">
        <v>301</v>
      </c>
      <c r="B39" s="30" t="s">
        <v>300</v>
      </c>
      <c r="C39" s="31">
        <f>C37+C38</f>
        <v>273000</v>
      </c>
      <c r="D39" s="297">
        <f>D37+D38</f>
        <v>273000</v>
      </c>
      <c r="E39" s="31">
        <f>E37+E38</f>
        <v>273000</v>
      </c>
      <c r="F39" s="31">
        <f>F37+F38</f>
        <v>277742</v>
      </c>
      <c r="G39" s="183"/>
      <c r="H39" s="183"/>
      <c r="I39" s="183"/>
    </row>
    <row r="40" spans="1:9" x14ac:dyDescent="0.25">
      <c r="A40" s="117" t="s">
        <v>298</v>
      </c>
      <c r="B40" s="27" t="s">
        <v>147</v>
      </c>
      <c r="C40" s="28">
        <f>C27+C30+C35+C36+C39</f>
        <v>1283000</v>
      </c>
      <c r="D40" s="299">
        <f>D27+D30+D35+D36+D39</f>
        <v>1283000</v>
      </c>
      <c r="E40" s="28">
        <f>E27+E30+E35+E36+E39</f>
        <v>1283000</v>
      </c>
      <c r="F40" s="28">
        <f>F27+F30+F35+F36+F39</f>
        <v>1290815</v>
      </c>
      <c r="G40" s="185"/>
      <c r="H40" s="185"/>
      <c r="I40" s="185"/>
    </row>
    <row r="41" spans="1:9" ht="15.75" x14ac:dyDescent="0.25">
      <c r="A41" s="106"/>
      <c r="B41" s="27" t="s">
        <v>146</v>
      </c>
      <c r="C41" s="28">
        <f>C18+C24+C40</f>
        <v>7134000</v>
      </c>
      <c r="D41" s="299">
        <f>D18+D24+D40</f>
        <v>7134000</v>
      </c>
      <c r="E41" s="28">
        <f>E18+E24+E40</f>
        <v>7134000</v>
      </c>
      <c r="F41" s="28">
        <f>F18+F24+F40</f>
        <v>7317899</v>
      </c>
      <c r="G41" s="185"/>
      <c r="H41" s="186"/>
      <c r="I41" s="186"/>
    </row>
    <row r="42" spans="1:9" x14ac:dyDescent="0.25">
      <c r="A42" s="2"/>
      <c r="B42" s="2"/>
      <c r="C42" s="2"/>
      <c r="D42" s="2"/>
      <c r="E42" s="106"/>
      <c r="F42" s="106"/>
      <c r="G42" s="303"/>
    </row>
    <row r="43" spans="1:9" x14ac:dyDescent="0.25">
      <c r="A43" s="204" t="s">
        <v>473</v>
      </c>
      <c r="B43" s="106" t="s">
        <v>531</v>
      </c>
      <c r="C43" s="106">
        <v>7134000</v>
      </c>
      <c r="D43" s="304">
        <v>7134000</v>
      </c>
      <c r="E43" s="106">
        <v>7134000</v>
      </c>
      <c r="F43" s="106">
        <v>7134000</v>
      </c>
      <c r="G43" s="303"/>
    </row>
    <row r="44" spans="1:9" s="3" customFormat="1" ht="32.25" customHeight="1" x14ac:dyDescent="0.25">
      <c r="A44" s="341" t="s">
        <v>581</v>
      </c>
      <c r="B44" s="341" t="s">
        <v>582</v>
      </c>
      <c r="C44" s="341"/>
      <c r="D44" s="342"/>
      <c r="E44" s="341"/>
      <c r="F44" s="341">
        <v>183899</v>
      </c>
      <c r="G44" s="343"/>
    </row>
    <row r="45" spans="1:9" s="3" customFormat="1" ht="18" customHeight="1" x14ac:dyDescent="0.25">
      <c r="A45" s="42" t="s">
        <v>523</v>
      </c>
      <c r="B45" s="42" t="s">
        <v>529</v>
      </c>
      <c r="C45" s="341"/>
      <c r="D45" s="342"/>
      <c r="E45" s="341"/>
      <c r="F45" s="341">
        <v>0</v>
      </c>
      <c r="G45" s="343"/>
    </row>
    <row r="46" spans="1:9" ht="14.25" customHeight="1" x14ac:dyDescent="0.25">
      <c r="A46" s="42" t="s">
        <v>462</v>
      </c>
      <c r="B46" s="42" t="s">
        <v>365</v>
      </c>
      <c r="C46" s="106"/>
      <c r="D46" s="304"/>
      <c r="E46" s="106"/>
      <c r="F46" s="106">
        <v>0</v>
      </c>
      <c r="G46" s="303"/>
    </row>
    <row r="47" spans="1:9" x14ac:dyDescent="0.25">
      <c r="A47" s="106"/>
      <c r="B47" s="117" t="s">
        <v>532</v>
      </c>
      <c r="C47" s="117">
        <f>C43+C44+C46</f>
        <v>7134000</v>
      </c>
      <c r="D47" s="305">
        <f>D43+D44+D46</f>
        <v>7134000</v>
      </c>
      <c r="E47" s="117">
        <f>E43+E44+E46</f>
        <v>7134000</v>
      </c>
      <c r="F47" s="117">
        <f>F43+F44+F46</f>
        <v>7317899</v>
      </c>
      <c r="G47" s="331"/>
    </row>
    <row r="48" spans="1:9" x14ac:dyDescent="0.25">
      <c r="A48" s="2"/>
      <c r="B48" s="2"/>
      <c r="C48" s="2"/>
      <c r="D48" s="2"/>
      <c r="E48" s="303"/>
      <c r="F48" s="303"/>
      <c r="G48" s="303"/>
    </row>
  </sheetData>
  <mergeCells count="3">
    <mergeCell ref="A1:B1"/>
    <mergeCell ref="A2:B2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B10" workbookViewId="0">
      <selection activeCell="M30" sqref="M30"/>
    </sheetView>
  </sheetViews>
  <sheetFormatPr defaultRowHeight="15" x14ac:dyDescent="0.25"/>
  <cols>
    <col min="1" max="1" width="9.140625" style="2"/>
    <col min="2" max="2" width="38" customWidth="1"/>
    <col min="3" max="3" width="11.140625" customWidth="1"/>
    <col min="4" max="7" width="10.5703125" customWidth="1"/>
    <col min="11" max="11" width="23.28515625" customWidth="1"/>
  </cols>
  <sheetData>
    <row r="1" spans="1:12" ht="16.5" customHeight="1" x14ac:dyDescent="0.25">
      <c r="B1" s="371" t="s">
        <v>150</v>
      </c>
      <c r="C1" s="371"/>
      <c r="D1" s="2"/>
      <c r="E1" s="2"/>
      <c r="F1" s="2"/>
      <c r="G1" s="2"/>
    </row>
    <row r="2" spans="1:12" ht="16.5" customHeight="1" x14ac:dyDescent="0.25">
      <c r="B2" s="372" t="s">
        <v>585</v>
      </c>
      <c r="C2" s="372"/>
      <c r="D2" s="2"/>
      <c r="E2" s="2"/>
      <c r="F2" s="2"/>
      <c r="G2" s="2"/>
      <c r="H2" s="206"/>
    </row>
    <row r="3" spans="1:12" ht="16.5" customHeight="1" x14ac:dyDescent="0.25">
      <c r="B3" s="47"/>
      <c r="C3" s="4"/>
      <c r="D3" s="2"/>
      <c r="E3" s="2"/>
      <c r="F3" s="2"/>
      <c r="G3" s="2"/>
      <c r="H3" s="206"/>
    </row>
    <row r="4" spans="1:12" ht="16.5" customHeight="1" x14ac:dyDescent="0.25">
      <c r="B4" s="4"/>
      <c r="C4" s="4"/>
      <c r="D4" s="2"/>
      <c r="E4" s="2"/>
      <c r="F4" s="2"/>
      <c r="G4" s="2"/>
      <c r="H4" s="206"/>
    </row>
    <row r="5" spans="1:12" ht="16.5" customHeight="1" x14ac:dyDescent="0.25">
      <c r="B5" s="4"/>
      <c r="C5" s="4" t="s">
        <v>186</v>
      </c>
      <c r="D5" s="2"/>
      <c r="E5" s="2"/>
      <c r="F5" s="2"/>
      <c r="G5" s="2"/>
      <c r="H5" s="206"/>
    </row>
    <row r="6" spans="1:12" ht="15" customHeight="1" x14ac:dyDescent="0.25">
      <c r="B6" s="4"/>
      <c r="C6" s="24" t="s">
        <v>479</v>
      </c>
      <c r="D6" s="2"/>
      <c r="E6" s="2"/>
      <c r="F6" s="2"/>
      <c r="G6" s="2"/>
      <c r="H6" s="206"/>
    </row>
    <row r="7" spans="1:12" ht="27.75" customHeight="1" x14ac:dyDescent="0.25">
      <c r="A7" s="103"/>
      <c r="B7" s="207" t="s">
        <v>1</v>
      </c>
      <c r="C7" s="207" t="s">
        <v>2</v>
      </c>
      <c r="D7" s="276" t="s">
        <v>525</v>
      </c>
      <c r="E7" s="207" t="s">
        <v>551</v>
      </c>
      <c r="F7" s="207" t="s">
        <v>578</v>
      </c>
      <c r="G7" s="345"/>
      <c r="H7" s="306"/>
      <c r="I7" s="182"/>
    </row>
    <row r="8" spans="1:12" ht="16.5" customHeight="1" x14ac:dyDescent="0.25">
      <c r="A8" s="103" t="s">
        <v>270</v>
      </c>
      <c r="B8" s="11" t="s">
        <v>3</v>
      </c>
      <c r="C8" s="16">
        <v>4058000</v>
      </c>
      <c r="D8" s="178">
        <v>4058000</v>
      </c>
      <c r="E8" s="16">
        <v>4058000</v>
      </c>
      <c r="F8" s="16">
        <v>4058000</v>
      </c>
      <c r="G8" s="58"/>
    </row>
    <row r="9" spans="1:12" ht="16.5" customHeight="1" x14ac:dyDescent="0.25">
      <c r="A9" s="103" t="s">
        <v>271</v>
      </c>
      <c r="B9" s="11" t="s">
        <v>272</v>
      </c>
      <c r="C9" s="16">
        <v>0</v>
      </c>
      <c r="D9" s="178">
        <v>0</v>
      </c>
      <c r="E9" s="16">
        <v>0</v>
      </c>
      <c r="F9" s="16">
        <v>0</v>
      </c>
      <c r="G9" s="58"/>
    </row>
    <row r="10" spans="1:12" ht="16.5" customHeight="1" x14ac:dyDescent="0.25">
      <c r="A10" s="103" t="s">
        <v>273</v>
      </c>
      <c r="B10" s="11" t="s">
        <v>148</v>
      </c>
      <c r="C10" s="16">
        <v>149000</v>
      </c>
      <c r="D10" s="178">
        <v>149000</v>
      </c>
      <c r="E10" s="16">
        <v>149000</v>
      </c>
      <c r="F10" s="16">
        <v>149000</v>
      </c>
      <c r="G10" s="58"/>
    </row>
    <row r="11" spans="1:12" ht="16.5" customHeight="1" x14ac:dyDescent="0.25">
      <c r="A11" s="103" t="s">
        <v>274</v>
      </c>
      <c r="B11" s="11" t="s">
        <v>4</v>
      </c>
      <c r="C11" s="16">
        <v>155000</v>
      </c>
      <c r="D11" s="178">
        <v>155000</v>
      </c>
      <c r="E11" s="16">
        <v>155000</v>
      </c>
      <c r="F11" s="16">
        <v>155000</v>
      </c>
      <c r="G11" s="58"/>
      <c r="L11" s="123"/>
    </row>
    <row r="12" spans="1:12" ht="16.5" customHeight="1" x14ac:dyDescent="0.25">
      <c r="A12" s="103" t="s">
        <v>313</v>
      </c>
      <c r="B12" s="11" t="s">
        <v>314</v>
      </c>
      <c r="C12" s="16">
        <v>0</v>
      </c>
      <c r="D12" s="178">
        <v>0</v>
      </c>
      <c r="E12" s="16">
        <v>0</v>
      </c>
      <c r="F12" s="16">
        <v>0</v>
      </c>
      <c r="G12" s="58"/>
      <c r="L12" s="123"/>
    </row>
    <row r="13" spans="1:12" s="101" customFormat="1" ht="16.5" customHeight="1" x14ac:dyDescent="0.25">
      <c r="A13" s="104" t="s">
        <v>275</v>
      </c>
      <c r="B13" s="30" t="s">
        <v>5</v>
      </c>
      <c r="C13" s="31">
        <f>SUM(C8:C12)</f>
        <v>4362000</v>
      </c>
      <c r="D13" s="297">
        <f>SUM(D8:D12)</f>
        <v>4362000</v>
      </c>
      <c r="E13" s="31">
        <f>SUM(E8:E12)</f>
        <v>4362000</v>
      </c>
      <c r="F13" s="31">
        <f>SUM(F8:F12)</f>
        <v>4362000</v>
      </c>
      <c r="G13" s="183"/>
      <c r="K13" s="2"/>
    </row>
    <row r="14" spans="1:12" ht="16.5" customHeight="1" x14ac:dyDescent="0.25">
      <c r="A14" s="103" t="s">
        <v>276</v>
      </c>
      <c r="B14" s="26" t="s">
        <v>21</v>
      </c>
      <c r="C14" s="29"/>
      <c r="D14" s="298"/>
      <c r="E14" s="29"/>
      <c r="F14" s="29"/>
      <c r="G14" s="184"/>
      <c r="K14" s="143"/>
    </row>
    <row r="15" spans="1:12" ht="16.5" customHeight="1" x14ac:dyDescent="0.25">
      <c r="A15" s="103" t="s">
        <v>277</v>
      </c>
      <c r="B15" s="26" t="s">
        <v>303</v>
      </c>
      <c r="C15" s="29">
        <v>0</v>
      </c>
      <c r="D15" s="298">
        <v>0</v>
      </c>
      <c r="E15" s="29">
        <v>0</v>
      </c>
      <c r="F15" s="29">
        <v>0</v>
      </c>
      <c r="G15" s="184"/>
      <c r="K15" s="143"/>
    </row>
    <row r="16" spans="1:12" ht="16.5" customHeight="1" x14ac:dyDescent="0.25">
      <c r="A16" s="103" t="s">
        <v>278</v>
      </c>
      <c r="B16" s="26" t="s">
        <v>304</v>
      </c>
      <c r="C16" s="29">
        <v>0</v>
      </c>
      <c r="D16" s="298">
        <v>0</v>
      </c>
      <c r="E16" s="29">
        <v>0</v>
      </c>
      <c r="F16" s="29">
        <v>0</v>
      </c>
      <c r="G16" s="184"/>
      <c r="K16" s="143"/>
    </row>
    <row r="17" spans="1:12" ht="16.5" customHeight="1" x14ac:dyDescent="0.25">
      <c r="A17" s="104" t="s">
        <v>279</v>
      </c>
      <c r="B17" s="30" t="s">
        <v>22</v>
      </c>
      <c r="C17" s="28">
        <f>SUM(C15:C16)</f>
        <v>0</v>
      </c>
      <c r="D17" s="299">
        <f>SUM(D15:D16)</f>
        <v>0</v>
      </c>
      <c r="E17" s="28">
        <f>SUM(E15:E16)</f>
        <v>0</v>
      </c>
      <c r="F17" s="28">
        <f>SUM(F15:F16)</f>
        <v>0</v>
      </c>
      <c r="G17" s="185"/>
      <c r="K17" s="143"/>
    </row>
    <row r="18" spans="1:12" ht="16.5" customHeight="1" x14ac:dyDescent="0.25">
      <c r="A18" s="105" t="s">
        <v>280</v>
      </c>
      <c r="B18" s="27" t="s">
        <v>5</v>
      </c>
      <c r="C18" s="28">
        <f>C13+C17</f>
        <v>4362000</v>
      </c>
      <c r="D18" s="299">
        <f>D13+D17</f>
        <v>4362000</v>
      </c>
      <c r="E18" s="28">
        <f>E13+E17</f>
        <v>4362000</v>
      </c>
      <c r="F18" s="28">
        <f>F13+F17</f>
        <v>4362000</v>
      </c>
      <c r="G18" s="185"/>
      <c r="K18" s="143"/>
      <c r="L18" s="123"/>
    </row>
    <row r="19" spans="1:12" ht="16.5" customHeight="1" x14ac:dyDescent="0.25">
      <c r="A19" s="103" t="s">
        <v>281</v>
      </c>
      <c r="B19" s="26" t="s">
        <v>305</v>
      </c>
      <c r="C19" s="29">
        <v>1096000</v>
      </c>
      <c r="D19" s="298">
        <v>1096000</v>
      </c>
      <c r="E19" s="29">
        <v>1096000</v>
      </c>
      <c r="F19" s="29">
        <v>1096000</v>
      </c>
      <c r="G19" s="184"/>
      <c r="K19" s="143"/>
      <c r="L19" s="123"/>
    </row>
    <row r="20" spans="1:12" ht="16.5" customHeight="1" x14ac:dyDescent="0.25">
      <c r="A20" s="103" t="s">
        <v>282</v>
      </c>
      <c r="B20" s="26" t="s">
        <v>306</v>
      </c>
      <c r="C20" s="29">
        <v>0</v>
      </c>
      <c r="D20" s="298">
        <v>0</v>
      </c>
      <c r="E20" s="29">
        <v>0</v>
      </c>
      <c r="F20" s="29">
        <v>0</v>
      </c>
      <c r="G20" s="184"/>
    </row>
    <row r="21" spans="1:12" ht="16.5" customHeight="1" x14ac:dyDescent="0.25">
      <c r="A21" s="103" t="s">
        <v>283</v>
      </c>
      <c r="B21" s="26" t="s">
        <v>307</v>
      </c>
      <c r="C21" s="29">
        <v>30000</v>
      </c>
      <c r="D21" s="298">
        <v>30000</v>
      </c>
      <c r="E21" s="29">
        <v>30000</v>
      </c>
      <c r="F21" s="29">
        <v>30000</v>
      </c>
      <c r="G21" s="184"/>
    </row>
    <row r="22" spans="1:12" ht="16.5" customHeight="1" x14ac:dyDescent="0.25">
      <c r="A22" s="103" t="s">
        <v>308</v>
      </c>
      <c r="B22" s="26" t="s">
        <v>309</v>
      </c>
      <c r="C22" s="29">
        <v>0</v>
      </c>
      <c r="D22" s="298">
        <v>0</v>
      </c>
      <c r="E22" s="29">
        <v>0</v>
      </c>
      <c r="F22" s="29">
        <v>0</v>
      </c>
      <c r="G22" s="184"/>
    </row>
    <row r="23" spans="1:12" ht="16.5" customHeight="1" x14ac:dyDescent="0.25">
      <c r="A23" s="103" t="s">
        <v>284</v>
      </c>
      <c r="B23" s="26" t="s">
        <v>310</v>
      </c>
      <c r="C23" s="29">
        <v>30000</v>
      </c>
      <c r="D23" s="298">
        <v>30000</v>
      </c>
      <c r="E23" s="29">
        <v>30000</v>
      </c>
      <c r="F23" s="29">
        <v>30000</v>
      </c>
      <c r="G23" s="184"/>
    </row>
    <row r="24" spans="1:12" ht="16.5" customHeight="1" x14ac:dyDescent="0.25">
      <c r="A24" s="105" t="s">
        <v>285</v>
      </c>
      <c r="B24" s="32" t="s">
        <v>311</v>
      </c>
      <c r="C24" s="22">
        <f>SUM(C19:C23)</f>
        <v>1156000</v>
      </c>
      <c r="D24" s="179">
        <f>SUM(D19:D23)</f>
        <v>1156000</v>
      </c>
      <c r="E24" s="22">
        <f>SUM(E19:E23)</f>
        <v>1156000</v>
      </c>
      <c r="F24" s="22">
        <f>SUM(F19:F23)</f>
        <v>1156000</v>
      </c>
      <c r="G24" s="69"/>
    </row>
    <row r="25" spans="1:12" ht="16.5" customHeight="1" x14ac:dyDescent="0.25">
      <c r="A25" s="103" t="s">
        <v>312</v>
      </c>
      <c r="B25" s="107" t="s">
        <v>7</v>
      </c>
      <c r="C25" s="16">
        <v>160000</v>
      </c>
      <c r="D25" s="178">
        <v>160000</v>
      </c>
      <c r="E25" s="16">
        <v>120000</v>
      </c>
      <c r="F25" s="16">
        <v>120000</v>
      </c>
      <c r="G25" s="58"/>
      <c r="I25" s="307"/>
    </row>
    <row r="26" spans="1:12" ht="16.5" customHeight="1" x14ac:dyDescent="0.25">
      <c r="A26" s="103" t="s">
        <v>286</v>
      </c>
      <c r="B26" s="11" t="s">
        <v>8</v>
      </c>
      <c r="C26" s="16">
        <v>0</v>
      </c>
      <c r="D26" s="178">
        <v>0</v>
      </c>
      <c r="E26" s="16">
        <v>0</v>
      </c>
      <c r="F26" s="16">
        <v>0</v>
      </c>
      <c r="G26" s="58"/>
    </row>
    <row r="27" spans="1:12" ht="16.5" customHeight="1" x14ac:dyDescent="0.25">
      <c r="A27" s="103" t="s">
        <v>287</v>
      </c>
      <c r="B27" s="30" t="s">
        <v>9</v>
      </c>
      <c r="C27" s="31">
        <f>SUM(C25:C26)</f>
        <v>160000</v>
      </c>
      <c r="D27" s="297">
        <f>SUM(D25:D26)</f>
        <v>160000</v>
      </c>
      <c r="E27" s="31">
        <f>SUM(E25:E26)</f>
        <v>120000</v>
      </c>
      <c r="F27" s="31">
        <f>SUM(F25:F26)</f>
        <v>120000</v>
      </c>
      <c r="G27" s="183"/>
    </row>
    <row r="28" spans="1:12" ht="16.5" customHeight="1" x14ac:dyDescent="0.25">
      <c r="A28" s="103" t="s">
        <v>288</v>
      </c>
      <c r="B28" s="26" t="s">
        <v>10</v>
      </c>
      <c r="C28" s="29">
        <v>0</v>
      </c>
      <c r="D28" s="298">
        <v>4224</v>
      </c>
      <c r="E28" s="29">
        <v>81699</v>
      </c>
      <c r="F28" s="29">
        <v>81699</v>
      </c>
      <c r="G28" s="184"/>
      <c r="I28" s="302"/>
    </row>
    <row r="29" spans="1:12" ht="16.5" customHeight="1" x14ac:dyDescent="0.25">
      <c r="A29" s="103" t="s">
        <v>289</v>
      </c>
      <c r="B29" s="26" t="s">
        <v>11</v>
      </c>
      <c r="C29" s="29">
        <v>85000</v>
      </c>
      <c r="D29" s="298">
        <v>80776</v>
      </c>
      <c r="E29" s="29">
        <v>80776</v>
      </c>
      <c r="F29" s="29">
        <v>80776</v>
      </c>
      <c r="G29" s="184"/>
    </row>
    <row r="30" spans="1:12" ht="16.5" customHeight="1" x14ac:dyDescent="0.25">
      <c r="A30" s="103" t="s">
        <v>290</v>
      </c>
      <c r="B30" s="30" t="s">
        <v>12</v>
      </c>
      <c r="C30" s="31">
        <f>SUM(C28:C29)</f>
        <v>85000</v>
      </c>
      <c r="D30" s="297">
        <f>SUM(D28:D29)</f>
        <v>85000</v>
      </c>
      <c r="E30" s="31">
        <f>SUM(E28:E29)</f>
        <v>162475</v>
      </c>
      <c r="F30" s="31">
        <f>SUM(F28:F29)</f>
        <v>162475</v>
      </c>
      <c r="G30" s="183"/>
    </row>
    <row r="31" spans="1:12" ht="16.5" customHeight="1" x14ac:dyDescent="0.25">
      <c r="A31" s="103" t="s">
        <v>291</v>
      </c>
      <c r="B31" s="26" t="s">
        <v>13</v>
      </c>
      <c r="C31" s="29">
        <v>0</v>
      </c>
      <c r="D31" s="298">
        <v>0</v>
      </c>
      <c r="E31" s="29">
        <v>0</v>
      </c>
      <c r="F31" s="29">
        <v>0</v>
      </c>
      <c r="G31" s="184"/>
    </row>
    <row r="32" spans="1:12" ht="16.5" customHeight="1" x14ac:dyDescent="0.25">
      <c r="A32" s="103" t="s">
        <v>293</v>
      </c>
      <c r="B32" s="11" t="s">
        <v>315</v>
      </c>
      <c r="C32" s="16">
        <v>0</v>
      </c>
      <c r="D32" s="178">
        <v>0</v>
      </c>
      <c r="E32" s="16">
        <v>0</v>
      </c>
      <c r="F32" s="16">
        <v>0</v>
      </c>
      <c r="G32" s="58"/>
    </row>
    <row r="33" spans="1:9" ht="16.5" customHeight="1" x14ac:dyDescent="0.25">
      <c r="A33" s="103" t="s">
        <v>463</v>
      </c>
      <c r="B33" s="11" t="s">
        <v>464</v>
      </c>
      <c r="C33" s="16">
        <v>0</v>
      </c>
      <c r="D33" s="178">
        <v>0</v>
      </c>
      <c r="E33" s="16">
        <v>0</v>
      </c>
      <c r="F33" s="16">
        <v>0</v>
      </c>
      <c r="G33" s="58"/>
    </row>
    <row r="34" spans="1:9" ht="16.5" customHeight="1" x14ac:dyDescent="0.25">
      <c r="A34" s="103" t="s">
        <v>294</v>
      </c>
      <c r="B34" s="11" t="s">
        <v>15</v>
      </c>
      <c r="C34" s="16">
        <v>50000</v>
      </c>
      <c r="D34" s="178">
        <v>50000</v>
      </c>
      <c r="E34" s="16">
        <v>50000</v>
      </c>
      <c r="F34" s="16">
        <v>50000</v>
      </c>
      <c r="G34" s="58"/>
      <c r="I34" s="307"/>
    </row>
    <row r="35" spans="1:9" ht="16.5" customHeight="1" x14ac:dyDescent="0.25">
      <c r="A35" s="103" t="s">
        <v>295</v>
      </c>
      <c r="B35" s="30" t="s">
        <v>16</v>
      </c>
      <c r="C35" s="31">
        <f>SUM(C31:C34)</f>
        <v>50000</v>
      </c>
      <c r="D35" s="297">
        <f>SUM(D31:D34)</f>
        <v>50000</v>
      </c>
      <c r="E35" s="31">
        <f>SUM(E31:E34)</f>
        <v>50000</v>
      </c>
      <c r="F35" s="31">
        <f>SUM(F31:F34)</f>
        <v>50000</v>
      </c>
      <c r="G35" s="183"/>
    </row>
    <row r="36" spans="1:9" ht="16.5" customHeight="1" x14ac:dyDescent="0.25">
      <c r="A36" s="103" t="s">
        <v>296</v>
      </c>
      <c r="B36" s="30" t="s">
        <v>151</v>
      </c>
      <c r="C36" s="31">
        <v>50000</v>
      </c>
      <c r="D36" s="297">
        <v>50000</v>
      </c>
      <c r="E36" s="31">
        <v>12525</v>
      </c>
      <c r="F36" s="31">
        <v>12525</v>
      </c>
      <c r="G36" s="183"/>
      <c r="I36" s="308"/>
    </row>
    <row r="37" spans="1:9" ht="16.5" customHeight="1" x14ac:dyDescent="0.25">
      <c r="A37" s="103" t="s">
        <v>297</v>
      </c>
      <c r="B37" s="26" t="s">
        <v>302</v>
      </c>
      <c r="C37" s="31">
        <v>80000</v>
      </c>
      <c r="D37" s="297">
        <v>80000</v>
      </c>
      <c r="E37" s="31">
        <v>80000</v>
      </c>
      <c r="F37" s="31">
        <v>80000</v>
      </c>
      <c r="G37" s="183"/>
    </row>
    <row r="38" spans="1:9" ht="16.5" customHeight="1" x14ac:dyDescent="0.25">
      <c r="A38" s="103" t="s">
        <v>299</v>
      </c>
      <c r="B38" s="26" t="s">
        <v>300</v>
      </c>
      <c r="C38" s="31">
        <v>0</v>
      </c>
      <c r="D38" s="297">
        <v>0</v>
      </c>
      <c r="E38" s="31">
        <v>0</v>
      </c>
      <c r="F38" s="31">
        <v>0</v>
      </c>
      <c r="G38" s="183"/>
    </row>
    <row r="39" spans="1:9" ht="16.5" customHeight="1" x14ac:dyDescent="0.25">
      <c r="A39" s="104" t="s">
        <v>301</v>
      </c>
      <c r="B39" s="30" t="s">
        <v>300</v>
      </c>
      <c r="C39" s="31">
        <f>SUM(C37:C38)</f>
        <v>80000</v>
      </c>
      <c r="D39" s="297">
        <f>SUM(D37:D38)</f>
        <v>80000</v>
      </c>
      <c r="E39" s="31">
        <f>SUM(E37:E38)</f>
        <v>80000</v>
      </c>
      <c r="F39" s="31">
        <f>SUM(F37:F38)</f>
        <v>80000</v>
      </c>
      <c r="G39" s="183"/>
    </row>
    <row r="40" spans="1:9" ht="16.5" customHeight="1" x14ac:dyDescent="0.25">
      <c r="A40" s="103" t="s">
        <v>298</v>
      </c>
      <c r="B40" s="27" t="s">
        <v>147</v>
      </c>
      <c r="C40" s="28">
        <f>C27+C30+C35+C36+C39</f>
        <v>425000</v>
      </c>
      <c r="D40" s="299">
        <f>D27+D30+D35+D36+D39</f>
        <v>425000</v>
      </c>
      <c r="E40" s="28">
        <f>E27+E30+E35+E36+E39</f>
        <v>425000</v>
      </c>
      <c r="F40" s="28">
        <f>F27+F30+F35+F36+F39</f>
        <v>425000</v>
      </c>
      <c r="G40" s="185"/>
    </row>
    <row r="41" spans="1:9" ht="16.5" customHeight="1" x14ac:dyDescent="0.25">
      <c r="A41" s="103"/>
      <c r="B41" s="27" t="s">
        <v>146</v>
      </c>
      <c r="C41" s="28">
        <f>C18+C24+C40</f>
        <v>5943000</v>
      </c>
      <c r="D41" s="299">
        <f>D18+D24+D40</f>
        <v>5943000</v>
      </c>
      <c r="E41" s="28">
        <f>E18+E24+E40</f>
        <v>5943000</v>
      </c>
      <c r="F41" s="28">
        <f>F18+F24+F40</f>
        <v>5943000</v>
      </c>
      <c r="G41" s="185"/>
    </row>
    <row r="42" spans="1:9" x14ac:dyDescent="0.25">
      <c r="A42" s="118"/>
      <c r="B42" s="118"/>
      <c r="C42" s="118"/>
      <c r="D42" s="2"/>
      <c r="E42" s="106"/>
      <c r="F42" s="106"/>
      <c r="G42" s="303"/>
    </row>
    <row r="43" spans="1:9" x14ac:dyDescent="0.25">
      <c r="A43" s="114" t="s">
        <v>473</v>
      </c>
      <c r="B43" s="103" t="s">
        <v>531</v>
      </c>
      <c r="C43" s="103">
        <v>5943000</v>
      </c>
      <c r="D43" s="180">
        <v>5943000</v>
      </c>
      <c r="E43" s="103">
        <v>5943000</v>
      </c>
      <c r="F43" s="103">
        <v>5943000</v>
      </c>
      <c r="G43" s="296"/>
    </row>
    <row r="44" spans="1:9" ht="30" x14ac:dyDescent="0.25">
      <c r="A44" s="341" t="s">
        <v>581</v>
      </c>
      <c r="B44" s="341" t="s">
        <v>582</v>
      </c>
      <c r="C44" s="341"/>
      <c r="D44" s="180"/>
      <c r="E44" s="103"/>
      <c r="F44" s="103">
        <v>0</v>
      </c>
      <c r="G44" s="296"/>
    </row>
    <row r="45" spans="1:9" ht="13.5" customHeight="1" x14ac:dyDescent="0.25">
      <c r="A45" s="42" t="s">
        <v>523</v>
      </c>
      <c r="B45" s="42" t="s">
        <v>529</v>
      </c>
      <c r="C45" s="341"/>
      <c r="D45" s="180"/>
      <c r="E45" s="103"/>
      <c r="F45" s="103">
        <v>0</v>
      </c>
      <c r="G45" s="296"/>
    </row>
    <row r="46" spans="1:9" ht="17.25" customHeight="1" x14ac:dyDescent="0.25">
      <c r="A46" s="42" t="s">
        <v>462</v>
      </c>
      <c r="B46" s="42" t="s">
        <v>365</v>
      </c>
      <c r="C46" s="106"/>
      <c r="D46" s="180"/>
      <c r="E46" s="103"/>
      <c r="F46" s="103">
        <v>0</v>
      </c>
      <c r="G46" s="296"/>
    </row>
    <row r="47" spans="1:9" x14ac:dyDescent="0.25">
      <c r="A47" s="103"/>
      <c r="B47" s="105" t="s">
        <v>532</v>
      </c>
      <c r="C47" s="105">
        <f>C43+C45+C46</f>
        <v>5943000</v>
      </c>
      <c r="D47" s="181">
        <f>D43+D45+D46</f>
        <v>5943000</v>
      </c>
      <c r="E47" s="105">
        <f>E43+E45+E46</f>
        <v>5943000</v>
      </c>
      <c r="F47" s="105">
        <f>F43+F45+F46</f>
        <v>5943000</v>
      </c>
      <c r="G47" s="226"/>
    </row>
    <row r="48" spans="1:9" ht="15.75" x14ac:dyDescent="0.25">
      <c r="A48" s="205"/>
      <c r="B48" s="205"/>
      <c r="C48" s="205"/>
    </row>
  </sheetData>
  <mergeCells count="2">
    <mergeCell ref="B1:C1"/>
    <mergeCell ref="B2:C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workbookViewId="0">
      <selection sqref="A1:D29"/>
    </sheetView>
  </sheetViews>
  <sheetFormatPr defaultRowHeight="15" x14ac:dyDescent="0.25"/>
  <cols>
    <col min="1" max="1" width="29.85546875" customWidth="1"/>
    <col min="2" max="2" width="14.7109375" customWidth="1"/>
    <col min="3" max="3" width="13.7109375" customWidth="1"/>
    <col min="4" max="4" width="18.7109375" customWidth="1"/>
  </cols>
  <sheetData>
    <row r="1" spans="1:7" ht="15.75" x14ac:dyDescent="0.25">
      <c r="A1" s="383" t="s">
        <v>20</v>
      </c>
      <c r="B1" s="383"/>
      <c r="C1" s="383"/>
      <c r="D1" s="383"/>
      <c r="E1" s="4"/>
      <c r="F1" s="4"/>
      <c r="G1" s="4"/>
    </row>
    <row r="2" spans="1:7" ht="15.75" customHeight="1" x14ac:dyDescent="0.25">
      <c r="A2" s="364" t="s">
        <v>484</v>
      </c>
      <c r="B2" s="364"/>
      <c r="C2" s="364"/>
      <c r="D2" s="364"/>
      <c r="E2" s="62"/>
      <c r="F2" s="62"/>
      <c r="G2" s="62"/>
    </row>
    <row r="3" spans="1:7" ht="15" customHeight="1" x14ac:dyDescent="0.25">
      <c r="A3" s="364" t="s">
        <v>113</v>
      </c>
      <c r="B3" s="364"/>
      <c r="C3" s="364"/>
      <c r="D3" s="364"/>
      <c r="E3" s="62"/>
      <c r="F3" s="62"/>
      <c r="G3" s="62"/>
    </row>
    <row r="4" spans="1:7" x14ac:dyDescent="0.25">
      <c r="A4" s="390" t="s">
        <v>578</v>
      </c>
      <c r="B4" s="390"/>
      <c r="C4" s="390"/>
      <c r="D4" s="390"/>
      <c r="E4" s="4"/>
      <c r="F4" s="4"/>
      <c r="G4" s="4"/>
    </row>
    <row r="5" spans="1:7" x14ac:dyDescent="0.25">
      <c r="A5" s="4"/>
      <c r="B5" s="4"/>
      <c r="C5" s="4"/>
      <c r="D5" s="5" t="s">
        <v>207</v>
      </c>
      <c r="E5" s="4"/>
      <c r="F5" s="4"/>
      <c r="G5" s="4"/>
    </row>
    <row r="6" spans="1:7" x14ac:dyDescent="0.25">
      <c r="A6" s="4"/>
      <c r="B6" s="4"/>
      <c r="C6" s="4"/>
      <c r="D6" s="5" t="s">
        <v>485</v>
      </c>
      <c r="E6" s="4"/>
      <c r="F6" s="4"/>
      <c r="G6" s="4"/>
    </row>
    <row r="7" spans="1:7" x14ac:dyDescent="0.25">
      <c r="A7" s="363" t="s">
        <v>573</v>
      </c>
      <c r="B7" s="363"/>
      <c r="C7" s="363"/>
      <c r="D7" s="363"/>
      <c r="E7" s="4"/>
      <c r="F7" s="4"/>
      <c r="G7" s="4"/>
    </row>
    <row r="8" spans="1:7" x14ac:dyDescent="0.25">
      <c r="A8" s="4"/>
      <c r="B8" s="4"/>
      <c r="C8" s="4"/>
      <c r="D8" s="85"/>
      <c r="E8" s="4"/>
      <c r="F8" s="4"/>
      <c r="G8" s="4"/>
    </row>
    <row r="9" spans="1:7" x14ac:dyDescent="0.25">
      <c r="A9" s="412" t="s">
        <v>508</v>
      </c>
      <c r="B9" s="412"/>
      <c r="C9" s="412"/>
      <c r="D9" s="412"/>
      <c r="E9" s="4"/>
      <c r="F9" s="4"/>
      <c r="G9" s="4"/>
    </row>
    <row r="10" spans="1:7" x14ac:dyDescent="0.25">
      <c r="A10" s="16" t="s">
        <v>1</v>
      </c>
      <c r="B10" s="16" t="s">
        <v>198</v>
      </c>
      <c r="C10" s="16" t="s">
        <v>199</v>
      </c>
      <c r="D10" s="16" t="s">
        <v>138</v>
      </c>
      <c r="E10" s="4"/>
      <c r="F10" s="4"/>
      <c r="G10" s="4"/>
    </row>
    <row r="11" spans="1:7" x14ac:dyDescent="0.25">
      <c r="A11" s="16" t="s">
        <v>200</v>
      </c>
      <c r="B11" s="16">
        <v>11862694</v>
      </c>
      <c r="C11" s="16">
        <v>3121927</v>
      </c>
      <c r="D11" s="16">
        <f>SUM(B11:C11)</f>
        <v>14984621</v>
      </c>
      <c r="E11" s="4"/>
      <c r="F11" s="4"/>
      <c r="G11" s="4"/>
    </row>
    <row r="12" spans="1:7" x14ac:dyDescent="0.25">
      <c r="A12" s="16" t="s">
        <v>158</v>
      </c>
      <c r="B12" s="16">
        <v>9364155</v>
      </c>
      <c r="C12" s="16">
        <v>0</v>
      </c>
      <c r="D12" s="16">
        <f t="shared" ref="D12:D13" si="0">SUM(B12:C12)</f>
        <v>9364155</v>
      </c>
      <c r="E12" s="4"/>
      <c r="F12" s="4"/>
      <c r="G12" s="4"/>
    </row>
    <row r="13" spans="1:7" ht="16.5" customHeight="1" x14ac:dyDescent="0.25">
      <c r="A13" s="7" t="s">
        <v>201</v>
      </c>
      <c r="B13" s="16">
        <v>2498539</v>
      </c>
      <c r="C13" s="16">
        <v>3121927</v>
      </c>
      <c r="D13" s="16">
        <f t="shared" si="0"/>
        <v>5620466</v>
      </c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12" t="s">
        <v>574</v>
      </c>
      <c r="B15" s="412"/>
      <c r="C15" s="412"/>
      <c r="D15" s="412"/>
      <c r="E15" s="4"/>
      <c r="F15" s="4"/>
      <c r="G15" s="4"/>
    </row>
    <row r="16" spans="1:7" x14ac:dyDescent="0.25">
      <c r="A16" s="16" t="s">
        <v>1</v>
      </c>
      <c r="B16" s="16" t="s">
        <v>198</v>
      </c>
      <c r="C16" s="16" t="s">
        <v>199</v>
      </c>
      <c r="D16" s="16" t="s">
        <v>138</v>
      </c>
      <c r="E16" s="4"/>
      <c r="F16" s="4"/>
      <c r="G16" s="4"/>
    </row>
    <row r="17" spans="1:7" x14ac:dyDescent="0.25">
      <c r="A17" s="16" t="s">
        <v>200</v>
      </c>
      <c r="B17" s="16">
        <v>11562694</v>
      </c>
      <c r="C17" s="16">
        <v>3121927</v>
      </c>
      <c r="D17" s="16">
        <f>SUM(B17:C17)</f>
        <v>14684621</v>
      </c>
      <c r="E17" s="4"/>
      <c r="F17" s="4"/>
      <c r="G17" s="4"/>
    </row>
    <row r="18" spans="1:7" x14ac:dyDescent="0.25">
      <c r="A18" s="16" t="s">
        <v>158</v>
      </c>
      <c r="B18" s="16">
        <v>9364155</v>
      </c>
      <c r="C18" s="16">
        <v>0</v>
      </c>
      <c r="D18" s="16">
        <f t="shared" ref="D18:D19" si="1">SUM(B18:C18)</f>
        <v>9364155</v>
      </c>
      <c r="E18" s="4"/>
      <c r="F18" s="4"/>
      <c r="G18" s="4"/>
    </row>
    <row r="19" spans="1:7" x14ac:dyDescent="0.25">
      <c r="A19" s="7" t="s">
        <v>201</v>
      </c>
      <c r="B19" s="16">
        <v>2498539</v>
      </c>
      <c r="C19" s="16">
        <v>3121927</v>
      </c>
      <c r="D19" s="16">
        <f t="shared" si="1"/>
        <v>5620466</v>
      </c>
      <c r="E19" s="4"/>
      <c r="F19" s="4"/>
      <c r="G19" s="4"/>
    </row>
    <row r="20" spans="1:7" x14ac:dyDescent="0.25">
      <c r="A20" s="64"/>
      <c r="B20" s="58"/>
      <c r="C20" s="58"/>
      <c r="D20" s="58"/>
      <c r="E20" s="4"/>
      <c r="F20" s="4"/>
      <c r="G20" s="4"/>
    </row>
    <row r="21" spans="1:7" ht="16.5" customHeight="1" x14ac:dyDescent="0.25">
      <c r="A21" s="413" t="s">
        <v>575</v>
      </c>
      <c r="B21" s="413"/>
      <c r="C21" s="413"/>
      <c r="D21" s="413"/>
      <c r="E21" s="4"/>
      <c r="F21" s="4"/>
      <c r="G21" s="4"/>
    </row>
    <row r="22" spans="1:7" ht="16.5" customHeight="1" x14ac:dyDescent="0.25">
      <c r="A22" s="16" t="s">
        <v>1</v>
      </c>
      <c r="B22" s="16" t="s">
        <v>198</v>
      </c>
      <c r="C22" s="16" t="s">
        <v>199</v>
      </c>
      <c r="D22" s="16" t="s">
        <v>138</v>
      </c>
      <c r="E22" s="4"/>
      <c r="F22" s="4"/>
      <c r="G22" s="4"/>
    </row>
    <row r="23" spans="1:7" x14ac:dyDescent="0.25">
      <c r="A23" s="16" t="s">
        <v>576</v>
      </c>
      <c r="B23" s="16">
        <v>38000</v>
      </c>
      <c r="C23" s="16">
        <v>10260</v>
      </c>
      <c r="D23" s="16">
        <f>SUM(B23:C23)</f>
        <v>48260</v>
      </c>
    </row>
    <row r="24" spans="1:7" s="59" customFormat="1" x14ac:dyDescent="0.25">
      <c r="A24" s="7" t="s">
        <v>201</v>
      </c>
      <c r="B24" s="16">
        <v>38000</v>
      </c>
      <c r="C24" s="16">
        <v>10260</v>
      </c>
      <c r="D24" s="16">
        <f>SUM(B24:C24)</f>
        <v>48260</v>
      </c>
    </row>
    <row r="25" spans="1:7" x14ac:dyDescent="0.25">
      <c r="A25" s="116"/>
      <c r="B25" s="116"/>
    </row>
    <row r="26" spans="1:7" x14ac:dyDescent="0.25">
      <c r="A26" s="413" t="s">
        <v>577</v>
      </c>
      <c r="B26" s="413"/>
      <c r="C26" s="413"/>
      <c r="D26" s="413"/>
    </row>
    <row r="27" spans="1:7" x14ac:dyDescent="0.25">
      <c r="A27" s="16" t="s">
        <v>1</v>
      </c>
      <c r="B27" s="16" t="s">
        <v>198</v>
      </c>
      <c r="C27" s="16" t="s">
        <v>199</v>
      </c>
      <c r="D27" s="16" t="s">
        <v>138</v>
      </c>
    </row>
    <row r="28" spans="1:7" x14ac:dyDescent="0.25">
      <c r="A28" s="16" t="s">
        <v>200</v>
      </c>
      <c r="B28" s="16">
        <v>485000</v>
      </c>
      <c r="C28" s="16">
        <v>20250</v>
      </c>
      <c r="D28" s="16">
        <f>SUM(B28:C28)</f>
        <v>505250</v>
      </c>
    </row>
    <row r="29" spans="1:7" x14ac:dyDescent="0.25">
      <c r="A29" s="7" t="s">
        <v>201</v>
      </c>
      <c r="B29" s="16">
        <v>485000</v>
      </c>
      <c r="C29" s="16">
        <v>20250</v>
      </c>
      <c r="D29" s="16">
        <f>SUM(B29:C29)</f>
        <v>505250</v>
      </c>
    </row>
  </sheetData>
  <mergeCells count="9">
    <mergeCell ref="A15:D15"/>
    <mergeCell ref="A21:D21"/>
    <mergeCell ref="A26:D26"/>
    <mergeCell ref="A9:D9"/>
    <mergeCell ref="A1:D1"/>
    <mergeCell ref="A2:D2"/>
    <mergeCell ref="A3:D3"/>
    <mergeCell ref="A7:D7"/>
    <mergeCell ref="A4:D4"/>
  </mergeCells>
  <phoneticPr fontId="14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28" workbookViewId="0">
      <selection sqref="A1:G30"/>
    </sheetView>
  </sheetViews>
  <sheetFormatPr defaultRowHeight="16.5" customHeight="1" x14ac:dyDescent="0.25"/>
  <cols>
    <col min="1" max="1" width="36.140625" customWidth="1"/>
    <col min="2" max="5" width="12.28515625" customWidth="1"/>
    <col min="6" max="6" width="14" customWidth="1"/>
    <col min="7" max="7" width="12.28515625" customWidth="1"/>
  </cols>
  <sheetData>
    <row r="1" spans="1:8" ht="16.5" customHeight="1" x14ac:dyDescent="0.25">
      <c r="A1" s="383" t="s">
        <v>20</v>
      </c>
      <c r="B1" s="383"/>
      <c r="C1" s="383"/>
      <c r="D1" s="383"/>
      <c r="E1" s="383"/>
      <c r="F1" s="383"/>
      <c r="G1" s="383"/>
      <c r="H1" s="4"/>
    </row>
    <row r="2" spans="1:8" ht="16.5" customHeight="1" x14ac:dyDescent="0.25">
      <c r="A2" s="364" t="s">
        <v>125</v>
      </c>
      <c r="B2" s="364"/>
      <c r="C2" s="364"/>
      <c r="D2" s="364"/>
      <c r="E2" s="364"/>
      <c r="F2" s="364"/>
      <c r="G2" s="364"/>
      <c r="H2" s="4"/>
    </row>
    <row r="3" spans="1:8" ht="16.5" customHeight="1" x14ac:dyDescent="0.25">
      <c r="A3" s="364" t="s">
        <v>578</v>
      </c>
      <c r="B3" s="364"/>
      <c r="C3" s="364"/>
      <c r="D3" s="364"/>
      <c r="E3" s="364"/>
      <c r="F3" s="364"/>
      <c r="G3" s="364"/>
      <c r="H3" s="4"/>
    </row>
    <row r="4" spans="1:8" ht="16.5" customHeight="1" x14ac:dyDescent="0.25">
      <c r="A4" s="4"/>
      <c r="B4" s="4"/>
      <c r="C4" s="4"/>
      <c r="D4" s="4"/>
      <c r="E4" s="4"/>
      <c r="F4" s="415" t="s">
        <v>196</v>
      </c>
      <c r="G4" s="415"/>
      <c r="H4" s="4"/>
    </row>
    <row r="5" spans="1:8" ht="16.5" customHeight="1" x14ac:dyDescent="0.25">
      <c r="A5" s="4"/>
      <c r="B5" s="4"/>
      <c r="C5" s="4"/>
      <c r="D5" s="4"/>
      <c r="E5" s="4"/>
      <c r="F5" s="365" t="s">
        <v>479</v>
      </c>
      <c r="G5" s="365"/>
      <c r="H5" s="4"/>
    </row>
    <row r="6" spans="1:8" ht="16.5" customHeight="1" x14ac:dyDescent="0.25">
      <c r="A6" s="4"/>
      <c r="B6" s="4"/>
      <c r="C6" s="4"/>
      <c r="D6" s="4"/>
      <c r="E6" s="4"/>
      <c r="F6" s="417"/>
      <c r="G6" s="417"/>
      <c r="H6" s="4"/>
    </row>
    <row r="7" spans="1:8" ht="16.5" customHeight="1" x14ac:dyDescent="0.25">
      <c r="A7" s="39" t="s">
        <v>1</v>
      </c>
      <c r="B7" s="125">
        <v>2016</v>
      </c>
      <c r="C7" s="227" t="s">
        <v>544</v>
      </c>
      <c r="D7" s="227" t="s">
        <v>567</v>
      </c>
      <c r="E7" s="227" t="s">
        <v>613</v>
      </c>
      <c r="F7" s="61">
        <v>2017</v>
      </c>
      <c r="G7" s="61">
        <v>2018</v>
      </c>
      <c r="H7" s="4"/>
    </row>
    <row r="8" spans="1:8" ht="16.5" customHeight="1" x14ac:dyDescent="0.25">
      <c r="A8" s="367" t="s">
        <v>197</v>
      </c>
      <c r="B8" s="416"/>
      <c r="C8" s="416"/>
      <c r="D8" s="416"/>
      <c r="E8" s="416"/>
      <c r="F8" s="416"/>
      <c r="G8" s="368"/>
      <c r="H8" s="4"/>
    </row>
    <row r="9" spans="1:8" ht="16.5" customHeight="1" x14ac:dyDescent="0.25">
      <c r="A9" s="60" t="s">
        <v>83</v>
      </c>
      <c r="B9" s="236">
        <f>'2.2 Működési bevételek'!C44</f>
        <v>15668317</v>
      </c>
      <c r="C9" s="236">
        <f>'2.2 Működési bevételek'!D44</f>
        <v>15958667</v>
      </c>
      <c r="D9" s="236">
        <f>'2.2 Működési bevételek'!E44</f>
        <v>16490783</v>
      </c>
      <c r="E9" s="236">
        <f>'2.2 Működési bevételek'!F44</f>
        <v>16590783</v>
      </c>
      <c r="F9" s="237">
        <f>B9*1.03</f>
        <v>16138366.51</v>
      </c>
      <c r="G9" s="237">
        <f t="shared" ref="G9:G11" si="0">F9*1.03</f>
        <v>16622517.5053</v>
      </c>
      <c r="H9" s="4"/>
    </row>
    <row r="10" spans="1:8" ht="16.5" customHeight="1" x14ac:dyDescent="0.25">
      <c r="A10" s="60" t="s">
        <v>70</v>
      </c>
      <c r="B10" s="238">
        <f>'2.2 Működési bevételek'!C16</f>
        <v>28375000</v>
      </c>
      <c r="C10" s="238">
        <f>'2.2 Működési bevételek'!D16</f>
        <v>29401348</v>
      </c>
      <c r="D10" s="238">
        <f>'2.2 Működési bevételek'!E16</f>
        <v>49009849</v>
      </c>
      <c r="E10" s="238">
        <f>'2.2 Működési bevételek'!F16</f>
        <v>52458100</v>
      </c>
      <c r="F10" s="237">
        <f>B10*1.03</f>
        <v>29226250</v>
      </c>
      <c r="G10" s="237">
        <f t="shared" si="0"/>
        <v>30103037.5</v>
      </c>
      <c r="H10" s="4"/>
    </row>
    <row r="11" spans="1:8" ht="32.25" customHeight="1" x14ac:dyDescent="0.25">
      <c r="A11" s="60" t="s">
        <v>114</v>
      </c>
      <c r="B11" s="238">
        <f>'1. Mérleg'!B10</f>
        <v>104478890</v>
      </c>
      <c r="C11" s="238">
        <f>'1. Mérleg'!C10</f>
        <v>105789890</v>
      </c>
      <c r="D11" s="238">
        <f>'1. Mérleg'!D10</f>
        <v>105835985</v>
      </c>
      <c r="E11" s="238">
        <f>'1. Mérleg'!E10</f>
        <v>105835985</v>
      </c>
      <c r="F11" s="237">
        <v>107044107</v>
      </c>
      <c r="G11" s="237">
        <f t="shared" si="0"/>
        <v>110255430.21000001</v>
      </c>
      <c r="H11" s="4"/>
    </row>
    <row r="12" spans="1:8" ht="14.25" customHeight="1" x14ac:dyDescent="0.25">
      <c r="A12" s="71" t="s">
        <v>115</v>
      </c>
      <c r="B12" s="239">
        <f>'1. Mérleg'!B11+'1. Mérleg'!B15</f>
        <v>26281000</v>
      </c>
      <c r="C12" s="239">
        <f>'1. Mérleg'!C11+'1. Mérleg'!C15</f>
        <v>26281000</v>
      </c>
      <c r="D12" s="239">
        <f>'1. Mérleg'!D11+'1. Mérleg'!D15</f>
        <v>70711352</v>
      </c>
      <c r="E12" s="239">
        <f>'1. Mérleg'!E11+'1. Mérleg'!E15</f>
        <v>74041931</v>
      </c>
      <c r="F12" s="240">
        <f>B12*1.02</f>
        <v>26806620</v>
      </c>
      <c r="G12" s="240">
        <f>F12*1.03</f>
        <v>27610818.600000001</v>
      </c>
      <c r="H12" s="4"/>
    </row>
    <row r="13" spans="1:8" s="66" customFormat="1" ht="16.5" customHeight="1" x14ac:dyDescent="0.25">
      <c r="A13" s="65" t="s">
        <v>116</v>
      </c>
      <c r="B13" s="241">
        <f t="shared" ref="B13:G13" si="1">SUM(B9:B12)</f>
        <v>174803207</v>
      </c>
      <c r="C13" s="241">
        <f t="shared" si="1"/>
        <v>177430905</v>
      </c>
      <c r="D13" s="241">
        <f t="shared" si="1"/>
        <v>242047969</v>
      </c>
      <c r="E13" s="241">
        <f t="shared" si="1"/>
        <v>248926799</v>
      </c>
      <c r="F13" s="241">
        <f t="shared" si="1"/>
        <v>179215343.50999999</v>
      </c>
      <c r="G13" s="241">
        <f t="shared" si="1"/>
        <v>184591803.81530002</v>
      </c>
      <c r="H13" s="68"/>
    </row>
    <row r="14" spans="1:8" ht="16.5" customHeight="1" x14ac:dyDescent="0.25">
      <c r="A14" s="60" t="s">
        <v>5</v>
      </c>
      <c r="B14" s="238">
        <f>'3. Kiadások'!C18</f>
        <v>35897000</v>
      </c>
      <c r="C14" s="238">
        <f>'3. Kiadások'!D18</f>
        <v>35897000</v>
      </c>
      <c r="D14" s="238">
        <f>'3. Kiadások'!E18</f>
        <v>69811215</v>
      </c>
      <c r="E14" s="238">
        <f>'3. Kiadások'!F18</f>
        <v>71517241</v>
      </c>
      <c r="F14" s="237">
        <f>B14*1.05</f>
        <v>37691850</v>
      </c>
      <c r="G14" s="237">
        <f t="shared" ref="G14:G19" si="2">F14*1.03</f>
        <v>38822605.5</v>
      </c>
      <c r="H14" s="58"/>
    </row>
    <row r="15" spans="1:8" ht="16.5" customHeight="1" x14ac:dyDescent="0.25">
      <c r="A15" s="60" t="s">
        <v>117</v>
      </c>
      <c r="B15" s="238">
        <f>'3. Kiadások'!C24</f>
        <v>8038000</v>
      </c>
      <c r="C15" s="238">
        <f>'3. Kiadások'!D24</f>
        <v>8038000</v>
      </c>
      <c r="D15" s="238">
        <f>'3. Kiadások'!E24</f>
        <v>12603452</v>
      </c>
      <c r="E15" s="238">
        <f>'3. Kiadások'!F24</f>
        <v>12845005</v>
      </c>
      <c r="F15" s="237">
        <f t="shared" ref="F15:F19" si="3">B15*1.05</f>
        <v>8439900</v>
      </c>
      <c r="G15" s="237">
        <f t="shared" si="2"/>
        <v>8693097</v>
      </c>
      <c r="H15" s="58"/>
    </row>
    <row r="16" spans="1:8" ht="16.5" customHeight="1" x14ac:dyDescent="0.25">
      <c r="A16" s="60" t="s">
        <v>87</v>
      </c>
      <c r="B16" s="238">
        <f>'3. Kiadások'!C46</f>
        <v>39728754</v>
      </c>
      <c r="C16" s="238">
        <f>'3. Kiadások'!D46</f>
        <v>40681504</v>
      </c>
      <c r="D16" s="238">
        <f>'3. Kiadások'!E46</f>
        <v>47174305</v>
      </c>
      <c r="E16" s="238">
        <f>'3. Kiadások'!F46</f>
        <v>47174305</v>
      </c>
      <c r="F16" s="237">
        <f t="shared" si="3"/>
        <v>41715191.700000003</v>
      </c>
      <c r="G16" s="237">
        <f t="shared" si="2"/>
        <v>42966647.451000005</v>
      </c>
      <c r="H16" s="58"/>
    </row>
    <row r="17" spans="1:8" ht="16.5" customHeight="1" x14ac:dyDescent="0.25">
      <c r="A17" s="60" t="s">
        <v>88</v>
      </c>
      <c r="B17" s="238">
        <f>'3. Kiadások'!C53</f>
        <v>8281000</v>
      </c>
      <c r="C17" s="238">
        <f>'3. Kiadások'!D53</f>
        <v>8281000</v>
      </c>
      <c r="D17" s="238">
        <f>'3. Kiadások'!E53</f>
        <v>8281000</v>
      </c>
      <c r="E17" s="238">
        <f>'3. Kiadások'!F53</f>
        <v>8716000</v>
      </c>
      <c r="F17" s="237">
        <f t="shared" si="3"/>
        <v>8695050</v>
      </c>
      <c r="G17" s="237">
        <f t="shared" si="2"/>
        <v>8955901.5</v>
      </c>
      <c r="H17" s="58"/>
    </row>
    <row r="18" spans="1:8" ht="16.5" customHeight="1" x14ac:dyDescent="0.25">
      <c r="A18" s="60" t="s">
        <v>42</v>
      </c>
      <c r="B18" s="238">
        <f>'3. Kiadások'!C79</f>
        <v>70769526</v>
      </c>
      <c r="C18" s="238">
        <f>'3. Kiadások'!D79</f>
        <v>75954026</v>
      </c>
      <c r="D18" s="238">
        <f>'3. Kiadások'!E79</f>
        <v>75954026</v>
      </c>
      <c r="E18" s="238">
        <f>'3. Kiadások'!F79</f>
        <v>75954026</v>
      </c>
      <c r="F18" s="237">
        <f t="shared" si="3"/>
        <v>74308002.299999997</v>
      </c>
      <c r="G18" s="237">
        <f t="shared" si="2"/>
        <v>76537242.369000003</v>
      </c>
      <c r="H18" s="58"/>
    </row>
    <row r="19" spans="1:8" ht="31.5" customHeight="1" x14ac:dyDescent="0.25">
      <c r="A19" s="160" t="s">
        <v>203</v>
      </c>
      <c r="B19" s="238">
        <f>'3. Kiadások'!C59</f>
        <v>7967000</v>
      </c>
      <c r="C19" s="238">
        <f>'3. Kiadások'!D59</f>
        <v>10594698</v>
      </c>
      <c r="D19" s="238">
        <f>'3. Kiadások'!E59</f>
        <v>44967196</v>
      </c>
      <c r="E19" s="238">
        <f>'3. Kiadások'!F59</f>
        <v>70026069</v>
      </c>
      <c r="F19" s="315">
        <f t="shared" si="3"/>
        <v>8365350</v>
      </c>
      <c r="G19" s="315">
        <f t="shared" si="2"/>
        <v>8616310.5</v>
      </c>
      <c r="H19" s="58"/>
    </row>
    <row r="20" spans="1:8" s="66" customFormat="1" ht="16.5" customHeight="1" x14ac:dyDescent="0.25">
      <c r="A20" s="65" t="s">
        <v>118</v>
      </c>
      <c r="B20" s="241">
        <f>SUM(B14:B19)</f>
        <v>170681280</v>
      </c>
      <c r="C20" s="241">
        <f>SUM(C14:C19)</f>
        <v>179446228</v>
      </c>
      <c r="D20" s="241">
        <f>SUM(D14:D19)</f>
        <v>258791194</v>
      </c>
      <c r="E20" s="241">
        <f>SUM(E14:E19)</f>
        <v>286232646</v>
      </c>
      <c r="F20" s="241">
        <f>SUM(F14:F19)</f>
        <v>179215344</v>
      </c>
      <c r="G20" s="242">
        <f>F20*1.03</f>
        <v>184591804.31999999</v>
      </c>
      <c r="H20" s="69"/>
    </row>
    <row r="21" spans="1:8" ht="16.5" customHeight="1" x14ac:dyDescent="0.25">
      <c r="A21" s="414" t="s">
        <v>119</v>
      </c>
      <c r="B21" s="414"/>
      <c r="C21" s="414"/>
      <c r="D21" s="414"/>
      <c r="E21" s="414"/>
      <c r="F21" s="414"/>
      <c r="G21" s="414"/>
      <c r="H21" s="58"/>
    </row>
    <row r="22" spans="1:8" ht="16.5" customHeight="1" x14ac:dyDescent="0.25">
      <c r="A22" s="50" t="s">
        <v>478</v>
      </c>
      <c r="B22" s="238">
        <f>'1. Mérleg'!F20</f>
        <v>2498539</v>
      </c>
      <c r="C22" s="238">
        <f>'1. Mérleg'!G20</f>
        <v>8665789</v>
      </c>
      <c r="D22" s="238">
        <f>'1. Mérleg'!H20</f>
        <v>24942772</v>
      </c>
      <c r="E22" s="238">
        <f>'1. Mérleg'!I20</f>
        <v>24942772</v>
      </c>
      <c r="F22" s="238">
        <v>0</v>
      </c>
      <c r="G22" s="238">
        <v>0</v>
      </c>
      <c r="H22" s="58"/>
    </row>
    <row r="23" spans="1:8" ht="16.5" customHeight="1" x14ac:dyDescent="0.25">
      <c r="A23" s="50" t="s">
        <v>572</v>
      </c>
      <c r="B23" s="238"/>
      <c r="C23" s="238"/>
      <c r="D23" s="238">
        <f>'1. Mérleg'!H17</f>
        <v>2309688</v>
      </c>
      <c r="E23" s="238">
        <f>'1. Mérleg'!I17</f>
        <v>2309688</v>
      </c>
      <c r="F23" s="238"/>
      <c r="G23" s="238"/>
      <c r="H23" s="58"/>
    </row>
    <row r="24" spans="1:8" ht="31.5" customHeight="1" x14ac:dyDescent="0.25">
      <c r="A24" s="60" t="s">
        <v>521</v>
      </c>
      <c r="B24" s="238">
        <f>'1. Mérleg'!F18</f>
        <v>9364155</v>
      </c>
      <c r="C24" s="238">
        <f>'1. Mérleg'!G18</f>
        <v>9364155</v>
      </c>
      <c r="D24" s="238">
        <f>'1. Mérleg'!H18</f>
        <v>9364155</v>
      </c>
      <c r="E24" s="238">
        <f>'1. Mérleg'!I18</f>
        <v>9364155</v>
      </c>
      <c r="F24" s="238">
        <v>0</v>
      </c>
      <c r="G24" s="238">
        <v>0</v>
      </c>
      <c r="H24" s="58"/>
    </row>
    <row r="25" spans="1:8" ht="16.5" customHeight="1" x14ac:dyDescent="0.25">
      <c r="A25" s="54" t="s">
        <v>120</v>
      </c>
      <c r="B25" s="243">
        <f>SUM(B22:B24)</f>
        <v>11862694</v>
      </c>
      <c r="C25" s="243">
        <f>SUM(C22:C24)</f>
        <v>18029944</v>
      </c>
      <c r="D25" s="243">
        <f>SUM(D22:D24)</f>
        <v>36616615</v>
      </c>
      <c r="E25" s="243">
        <f>SUM(E22:E24)</f>
        <v>36616615</v>
      </c>
      <c r="F25" s="243">
        <f t="shared" ref="F25:G25" si="4">SUM(F22:F24)</f>
        <v>0</v>
      </c>
      <c r="G25" s="243">
        <f t="shared" si="4"/>
        <v>0</v>
      </c>
      <c r="H25" s="69"/>
    </row>
    <row r="26" spans="1:8" ht="16.5" customHeight="1" x14ac:dyDescent="0.25">
      <c r="A26" s="50" t="s">
        <v>31</v>
      </c>
      <c r="B26" s="238">
        <f>'1. Mérleg'!O18</f>
        <v>2053351</v>
      </c>
      <c r="C26" s="238">
        <f>'1. Mérleg'!P18</f>
        <v>2083351</v>
      </c>
      <c r="D26" s="238">
        <f>'1. Mérleg'!Q18</f>
        <v>4635259</v>
      </c>
      <c r="E26" s="238">
        <f>'1. Mérleg'!R18</f>
        <v>4635259</v>
      </c>
      <c r="F26" s="238">
        <v>0</v>
      </c>
      <c r="G26" s="238">
        <v>0</v>
      </c>
      <c r="H26" s="69"/>
    </row>
    <row r="27" spans="1:8" ht="16.5" customHeight="1" x14ac:dyDescent="0.25">
      <c r="A27" s="50" t="s">
        <v>121</v>
      </c>
      <c r="B27" s="159">
        <f>'1. Mérleg'!O20</f>
        <v>13931270</v>
      </c>
      <c r="C27" s="159">
        <f>'1. Mérleg'!P20</f>
        <v>13931270</v>
      </c>
      <c r="D27" s="159">
        <f>'1. Mérleg'!Q20</f>
        <v>15238131</v>
      </c>
      <c r="E27" s="159">
        <f>'1. Mérleg'!R20</f>
        <v>15238131</v>
      </c>
      <c r="F27" s="238">
        <v>0</v>
      </c>
      <c r="G27" s="238">
        <v>0</v>
      </c>
      <c r="H27" s="58"/>
    </row>
    <row r="28" spans="1:8" s="66" customFormat="1" ht="16.5" customHeight="1" x14ac:dyDescent="0.25">
      <c r="A28" s="54" t="s">
        <v>122</v>
      </c>
      <c r="B28" s="243">
        <f>SUM(B26:B27)</f>
        <v>15984621</v>
      </c>
      <c r="C28" s="243">
        <f>SUM(C26:C27)</f>
        <v>16014621</v>
      </c>
      <c r="D28" s="243">
        <f>SUM(D26:D27)</f>
        <v>19873390</v>
      </c>
      <c r="E28" s="243">
        <f>SUM(E26:E27)</f>
        <v>19873390</v>
      </c>
      <c r="F28" s="243">
        <f t="shared" ref="F28:G28" si="5">SUM(F26:F27)</f>
        <v>0</v>
      </c>
      <c r="G28" s="243">
        <f t="shared" si="5"/>
        <v>0</v>
      </c>
      <c r="H28" s="69"/>
    </row>
    <row r="29" spans="1:8" ht="16.5" customHeight="1" x14ac:dyDescent="0.25">
      <c r="A29" s="244" t="s">
        <v>123</v>
      </c>
      <c r="B29" s="245">
        <f t="shared" ref="B29:G29" si="6">SUM(B13+B25)</f>
        <v>186665901</v>
      </c>
      <c r="C29" s="245">
        <f t="shared" si="6"/>
        <v>195460849</v>
      </c>
      <c r="D29" s="245">
        <f t="shared" si="6"/>
        <v>278664584</v>
      </c>
      <c r="E29" s="245">
        <f t="shared" si="6"/>
        <v>285543414</v>
      </c>
      <c r="F29" s="245">
        <f t="shared" si="6"/>
        <v>179215343.50999999</v>
      </c>
      <c r="G29" s="245">
        <f t="shared" si="6"/>
        <v>184591803.81530002</v>
      </c>
      <c r="H29" s="58"/>
    </row>
    <row r="30" spans="1:8" ht="16.5" customHeight="1" x14ac:dyDescent="0.25">
      <c r="A30" s="72" t="s">
        <v>124</v>
      </c>
      <c r="B30" s="91">
        <f t="shared" ref="B30:G30" si="7">SUM(B20+B28)</f>
        <v>186665901</v>
      </c>
      <c r="C30" s="91">
        <f t="shared" si="7"/>
        <v>195460849</v>
      </c>
      <c r="D30" s="91">
        <f t="shared" si="7"/>
        <v>278664584</v>
      </c>
      <c r="E30" s="91">
        <f t="shared" si="7"/>
        <v>306106036</v>
      </c>
      <c r="F30" s="91">
        <f t="shared" si="7"/>
        <v>179215344</v>
      </c>
      <c r="G30" s="90">
        <f t="shared" si="7"/>
        <v>184591804.31999999</v>
      </c>
      <c r="H30" s="70"/>
    </row>
    <row r="31" spans="1:8" ht="16.5" customHeight="1" x14ac:dyDescent="0.25">
      <c r="A31" s="58"/>
      <c r="B31" s="58"/>
      <c r="C31" s="58"/>
      <c r="D31" s="58"/>
      <c r="E31" s="58"/>
      <c r="F31" s="58"/>
      <c r="G31" s="58"/>
      <c r="H31" s="4"/>
    </row>
    <row r="32" spans="1:8" ht="16.5" customHeight="1" x14ac:dyDescent="0.25">
      <c r="A32" s="59"/>
      <c r="B32" s="59"/>
      <c r="C32" s="59"/>
      <c r="D32" s="59"/>
      <c r="E32" s="59"/>
      <c r="F32" s="59"/>
      <c r="G32" s="59"/>
    </row>
  </sheetData>
  <mergeCells count="8">
    <mergeCell ref="A21:G21"/>
    <mergeCell ref="A2:G2"/>
    <mergeCell ref="A1:G1"/>
    <mergeCell ref="F4:G4"/>
    <mergeCell ref="F5:G5"/>
    <mergeCell ref="A8:G8"/>
    <mergeCell ref="F6:G6"/>
    <mergeCell ref="A3:G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F13:G13" 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B19" workbookViewId="0">
      <selection activeCell="R8" sqref="R8:R27"/>
    </sheetView>
  </sheetViews>
  <sheetFormatPr defaultRowHeight="15" x14ac:dyDescent="0.25"/>
  <cols>
    <col min="1" max="1" width="30" style="56" customWidth="1"/>
    <col min="2" max="2" width="10.85546875" customWidth="1"/>
    <col min="3" max="3" width="10.140625" customWidth="1"/>
    <col min="4" max="4" width="10.28515625" customWidth="1"/>
    <col min="5" max="5" width="10" customWidth="1"/>
    <col min="6" max="12" width="10.140625" bestFit="1" customWidth="1"/>
    <col min="13" max="13" width="10.28515625" customWidth="1"/>
    <col min="14" max="15" width="11.28515625" customWidth="1"/>
    <col min="16" max="17" width="13.140625" customWidth="1"/>
    <col min="18" max="18" width="10.5703125" customWidth="1"/>
    <col min="19" max="19" width="12.28515625" customWidth="1"/>
  </cols>
  <sheetData>
    <row r="1" spans="1:17" ht="15.75" x14ac:dyDescent="0.25">
      <c r="A1" s="383" t="s">
        <v>20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195"/>
      <c r="P1" s="277"/>
      <c r="Q1" s="336"/>
    </row>
    <row r="2" spans="1:17" x14ac:dyDescent="0.25">
      <c r="A2" s="364" t="s">
        <v>488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194"/>
      <c r="P2" s="274"/>
      <c r="Q2" s="333"/>
    </row>
    <row r="3" spans="1:17" x14ac:dyDescent="0.25">
      <c r="A3" s="15"/>
      <c r="B3" s="15"/>
      <c r="C3" s="15"/>
      <c r="D3" s="15"/>
      <c r="E3" s="364" t="s">
        <v>614</v>
      </c>
      <c r="F3" s="364"/>
      <c r="G3" s="364"/>
      <c r="H3" s="364"/>
      <c r="I3" s="15"/>
      <c r="J3" s="15"/>
      <c r="K3" s="15"/>
      <c r="L3" s="15"/>
      <c r="M3" s="15"/>
      <c r="N3" s="15"/>
      <c r="O3" s="194"/>
      <c r="P3" s="274"/>
      <c r="Q3" s="333"/>
    </row>
    <row r="4" spans="1:17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419" t="s">
        <v>210</v>
      </c>
      <c r="M4" s="419"/>
      <c r="N4" s="419"/>
      <c r="O4" s="199"/>
      <c r="P4" s="287"/>
      <c r="Q4" s="339"/>
    </row>
    <row r="5" spans="1:17" x14ac:dyDescent="0.25">
      <c r="L5" s="201"/>
      <c r="M5" s="420" t="s">
        <v>479</v>
      </c>
      <c r="N5" s="420"/>
      <c r="O5" s="200"/>
      <c r="P5" s="275"/>
      <c r="Q5" s="335"/>
    </row>
    <row r="6" spans="1:17" x14ac:dyDescent="0.25">
      <c r="L6" s="421"/>
      <c r="M6" s="421"/>
      <c r="N6" s="421"/>
      <c r="O6" s="201"/>
      <c r="P6" s="288"/>
      <c r="Q6" s="340"/>
    </row>
    <row r="7" spans="1:17" x14ac:dyDescent="0.25">
      <c r="A7" s="386" t="s">
        <v>45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196"/>
      <c r="P7" s="278"/>
      <c r="Q7" s="337"/>
    </row>
    <row r="9" spans="1:17" ht="16.5" customHeight="1" x14ac:dyDescent="0.25">
      <c r="A9" s="53" t="s">
        <v>1</v>
      </c>
      <c r="B9" s="55" t="s">
        <v>126</v>
      </c>
      <c r="C9" s="55" t="s">
        <v>127</v>
      </c>
      <c r="D9" s="55" t="s">
        <v>128</v>
      </c>
      <c r="E9" s="55" t="s">
        <v>129</v>
      </c>
      <c r="F9" s="55" t="s">
        <v>130</v>
      </c>
      <c r="G9" s="55" t="s">
        <v>131</v>
      </c>
      <c r="H9" s="55" t="s">
        <v>132</v>
      </c>
      <c r="I9" s="55" t="s">
        <v>133</v>
      </c>
      <c r="J9" s="55" t="s">
        <v>134</v>
      </c>
      <c r="K9" s="55" t="s">
        <v>135</v>
      </c>
      <c r="L9" s="55" t="s">
        <v>136</v>
      </c>
      <c r="M9" s="55" t="s">
        <v>137</v>
      </c>
      <c r="N9" s="55" t="s">
        <v>138</v>
      </c>
      <c r="O9" s="230" t="s">
        <v>550</v>
      </c>
      <c r="P9" s="273" t="s">
        <v>568</v>
      </c>
      <c r="Q9" s="334" t="s">
        <v>615</v>
      </c>
    </row>
    <row r="10" spans="1:17" ht="14.25" customHeight="1" x14ac:dyDescent="0.25">
      <c r="A10" s="60" t="s">
        <v>139</v>
      </c>
      <c r="B10" s="9">
        <v>1305693</v>
      </c>
      <c r="C10" s="9">
        <v>1305693</v>
      </c>
      <c r="D10" s="9">
        <v>1363763</v>
      </c>
      <c r="E10" s="9">
        <v>1305693</v>
      </c>
      <c r="F10" s="9">
        <v>1363763</v>
      </c>
      <c r="G10" s="9">
        <v>1305693</v>
      </c>
      <c r="H10" s="9">
        <v>1629821</v>
      </c>
      <c r="I10" s="9">
        <v>1305693</v>
      </c>
      <c r="J10" s="9">
        <v>1363763</v>
      </c>
      <c r="K10" s="9">
        <v>1305693</v>
      </c>
      <c r="L10" s="9">
        <v>1629821</v>
      </c>
      <c r="M10" s="9">
        <v>1405694</v>
      </c>
      <c r="N10" s="9">
        <f>'2.2 Működési bevételek'!C44</f>
        <v>15668317</v>
      </c>
      <c r="O10" s="9">
        <f>'2.2 Működési bevételek'!D44</f>
        <v>15958667</v>
      </c>
      <c r="P10" s="9">
        <f>'2.2 Működési bevételek'!E44</f>
        <v>16490783</v>
      </c>
      <c r="Q10" s="9">
        <f>'2.2 Működési bevételek'!F44</f>
        <v>16590783</v>
      </c>
    </row>
    <row r="11" spans="1:17" ht="16.5" customHeight="1" x14ac:dyDescent="0.25">
      <c r="A11" s="60" t="s">
        <v>140</v>
      </c>
      <c r="B11" s="9">
        <v>100000</v>
      </c>
      <c r="C11" s="9">
        <v>100000</v>
      </c>
      <c r="D11" s="9">
        <v>8500000</v>
      </c>
      <c r="E11" s="9">
        <v>100000</v>
      </c>
      <c r="F11" s="9">
        <v>100000</v>
      </c>
      <c r="G11" s="9">
        <v>100000</v>
      </c>
      <c r="H11" s="9">
        <v>7000000</v>
      </c>
      <c r="I11" s="9">
        <v>100000</v>
      </c>
      <c r="J11" s="9">
        <v>27978330</v>
      </c>
      <c r="K11" s="9">
        <v>1824126</v>
      </c>
      <c r="L11" s="9">
        <v>1824125</v>
      </c>
      <c r="M11" s="9">
        <v>2675000</v>
      </c>
      <c r="N11" s="9">
        <f>'1. Mérleg'!B12</f>
        <v>26475000</v>
      </c>
      <c r="O11" s="9">
        <f>'1. Mérleg'!C12</f>
        <v>27354005</v>
      </c>
      <c r="P11" s="9">
        <f>'1. Mérleg'!D12</f>
        <v>46953330</v>
      </c>
      <c r="Q11" s="9">
        <f>'1. Mérleg'!E12</f>
        <v>50401581</v>
      </c>
    </row>
    <row r="12" spans="1:17" ht="30" customHeight="1" x14ac:dyDescent="0.25">
      <c r="A12" s="7" t="s">
        <v>208</v>
      </c>
      <c r="B12" s="9">
        <v>8706574</v>
      </c>
      <c r="C12" s="9">
        <v>8706574</v>
      </c>
      <c r="D12" s="9">
        <v>9034324</v>
      </c>
      <c r="E12" s="9">
        <v>8706574</v>
      </c>
      <c r="F12" s="9">
        <v>8706574</v>
      </c>
      <c r="G12" s="9">
        <v>9034324</v>
      </c>
      <c r="H12" s="9">
        <v>8752669</v>
      </c>
      <c r="I12" s="9">
        <v>8706574</v>
      </c>
      <c r="J12" s="9">
        <v>9034324</v>
      </c>
      <c r="K12" s="9">
        <v>8706574</v>
      </c>
      <c r="L12" s="9">
        <v>9034324</v>
      </c>
      <c r="M12" s="9">
        <v>8706576</v>
      </c>
      <c r="N12" s="9">
        <f>'1. Mérleg'!B10</f>
        <v>104478890</v>
      </c>
      <c r="O12" s="9">
        <f>'1. Mérleg'!C10</f>
        <v>105789890</v>
      </c>
      <c r="P12" s="9">
        <f>'1. Mérleg'!D10</f>
        <v>105835985</v>
      </c>
      <c r="Q12" s="9">
        <f>'1. Mérleg'!E10</f>
        <v>105835985</v>
      </c>
    </row>
    <row r="13" spans="1:17" ht="45.75" customHeight="1" x14ac:dyDescent="0.25">
      <c r="A13" s="60" t="s">
        <v>522</v>
      </c>
      <c r="B13" s="9">
        <v>2500000</v>
      </c>
      <c r="C13" s="9">
        <v>2500000</v>
      </c>
      <c r="D13" s="9">
        <v>7000000</v>
      </c>
      <c r="E13" s="9">
        <v>7000000</v>
      </c>
      <c r="F13" s="9">
        <v>7000000</v>
      </c>
      <c r="G13" s="9">
        <v>8000000</v>
      </c>
      <c r="H13" s="9">
        <v>6711352</v>
      </c>
      <c r="I13" s="9">
        <v>6000000</v>
      </c>
      <c r="J13" s="9">
        <v>6000000</v>
      </c>
      <c r="K13" s="9">
        <v>7000000</v>
      </c>
      <c r="L13" s="9">
        <v>7000000</v>
      </c>
      <c r="M13" s="9">
        <v>7330579</v>
      </c>
      <c r="N13" s="9">
        <f>'1. Mérleg'!B11+'1. Mérleg'!B15</f>
        <v>26281000</v>
      </c>
      <c r="O13" s="9">
        <f>'1. Mérleg'!C11+'1. Mérleg'!C15</f>
        <v>26281000</v>
      </c>
      <c r="P13" s="9">
        <f>'1. Mérleg'!D11+'1. Mérleg'!D15</f>
        <v>70711352</v>
      </c>
      <c r="Q13" s="9">
        <f>'1. Mérleg'!E11+'1. Mérleg'!E15</f>
        <v>74041931</v>
      </c>
    </row>
    <row r="14" spans="1:17" ht="16.5" customHeight="1" x14ac:dyDescent="0.25">
      <c r="A14" s="60" t="s">
        <v>209</v>
      </c>
      <c r="B14" s="9">
        <v>0</v>
      </c>
      <c r="C14" s="9">
        <v>0</v>
      </c>
      <c r="D14" s="9">
        <v>0</v>
      </c>
      <c r="E14" s="9">
        <v>8000000</v>
      </c>
      <c r="F14" s="9">
        <v>15000000</v>
      </c>
      <c r="G14" s="9">
        <v>1000000</v>
      </c>
      <c r="H14" s="9">
        <v>1000000</v>
      </c>
      <c r="I14" s="9">
        <v>8000000</v>
      </c>
      <c r="J14" s="9">
        <v>21562622</v>
      </c>
      <c r="K14" s="9">
        <v>1000000</v>
      </c>
      <c r="L14" s="9">
        <v>3673134</v>
      </c>
      <c r="M14" s="9">
        <v>0</v>
      </c>
      <c r="N14" s="9">
        <f>'1. Mérleg'!F21</f>
        <v>13762694</v>
      </c>
      <c r="O14" s="9">
        <f>'1. Mérleg'!G21</f>
        <v>20077287</v>
      </c>
      <c r="P14" s="9">
        <f>'1. Mérleg'!H21</f>
        <v>38673134</v>
      </c>
      <c r="Q14" s="9">
        <f>'1. Mérleg'!I21</f>
        <v>59235756</v>
      </c>
    </row>
    <row r="15" spans="1:17" ht="16.5" customHeight="1" x14ac:dyDescent="0.25">
      <c r="A15" s="76" t="s">
        <v>141</v>
      </c>
      <c r="B15" s="75">
        <f>SUM(B10:B14)</f>
        <v>12612267</v>
      </c>
      <c r="C15" s="75">
        <f t="shared" ref="C15:M15" si="0">SUM(C10:C14)</f>
        <v>12612267</v>
      </c>
      <c r="D15" s="75">
        <f t="shared" si="0"/>
        <v>25898087</v>
      </c>
      <c r="E15" s="75">
        <f t="shared" si="0"/>
        <v>25112267</v>
      </c>
      <c r="F15" s="75">
        <f t="shared" si="0"/>
        <v>32170337</v>
      </c>
      <c r="G15" s="75">
        <f t="shared" si="0"/>
        <v>19440017</v>
      </c>
      <c r="H15" s="75">
        <f t="shared" si="0"/>
        <v>25093842</v>
      </c>
      <c r="I15" s="75">
        <f t="shared" si="0"/>
        <v>24112267</v>
      </c>
      <c r="J15" s="75">
        <f t="shared" si="0"/>
        <v>65939039</v>
      </c>
      <c r="K15" s="75">
        <f t="shared" si="0"/>
        <v>19836393</v>
      </c>
      <c r="L15" s="75">
        <f t="shared" si="0"/>
        <v>23161404</v>
      </c>
      <c r="M15" s="75">
        <f t="shared" si="0"/>
        <v>20117849</v>
      </c>
      <c r="N15" s="75">
        <f>SUM(N10:N14)</f>
        <v>186665901</v>
      </c>
      <c r="O15" s="75">
        <f>SUM(O10:O14)</f>
        <v>195460849</v>
      </c>
      <c r="P15" s="75">
        <f>SUM(P10:P14)</f>
        <v>278664584</v>
      </c>
      <c r="Q15" s="75">
        <f>SUM(Q10:Q14)</f>
        <v>306106036</v>
      </c>
    </row>
    <row r="16" spans="1:17" s="59" customFormat="1" ht="16.5" customHeight="1" x14ac:dyDescent="0.25">
      <c r="A16" s="73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</row>
    <row r="17" spans="1:17" ht="16.5" customHeight="1" x14ac:dyDescent="0.25">
      <c r="A17" s="418" t="s">
        <v>0</v>
      </c>
      <c r="B17" s="418"/>
      <c r="C17" s="418"/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198"/>
      <c r="P17" s="286"/>
      <c r="Q17" s="338"/>
    </row>
    <row r="18" spans="1:17" ht="16.5" customHeight="1" x14ac:dyDescent="0.25">
      <c r="A18" s="7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ht="16.5" customHeight="1" x14ac:dyDescent="0.25">
      <c r="A19" s="53" t="s">
        <v>1</v>
      </c>
      <c r="B19" s="55" t="s">
        <v>126</v>
      </c>
      <c r="C19" s="55" t="s">
        <v>127</v>
      </c>
      <c r="D19" s="55" t="s">
        <v>128</v>
      </c>
      <c r="E19" s="55" t="s">
        <v>129</v>
      </c>
      <c r="F19" s="55" t="s">
        <v>130</v>
      </c>
      <c r="G19" s="55" t="s">
        <v>131</v>
      </c>
      <c r="H19" s="55" t="s">
        <v>132</v>
      </c>
      <c r="I19" s="55" t="s">
        <v>133</v>
      </c>
      <c r="J19" s="55" t="s">
        <v>134</v>
      </c>
      <c r="K19" s="55" t="s">
        <v>135</v>
      </c>
      <c r="L19" s="55" t="s">
        <v>136</v>
      </c>
      <c r="M19" s="55" t="s">
        <v>137</v>
      </c>
      <c r="N19" s="55" t="s">
        <v>138</v>
      </c>
      <c r="O19" s="230" t="s">
        <v>550</v>
      </c>
      <c r="P19" s="273" t="s">
        <v>568</v>
      </c>
      <c r="Q19" s="334" t="s">
        <v>615</v>
      </c>
    </row>
    <row r="20" spans="1:17" ht="16.5" customHeight="1" x14ac:dyDescent="0.25">
      <c r="A20" s="50" t="s">
        <v>142</v>
      </c>
      <c r="B20" s="9">
        <v>2991417</v>
      </c>
      <c r="C20" s="9">
        <v>2991417</v>
      </c>
      <c r="D20" s="9">
        <v>6382840</v>
      </c>
      <c r="E20" s="9">
        <v>6382840</v>
      </c>
      <c r="F20" s="9">
        <v>6382840</v>
      </c>
      <c r="G20" s="9">
        <v>6382840</v>
      </c>
      <c r="H20" s="9">
        <v>6382840</v>
      </c>
      <c r="I20" s="9">
        <v>6382840</v>
      </c>
      <c r="J20" s="9">
        <v>6882840</v>
      </c>
      <c r="K20" s="9">
        <v>6882840</v>
      </c>
      <c r="L20" s="9">
        <v>6882840</v>
      </c>
      <c r="M20" s="9">
        <v>6588847</v>
      </c>
      <c r="N20" s="9">
        <f>'3. Kiadások'!C18</f>
        <v>35897000</v>
      </c>
      <c r="O20" s="9">
        <f>'3. Kiadások'!D18</f>
        <v>35897000</v>
      </c>
      <c r="P20" s="9">
        <f>'3. Kiadások'!E18</f>
        <v>69811215</v>
      </c>
      <c r="Q20" s="9">
        <f>'3. Kiadások'!F18</f>
        <v>71517241</v>
      </c>
    </row>
    <row r="21" spans="1:17" ht="16.5" customHeight="1" x14ac:dyDescent="0.25">
      <c r="A21" s="50" t="s">
        <v>143</v>
      </c>
      <c r="B21" s="9">
        <v>669833</v>
      </c>
      <c r="C21" s="9">
        <v>669833</v>
      </c>
      <c r="D21" s="9">
        <v>1126000</v>
      </c>
      <c r="E21" s="9">
        <v>1126000</v>
      </c>
      <c r="F21" s="9">
        <v>1126000</v>
      </c>
      <c r="G21" s="9">
        <v>1126000</v>
      </c>
      <c r="H21" s="9">
        <v>1126000</v>
      </c>
      <c r="I21" s="9">
        <v>1126000</v>
      </c>
      <c r="J21" s="9">
        <v>1186000</v>
      </c>
      <c r="K21" s="9">
        <v>1186000</v>
      </c>
      <c r="L21" s="9">
        <v>1186000</v>
      </c>
      <c r="M21" s="9">
        <v>1191339</v>
      </c>
      <c r="N21" s="9">
        <f>'3. Kiadások'!C24</f>
        <v>8038000</v>
      </c>
      <c r="O21" s="9">
        <f>'3. Kiadások'!D24</f>
        <v>8038000</v>
      </c>
      <c r="P21" s="9">
        <f>'3. Kiadások'!E24</f>
        <v>12603452</v>
      </c>
      <c r="Q21" s="9">
        <f>'3. Kiadások'!F24</f>
        <v>12845005</v>
      </c>
    </row>
    <row r="22" spans="1:17" ht="33.75" customHeight="1" x14ac:dyDescent="0.25">
      <c r="A22" s="60" t="s">
        <v>144</v>
      </c>
      <c r="B22" s="9">
        <v>3311000</v>
      </c>
      <c r="C22" s="9">
        <v>3311000</v>
      </c>
      <c r="D22" s="9">
        <v>4263750</v>
      </c>
      <c r="E22" s="9">
        <v>3960000</v>
      </c>
      <c r="F22" s="9">
        <v>3960000</v>
      </c>
      <c r="G22" s="9">
        <v>3960000</v>
      </c>
      <c r="H22" s="9">
        <v>3960000</v>
      </c>
      <c r="I22" s="9">
        <v>3960000</v>
      </c>
      <c r="J22" s="9">
        <v>3960000</v>
      </c>
      <c r="K22" s="9">
        <v>3960000</v>
      </c>
      <c r="L22" s="9">
        <v>3960000</v>
      </c>
      <c r="M22" s="9">
        <v>4608555</v>
      </c>
      <c r="N22" s="9">
        <f>'3. Kiadások'!C46</f>
        <v>39728754</v>
      </c>
      <c r="O22" s="9">
        <f>'3. Kiadások'!D46</f>
        <v>40681504</v>
      </c>
      <c r="P22" s="9">
        <f>'3. Kiadások'!E46</f>
        <v>47174305</v>
      </c>
      <c r="Q22" s="9">
        <f>'3. Kiadások'!F46</f>
        <v>47174305</v>
      </c>
    </row>
    <row r="23" spans="1:17" ht="16.5" customHeight="1" x14ac:dyDescent="0.25">
      <c r="A23" s="7" t="s">
        <v>205</v>
      </c>
      <c r="B23" s="9">
        <v>690000</v>
      </c>
      <c r="C23" s="9">
        <v>690000</v>
      </c>
      <c r="D23" s="9">
        <v>690000</v>
      </c>
      <c r="E23" s="9">
        <v>690000</v>
      </c>
      <c r="F23" s="9">
        <v>690000</v>
      </c>
      <c r="G23" s="9">
        <v>690000</v>
      </c>
      <c r="H23" s="9">
        <v>690000</v>
      </c>
      <c r="I23" s="9">
        <v>690000</v>
      </c>
      <c r="J23" s="9">
        <v>1125000</v>
      </c>
      <c r="K23" s="9">
        <v>690000</v>
      </c>
      <c r="L23" s="9">
        <v>690000</v>
      </c>
      <c r="M23" s="9">
        <v>691000</v>
      </c>
      <c r="N23" s="9">
        <f>'3. Kiadások'!C53</f>
        <v>8281000</v>
      </c>
      <c r="O23" s="9">
        <f>'3. Kiadások'!D53</f>
        <v>8281000</v>
      </c>
      <c r="P23" s="9">
        <f>'3. Kiadások'!E53</f>
        <v>8281000</v>
      </c>
      <c r="Q23" s="9">
        <f>'3. Kiadások'!F53</f>
        <v>8716000</v>
      </c>
    </row>
    <row r="24" spans="1:17" ht="16.5" customHeight="1" x14ac:dyDescent="0.25">
      <c r="A24" s="7" t="s">
        <v>206</v>
      </c>
      <c r="B24" s="9">
        <v>5897461</v>
      </c>
      <c r="C24" s="9">
        <v>5897461</v>
      </c>
      <c r="D24" s="9">
        <v>11081961</v>
      </c>
      <c r="E24" s="9">
        <v>5897461</v>
      </c>
      <c r="F24" s="9">
        <v>5897461</v>
      </c>
      <c r="G24" s="9">
        <v>5897461</v>
      </c>
      <c r="H24" s="9">
        <v>5897461</v>
      </c>
      <c r="I24" s="9">
        <v>5897461</v>
      </c>
      <c r="J24" s="9">
        <v>5897461</v>
      </c>
      <c r="K24" s="9">
        <v>5897461</v>
      </c>
      <c r="L24" s="9">
        <v>5897461</v>
      </c>
      <c r="M24" s="9">
        <v>5897455</v>
      </c>
      <c r="N24" s="9">
        <f>'3. Kiadások'!C78</f>
        <v>70769526</v>
      </c>
      <c r="O24" s="9">
        <f>'3. Kiadások'!D78</f>
        <v>75954026</v>
      </c>
      <c r="P24" s="9">
        <f>'3. Kiadások'!E78</f>
        <v>75954026</v>
      </c>
      <c r="Q24" s="9">
        <f>'3. Kiadások'!F78</f>
        <v>75954026</v>
      </c>
    </row>
    <row r="25" spans="1:17" ht="14.25" customHeight="1" x14ac:dyDescent="0.25">
      <c r="A25" s="7" t="s">
        <v>211</v>
      </c>
      <c r="B25" s="9">
        <v>0</v>
      </c>
      <c r="C25" s="9">
        <v>0</v>
      </c>
      <c r="D25" s="9">
        <v>4627698</v>
      </c>
      <c r="E25" s="9">
        <v>5700000</v>
      </c>
      <c r="F25" s="9">
        <v>5700000</v>
      </c>
      <c r="G25" s="9">
        <v>5700000</v>
      </c>
      <c r="H25" s="9">
        <v>2000000</v>
      </c>
      <c r="I25" s="9">
        <v>5700000</v>
      </c>
      <c r="J25" s="9">
        <v>15000000</v>
      </c>
      <c r="K25" s="9">
        <v>15000000</v>
      </c>
      <c r="L25" s="9">
        <v>1200000</v>
      </c>
      <c r="M25" s="9">
        <v>9398371</v>
      </c>
      <c r="N25" s="9">
        <f>'3. Kiadások'!C59</f>
        <v>7967000</v>
      </c>
      <c r="O25" s="9">
        <f>'3. Kiadások'!D59</f>
        <v>10594698</v>
      </c>
      <c r="P25" s="9">
        <f>'3. Kiadások'!E59</f>
        <v>44967196</v>
      </c>
      <c r="Q25" s="9">
        <f>'3. Kiadások'!F59</f>
        <v>70026069</v>
      </c>
    </row>
    <row r="26" spans="1:17" ht="16.5" customHeight="1" x14ac:dyDescent="0.25">
      <c r="A26" s="60" t="s">
        <v>446</v>
      </c>
      <c r="B26" s="9">
        <v>0</v>
      </c>
      <c r="C26" s="9">
        <v>0</v>
      </c>
      <c r="D26" s="9">
        <v>30000</v>
      </c>
      <c r="E26" s="9">
        <v>10000000</v>
      </c>
      <c r="F26" s="9"/>
      <c r="G26" s="9">
        <v>0</v>
      </c>
      <c r="H26" s="9"/>
      <c r="I26" s="9">
        <v>9843390</v>
      </c>
      <c r="J26" s="9">
        <v>0</v>
      </c>
      <c r="K26" s="9">
        <v>0</v>
      </c>
      <c r="L26" s="9">
        <v>0</v>
      </c>
      <c r="M26" s="9">
        <v>0</v>
      </c>
      <c r="N26" s="9">
        <f>'3. Kiadások'!C64+'3. Kiadások'!C69</f>
        <v>15984621</v>
      </c>
      <c r="O26" s="9">
        <f>'3. Kiadások'!D64+'3. Kiadások'!D69</f>
        <v>16014621</v>
      </c>
      <c r="P26" s="9">
        <f>'3. Kiadások'!E64+'3. Kiadások'!E69</f>
        <v>19873390</v>
      </c>
      <c r="Q26" s="9">
        <f>'3. Kiadások'!F64+'3. Kiadások'!F69</f>
        <v>19873390</v>
      </c>
    </row>
    <row r="27" spans="1:17" ht="16.5" customHeight="1" x14ac:dyDescent="0.25">
      <c r="A27" s="54" t="s">
        <v>145</v>
      </c>
      <c r="B27" s="75">
        <f>SUM(B20:B26)</f>
        <v>13559711</v>
      </c>
      <c r="C27" s="75">
        <f t="shared" ref="C27:M27" si="1">SUM(C20:C26)</f>
        <v>13559711</v>
      </c>
      <c r="D27" s="75">
        <f t="shared" si="1"/>
        <v>28202249</v>
      </c>
      <c r="E27" s="75">
        <f t="shared" si="1"/>
        <v>33756301</v>
      </c>
      <c r="F27" s="75">
        <f t="shared" si="1"/>
        <v>23756301</v>
      </c>
      <c r="G27" s="75">
        <f t="shared" si="1"/>
        <v>23756301</v>
      </c>
      <c r="H27" s="75">
        <f t="shared" si="1"/>
        <v>20056301</v>
      </c>
      <c r="I27" s="75">
        <f t="shared" si="1"/>
        <v>33599691</v>
      </c>
      <c r="J27" s="75">
        <f t="shared" si="1"/>
        <v>34051301</v>
      </c>
      <c r="K27" s="75">
        <f t="shared" si="1"/>
        <v>33616301</v>
      </c>
      <c r="L27" s="75">
        <f t="shared" si="1"/>
        <v>19816301</v>
      </c>
      <c r="M27" s="75">
        <f t="shared" si="1"/>
        <v>28375567</v>
      </c>
      <c r="N27" s="10">
        <f>SUM(N20:N26)</f>
        <v>186665901</v>
      </c>
      <c r="O27" s="10">
        <f>SUM(O20:O26)</f>
        <v>195460849</v>
      </c>
      <c r="P27" s="10">
        <f>SUM(P20:P26)</f>
        <v>278664584</v>
      </c>
      <c r="Q27" s="10">
        <f>SUM(Q20:Q26)</f>
        <v>306106036</v>
      </c>
    </row>
  </sheetData>
  <mergeCells count="8">
    <mergeCell ref="A1:N1"/>
    <mergeCell ref="A2:N2"/>
    <mergeCell ref="A7:N7"/>
    <mergeCell ref="A17:N17"/>
    <mergeCell ref="L4:N4"/>
    <mergeCell ref="M5:N5"/>
    <mergeCell ref="L6:N6"/>
    <mergeCell ref="E3:H3"/>
  </mergeCells>
  <phoneticPr fontId="14" type="noConversion"/>
  <pageMargins left="0.70866141732283472" right="0.70866141732283472" top="0.74803149606299213" bottom="0.74803149606299213" header="0.31496062992125984" footer="0.31496062992125984"/>
  <pageSetup paperSize="8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sqref="A1:F22"/>
    </sheetView>
  </sheetViews>
  <sheetFormatPr defaultRowHeight="15" x14ac:dyDescent="0.25"/>
  <cols>
    <col min="2" max="2" width="31.5703125" customWidth="1"/>
    <col min="3" max="3" width="11.28515625" customWidth="1"/>
    <col min="4" max="4" width="11.85546875" customWidth="1"/>
    <col min="5" max="5" width="11.7109375" customWidth="1"/>
    <col min="6" max="6" width="13.42578125" customWidth="1"/>
  </cols>
  <sheetData>
    <row r="1" spans="1:6" x14ac:dyDescent="0.25">
      <c r="A1" s="118"/>
      <c r="B1" s="358" t="s">
        <v>162</v>
      </c>
      <c r="C1" s="358"/>
      <c r="D1" s="118"/>
    </row>
    <row r="2" spans="1:6" x14ac:dyDescent="0.25">
      <c r="A2" s="118"/>
      <c r="B2" s="363" t="s">
        <v>519</v>
      </c>
      <c r="C2" s="363"/>
      <c r="D2" s="118"/>
    </row>
    <row r="3" spans="1:6" x14ac:dyDescent="0.25">
      <c r="A3" s="118"/>
      <c r="B3" s="366" t="s">
        <v>578</v>
      </c>
      <c r="C3" s="366"/>
      <c r="D3" s="118"/>
    </row>
    <row r="4" spans="1:6" x14ac:dyDescent="0.25">
      <c r="A4" s="118"/>
      <c r="B4" s="118"/>
      <c r="C4" s="171" t="s">
        <v>163</v>
      </c>
      <c r="D4" s="118"/>
    </row>
    <row r="5" spans="1:6" x14ac:dyDescent="0.25">
      <c r="A5" s="118"/>
      <c r="B5" s="118"/>
      <c r="C5" s="171" t="s">
        <v>479</v>
      </c>
      <c r="D5" s="118"/>
    </row>
    <row r="6" spans="1:6" x14ac:dyDescent="0.25">
      <c r="A6" s="118"/>
      <c r="B6" s="118"/>
      <c r="C6" s="171"/>
      <c r="D6" s="118"/>
    </row>
    <row r="7" spans="1:6" ht="28.5" x14ac:dyDescent="0.25">
      <c r="A7" s="320"/>
      <c r="B7" s="314" t="s">
        <v>1</v>
      </c>
      <c r="C7" s="314" t="s">
        <v>164</v>
      </c>
      <c r="D7" s="314" t="s">
        <v>525</v>
      </c>
      <c r="E7" s="314" t="s">
        <v>551</v>
      </c>
      <c r="F7" s="316" t="s">
        <v>578</v>
      </c>
    </row>
    <row r="8" spans="1:6" ht="30" x14ac:dyDescent="0.25">
      <c r="A8" s="232" t="s">
        <v>317</v>
      </c>
      <c r="B8" s="233" t="s">
        <v>165</v>
      </c>
      <c r="C8" s="16">
        <f>'2.1 Költségvetési bevételek'!C12</f>
        <v>51986157</v>
      </c>
      <c r="D8" s="16">
        <f>'2.1 Költségvetési bevételek'!D12</f>
        <v>51986157</v>
      </c>
      <c r="E8" s="16">
        <f>'2.1 Költségvetési bevételek'!E12</f>
        <v>51986157</v>
      </c>
      <c r="F8" s="16">
        <f>'2.1 Költségvetési bevételek'!F12</f>
        <v>51986157</v>
      </c>
    </row>
    <row r="9" spans="1:6" ht="30" x14ac:dyDescent="0.25">
      <c r="A9" s="232" t="s">
        <v>318</v>
      </c>
      <c r="B9" s="233" t="s">
        <v>166</v>
      </c>
      <c r="C9" s="16">
        <f>'2.1 Költségvetési bevételek'!C15</f>
        <v>21774267</v>
      </c>
      <c r="D9" s="16">
        <f>'2.1 Költségvetési bevételek'!D15</f>
        <v>21774267</v>
      </c>
      <c r="E9" s="16">
        <f>'2.1 Költségvetési bevételek'!E15</f>
        <v>21774267</v>
      </c>
      <c r="F9" s="16">
        <f>'2.1 Költségvetési bevételek'!F15</f>
        <v>21774267</v>
      </c>
    </row>
    <row r="10" spans="1:6" s="3" customFormat="1" ht="27.75" customHeight="1" x14ac:dyDescent="0.25">
      <c r="A10" s="321" t="s">
        <v>319</v>
      </c>
      <c r="B10" s="233" t="s">
        <v>46</v>
      </c>
      <c r="C10" s="11">
        <f>'2.1 Költségvetési bevételek'!C24</f>
        <v>29329946</v>
      </c>
      <c r="D10" s="11">
        <f>'2.1 Költségvetési bevételek'!D24</f>
        <v>29440946</v>
      </c>
      <c r="E10" s="11">
        <f>'2.1 Költségvetési bevételek'!E24</f>
        <v>29440946</v>
      </c>
      <c r="F10" s="11">
        <f>'2.1 Költségvetési bevételek'!F24</f>
        <v>29440946</v>
      </c>
    </row>
    <row r="11" spans="1:6" x14ac:dyDescent="0.25">
      <c r="A11" s="232" t="s">
        <v>321</v>
      </c>
      <c r="B11" s="233" t="s">
        <v>47</v>
      </c>
      <c r="C11" s="16">
        <f>'2.1 Költségvetési bevételek'!C26</f>
        <v>1388520</v>
      </c>
      <c r="D11" s="16">
        <f>'2.1 Költségvetési bevételek'!D26</f>
        <v>1388520</v>
      </c>
      <c r="E11" s="16">
        <f>'2.1 Költségvetési bevételek'!E26</f>
        <v>1388520</v>
      </c>
      <c r="F11" s="16">
        <f>'2.1 Költségvetési bevételek'!F26</f>
        <v>1388520</v>
      </c>
    </row>
    <row r="12" spans="1:6" ht="30" x14ac:dyDescent="0.25">
      <c r="A12" s="232" t="s">
        <v>322</v>
      </c>
      <c r="B12" s="233" t="s">
        <v>48</v>
      </c>
      <c r="C12" s="16">
        <f>'2.1 Költségvetési bevételek'!C28</f>
        <v>0</v>
      </c>
      <c r="D12" s="16">
        <f>'2.1 Költségvetési bevételek'!D28</f>
        <v>1200000</v>
      </c>
      <c r="E12" s="16">
        <f>'2.1 Költségvetési bevételek'!E28</f>
        <v>1200000</v>
      </c>
      <c r="F12" s="16">
        <f>'2.1 Költségvetési bevételek'!F28</f>
        <v>1200000</v>
      </c>
    </row>
    <row r="13" spans="1:6" ht="30" x14ac:dyDescent="0.25">
      <c r="A13" s="232" t="s">
        <v>323</v>
      </c>
      <c r="B13" s="233" t="s">
        <v>419</v>
      </c>
      <c r="C13" s="16">
        <f>'2.1 Költségvetési bevételek'!C30</f>
        <v>0</v>
      </c>
      <c r="D13" s="16">
        <f>'2.1 Költségvetési bevételek'!D30</f>
        <v>0</v>
      </c>
      <c r="E13" s="16">
        <f>'2.1 Költségvetési bevételek'!E30</f>
        <v>46095</v>
      </c>
      <c r="F13" s="16">
        <f>'2.1 Költségvetési bevételek'!F30</f>
        <v>46095</v>
      </c>
    </row>
    <row r="14" spans="1:6" ht="30" x14ac:dyDescent="0.25">
      <c r="A14" s="232" t="s">
        <v>329</v>
      </c>
      <c r="B14" s="233" t="s">
        <v>167</v>
      </c>
      <c r="C14" s="16">
        <f>'2.1 Költségvetési bevételek'!C35</f>
        <v>25281000</v>
      </c>
      <c r="D14" s="16">
        <f>'2.1 Költségvetési bevételek'!D35</f>
        <v>25281000</v>
      </c>
      <c r="E14" s="16">
        <f>'2.1 Költségvetési bevételek'!E35</f>
        <v>69711352</v>
      </c>
      <c r="F14" s="16">
        <f>'2.1 Költségvetési bevételek'!F35</f>
        <v>72093931</v>
      </c>
    </row>
    <row r="15" spans="1:6" ht="30" x14ac:dyDescent="0.25">
      <c r="A15" s="232" t="s">
        <v>330</v>
      </c>
      <c r="B15" s="233" t="s">
        <v>332</v>
      </c>
      <c r="C15" s="16">
        <f>'2.1 Költségvetési bevételek'!C37</f>
        <v>0</v>
      </c>
      <c r="D15" s="16">
        <f>'2.1 Költségvetési bevételek'!D37</f>
        <v>0</v>
      </c>
      <c r="E15" s="16">
        <f>'2.1 Költségvetési bevételek'!E37</f>
        <v>0</v>
      </c>
      <c r="F15" s="16">
        <f>'2.1 Költségvetési bevételek'!F37</f>
        <v>0</v>
      </c>
    </row>
    <row r="16" spans="1:6" ht="30" x14ac:dyDescent="0.25">
      <c r="A16" s="232" t="s">
        <v>334</v>
      </c>
      <c r="B16" s="233" t="s">
        <v>65</v>
      </c>
      <c r="C16" s="16">
        <f>'2.1 Költségvetési bevételek'!C39</f>
        <v>0</v>
      </c>
      <c r="D16" s="16">
        <f>'2.1 Költségvetési bevételek'!D39</f>
        <v>0</v>
      </c>
      <c r="E16" s="16">
        <f>'2.1 Költségvetési bevételek'!E39</f>
        <v>2309688</v>
      </c>
      <c r="F16" s="16">
        <f>'2.1 Költségvetési bevételek'!F39</f>
        <v>2309688</v>
      </c>
    </row>
    <row r="17" spans="1:6" x14ac:dyDescent="0.25">
      <c r="A17" s="232" t="s">
        <v>344</v>
      </c>
      <c r="B17" s="233" t="s">
        <v>70</v>
      </c>
      <c r="C17" s="16">
        <f>'2.2 Működési bevételek'!C16</f>
        <v>28375000</v>
      </c>
      <c r="D17" s="16">
        <f>'2.2 Működési bevételek'!D16</f>
        <v>29401348</v>
      </c>
      <c r="E17" s="16">
        <f>'2.2 Működési bevételek'!E16</f>
        <v>49009849</v>
      </c>
      <c r="F17" s="16">
        <f>'2.2 Működési bevételek'!F16</f>
        <v>52458100</v>
      </c>
    </row>
    <row r="18" spans="1:6" x14ac:dyDescent="0.25">
      <c r="A18" s="232" t="s">
        <v>366</v>
      </c>
      <c r="B18" s="233" t="s">
        <v>80</v>
      </c>
      <c r="C18" s="16">
        <f>'2.2 Működési bevételek'!C44</f>
        <v>15668317</v>
      </c>
      <c r="D18" s="16">
        <f>'2.2 Működési bevételek'!D44</f>
        <v>15958667</v>
      </c>
      <c r="E18" s="16">
        <f>'2.2 Működési bevételek'!E44</f>
        <v>16490783</v>
      </c>
      <c r="F18" s="16">
        <f>'2.2 Működési bevételek'!F44</f>
        <v>16590783</v>
      </c>
    </row>
    <row r="19" spans="1:6" ht="30" x14ac:dyDescent="0.25">
      <c r="A19" s="232" t="s">
        <v>420</v>
      </c>
      <c r="B19" s="233" t="s">
        <v>427</v>
      </c>
      <c r="C19" s="16">
        <f>'2.2 Működési bevételek'!C45</f>
        <v>1000000</v>
      </c>
      <c r="D19" s="16">
        <f>'2.2 Működési bevételek'!D45</f>
        <v>1000000</v>
      </c>
      <c r="E19" s="16">
        <f>'2.2 Működési bevételek'!E45</f>
        <v>1000000</v>
      </c>
      <c r="F19" s="16">
        <f>'2.2 Működési bevételek'!F45</f>
        <v>1948000</v>
      </c>
    </row>
    <row r="20" spans="1:6" ht="30" x14ac:dyDescent="0.25">
      <c r="A20" s="232" t="s">
        <v>477</v>
      </c>
      <c r="B20" s="233" t="s">
        <v>520</v>
      </c>
      <c r="C20" s="16">
        <f>'2.2 Működési bevételek'!C46</f>
        <v>9364155</v>
      </c>
      <c r="D20" s="16">
        <f>'2.2 Működési bevételek'!D46</f>
        <v>9364155</v>
      </c>
      <c r="E20" s="16">
        <f>'2.2 Működési bevételek'!E46</f>
        <v>9364155</v>
      </c>
      <c r="F20" s="16">
        <f>'2.2 Működési bevételek'!F46</f>
        <v>9364155</v>
      </c>
    </row>
    <row r="21" spans="1:6" ht="45" x14ac:dyDescent="0.25">
      <c r="A21" s="232" t="s">
        <v>421</v>
      </c>
      <c r="B21" s="233" t="s">
        <v>610</v>
      </c>
      <c r="C21" s="16">
        <f>'2.2 Működési bevételek'!C48</f>
        <v>2498539</v>
      </c>
      <c r="D21" s="16">
        <f>'2.2 Működési bevételek'!D48</f>
        <v>8665789</v>
      </c>
      <c r="E21" s="16">
        <f>'2.2 Működési bevételek'!E48</f>
        <v>24942772</v>
      </c>
      <c r="F21" s="16">
        <f>'2.2 Működési bevételek'!F48+'2.2 Működési bevételek'!F47</f>
        <v>45505394</v>
      </c>
    </row>
    <row r="22" spans="1:6" x14ac:dyDescent="0.25">
      <c r="A22" s="232"/>
      <c r="B22" s="234" t="s">
        <v>94</v>
      </c>
      <c r="C22" s="22">
        <f>SUM(C8:C21)</f>
        <v>186665901</v>
      </c>
      <c r="D22" s="22">
        <f>SUM(D8:D21)</f>
        <v>195460849</v>
      </c>
      <c r="E22" s="22">
        <f>SUM(E8:E21)</f>
        <v>278664584</v>
      </c>
      <c r="F22" s="22">
        <f>SUM(F8:F21)</f>
        <v>306106036</v>
      </c>
    </row>
    <row r="30" spans="1:6" x14ac:dyDescent="0.25">
      <c r="B30" s="2"/>
      <c r="C30" s="2"/>
    </row>
  </sheetData>
  <mergeCells count="3">
    <mergeCell ref="B1:C1"/>
    <mergeCell ref="B2:C2"/>
    <mergeCell ref="B3:C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13" workbookViewId="0">
      <selection sqref="A1:I18"/>
    </sheetView>
  </sheetViews>
  <sheetFormatPr defaultRowHeight="15" x14ac:dyDescent="0.25"/>
  <cols>
    <col min="1" max="1" width="48.85546875" customWidth="1"/>
    <col min="3" max="3" width="11.140625" customWidth="1"/>
    <col min="4" max="6" width="12.85546875" customWidth="1"/>
    <col min="7" max="7" width="11" customWidth="1"/>
    <col min="8" max="8" width="11.85546875" customWidth="1"/>
    <col min="9" max="9" width="12.28515625" customWidth="1"/>
  </cols>
  <sheetData>
    <row r="1" spans="1:9" x14ac:dyDescent="0.25">
      <c r="A1" s="386" t="s">
        <v>20</v>
      </c>
      <c r="B1" s="386"/>
      <c r="C1" s="386"/>
      <c r="D1" s="386"/>
      <c r="E1" s="386"/>
      <c r="F1" s="386"/>
      <c r="G1" s="386"/>
      <c r="H1" s="386"/>
      <c r="I1" s="118"/>
    </row>
    <row r="2" spans="1:9" x14ac:dyDescent="0.25">
      <c r="A2" s="366" t="s">
        <v>487</v>
      </c>
      <c r="B2" s="366"/>
      <c r="C2" s="366"/>
      <c r="D2" s="366"/>
      <c r="E2" s="366"/>
      <c r="F2" s="366"/>
      <c r="G2" s="366"/>
      <c r="H2" s="366"/>
      <c r="I2" s="118"/>
    </row>
    <row r="3" spans="1:9" x14ac:dyDescent="0.25">
      <c r="A3" s="366" t="s">
        <v>578</v>
      </c>
      <c r="B3" s="366"/>
      <c r="C3" s="366"/>
      <c r="D3" s="366"/>
      <c r="E3" s="366"/>
      <c r="F3" s="366"/>
      <c r="G3" s="366"/>
      <c r="H3" s="366"/>
      <c r="I3" s="118"/>
    </row>
    <row r="4" spans="1:9" x14ac:dyDescent="0.25">
      <c r="A4" s="172"/>
      <c r="B4" s="172"/>
      <c r="C4" s="172"/>
      <c r="D4" s="172"/>
      <c r="E4" s="275"/>
      <c r="F4" s="327"/>
      <c r="G4" s="421" t="s">
        <v>228</v>
      </c>
      <c r="H4" s="421"/>
      <c r="I4" s="118"/>
    </row>
    <row r="5" spans="1:9" x14ac:dyDescent="0.25">
      <c r="A5" s="118"/>
      <c r="B5" s="118"/>
      <c r="C5" s="118"/>
      <c r="D5" s="118"/>
      <c r="E5" s="118"/>
      <c r="F5" s="118"/>
      <c r="G5" s="422" t="s">
        <v>479</v>
      </c>
      <c r="H5" s="422"/>
      <c r="I5" s="118"/>
    </row>
    <row r="6" spans="1:9" ht="15.75" thickBot="1" x14ac:dyDescent="0.3">
      <c r="A6" s="118"/>
      <c r="B6" s="118"/>
      <c r="C6" s="118"/>
      <c r="D6" s="118"/>
      <c r="E6" s="118"/>
      <c r="F6" s="118"/>
      <c r="G6" s="246"/>
      <c r="H6" s="246"/>
      <c r="I6" s="118"/>
    </row>
    <row r="7" spans="1:9" ht="20.100000000000001" customHeight="1" thickBot="1" x14ac:dyDescent="0.3">
      <c r="A7" s="247" t="s">
        <v>1</v>
      </c>
      <c r="B7" s="248" t="s">
        <v>212</v>
      </c>
      <c r="C7" s="248" t="s">
        <v>213</v>
      </c>
      <c r="D7" s="248" t="s">
        <v>548</v>
      </c>
      <c r="E7" s="248" t="s">
        <v>607</v>
      </c>
      <c r="F7" s="248" t="s">
        <v>608</v>
      </c>
      <c r="G7" s="248" t="s">
        <v>214</v>
      </c>
      <c r="H7" s="248" t="s">
        <v>215</v>
      </c>
      <c r="I7" s="248" t="s">
        <v>216</v>
      </c>
    </row>
    <row r="8" spans="1:9" ht="20.100000000000001" customHeight="1" thickBot="1" x14ac:dyDescent="0.3">
      <c r="A8" s="249" t="s">
        <v>217</v>
      </c>
      <c r="B8" s="250">
        <v>1</v>
      </c>
      <c r="C8" s="250">
        <f>'2.2 Működési bevételek'!C9</f>
        <v>5000000</v>
      </c>
      <c r="D8" s="250">
        <f>'2.2 Működési bevételek'!D9</f>
        <v>5000000</v>
      </c>
      <c r="E8" s="250">
        <f>'2.2 Működési bevételek'!E9</f>
        <v>5281872</v>
      </c>
      <c r="F8" s="250">
        <f>'2.2 Működési bevételek'!F9</f>
        <v>5281872</v>
      </c>
      <c r="G8" s="251">
        <f>C8*1.03</f>
        <v>5150000</v>
      </c>
      <c r="H8" s="251">
        <f>G8*1.03</f>
        <v>5304500</v>
      </c>
      <c r="I8" s="251">
        <f>H8*1.03</f>
        <v>5463635</v>
      </c>
    </row>
    <row r="9" spans="1:9" ht="20.100000000000001" customHeight="1" thickBot="1" x14ac:dyDescent="0.3">
      <c r="A9" s="249" t="s">
        <v>218</v>
      </c>
      <c r="B9" s="250">
        <v>2</v>
      </c>
      <c r="C9" s="250">
        <f>'2.2 Működési bevételek'!C7+'2.2 Működési bevételek'!C8</f>
        <v>22900000</v>
      </c>
      <c r="D9" s="250">
        <f>'2.2 Működési bevételek'!D7+'2.2 Működési bevételek'!D8</f>
        <v>23047343</v>
      </c>
      <c r="E9" s="250">
        <f>'2.2 Működési bevételek'!E7+'2.2 Működési bevételek'!E8</f>
        <v>42242469</v>
      </c>
      <c r="F9" s="250">
        <f>'2.2 Működési bevételek'!F7+'2.2 Működési bevételek'!F8</f>
        <v>45690720</v>
      </c>
      <c r="G9" s="251">
        <f>C9*1.03</f>
        <v>23587000</v>
      </c>
      <c r="H9" s="251">
        <f t="shared" ref="H9:I11" si="0">G9*1.03</f>
        <v>24294610</v>
      </c>
      <c r="I9" s="251">
        <f t="shared" si="0"/>
        <v>25023448.300000001</v>
      </c>
    </row>
    <row r="10" spans="1:9" ht="20.100000000000001" customHeight="1" thickBot="1" x14ac:dyDescent="0.3">
      <c r="A10" s="249" t="s">
        <v>219</v>
      </c>
      <c r="B10" s="250">
        <v>3</v>
      </c>
      <c r="C10" s="250">
        <f>'2.2 Működési bevételek'!C10+'2.2 Működési bevételek'!C15</f>
        <v>475000</v>
      </c>
      <c r="D10" s="250">
        <f>'2.2 Működési bevételek'!D10+'2.2 Működési bevételek'!D15</f>
        <v>1354005</v>
      </c>
      <c r="E10" s="250">
        <f>'2.2 Működési bevételek'!E10+'2.2 Működési bevételek'!E15</f>
        <v>1485508</v>
      </c>
      <c r="F10" s="250">
        <f>'2.2 Működési bevételek'!F10+'2.2 Működési bevételek'!F15</f>
        <v>1485508</v>
      </c>
      <c r="G10" s="251">
        <f>C10*1.03</f>
        <v>489250</v>
      </c>
      <c r="H10" s="251">
        <f t="shared" si="0"/>
        <v>503927.5</v>
      </c>
      <c r="I10" s="251">
        <f t="shared" si="0"/>
        <v>519045.32500000001</v>
      </c>
    </row>
    <row r="11" spans="1:9" ht="33" customHeight="1" thickBot="1" x14ac:dyDescent="0.3">
      <c r="A11" s="249" t="s">
        <v>220</v>
      </c>
      <c r="B11" s="250">
        <v>4</v>
      </c>
      <c r="C11" s="250">
        <f>'2.2 Működési bevételek'!C44</f>
        <v>15668317</v>
      </c>
      <c r="D11" s="250">
        <f>'2.2 Működési bevételek'!D44</f>
        <v>15958667</v>
      </c>
      <c r="E11" s="250">
        <f>'2.2 Működési bevételek'!E44</f>
        <v>16490783</v>
      </c>
      <c r="F11" s="250">
        <f>'2.2 Működési bevételek'!F44</f>
        <v>16590783</v>
      </c>
      <c r="G11" s="251">
        <f>C11*1.03</f>
        <v>16138366.51</v>
      </c>
      <c r="H11" s="251">
        <f t="shared" si="0"/>
        <v>16622517.5053</v>
      </c>
      <c r="I11" s="251">
        <f t="shared" si="0"/>
        <v>17121193.030459002</v>
      </c>
    </row>
    <row r="12" spans="1:9" ht="20.100000000000001" customHeight="1" thickBot="1" x14ac:dyDescent="0.3">
      <c r="A12" s="249" t="s">
        <v>221</v>
      </c>
      <c r="B12" s="250">
        <v>5</v>
      </c>
      <c r="C12" s="250">
        <f>SUM(C8:C11)</f>
        <v>44043317</v>
      </c>
      <c r="D12" s="250">
        <f>SUM(D8:D11)</f>
        <v>45360015</v>
      </c>
      <c r="E12" s="250">
        <f>SUM(E8:E11)</f>
        <v>65500632</v>
      </c>
      <c r="F12" s="250">
        <f>SUM(F8:F11)</f>
        <v>69048883</v>
      </c>
      <c r="G12" s="251">
        <f>SUM(G8:G11)</f>
        <v>45364616.509999998</v>
      </c>
      <c r="H12" s="251">
        <f t="shared" ref="H12:I12" si="1">SUM(H8:H11)</f>
        <v>46725555.0053</v>
      </c>
      <c r="I12" s="251">
        <f t="shared" si="1"/>
        <v>48127321.655459002</v>
      </c>
    </row>
    <row r="13" spans="1:9" ht="20.100000000000001" customHeight="1" thickBot="1" x14ac:dyDescent="0.3">
      <c r="A13" s="252" t="s">
        <v>222</v>
      </c>
      <c r="B13" s="253">
        <v>6</v>
      </c>
      <c r="C13" s="253">
        <f>C12*0.5</f>
        <v>22021658.5</v>
      </c>
      <c r="D13" s="254">
        <f>D12*0.5</f>
        <v>22680007.5</v>
      </c>
      <c r="E13" s="254">
        <f>E12*0.5</f>
        <v>32750316</v>
      </c>
      <c r="F13" s="254">
        <f>F12*0.5</f>
        <v>34524441.5</v>
      </c>
      <c r="G13" s="254">
        <f t="shared" ref="G13:I13" si="2">G12*0.5</f>
        <v>22682308.254999999</v>
      </c>
      <c r="H13" s="254">
        <f t="shared" si="2"/>
        <v>23362777.50265</v>
      </c>
      <c r="I13" s="254">
        <f t="shared" si="2"/>
        <v>24063660.827729501</v>
      </c>
    </row>
    <row r="14" spans="1:9" ht="20.100000000000001" customHeight="1" thickBot="1" x14ac:dyDescent="0.3">
      <c r="A14" s="249" t="s">
        <v>223</v>
      </c>
      <c r="B14" s="250">
        <v>7</v>
      </c>
      <c r="C14" s="250"/>
      <c r="D14" s="250"/>
      <c r="E14" s="250"/>
      <c r="F14" s="250"/>
      <c r="G14" s="251"/>
      <c r="H14" s="251"/>
      <c r="I14" s="251"/>
    </row>
    <row r="15" spans="1:9" ht="20.100000000000001" customHeight="1" thickBot="1" x14ac:dyDescent="0.3">
      <c r="A15" s="249" t="s">
        <v>224</v>
      </c>
      <c r="B15" s="250">
        <v>8</v>
      </c>
      <c r="C15" s="250"/>
      <c r="D15" s="250"/>
      <c r="E15" s="250"/>
      <c r="F15" s="250"/>
      <c r="G15" s="251"/>
      <c r="H15" s="251"/>
      <c r="I15" s="251"/>
    </row>
    <row r="16" spans="1:9" ht="20.100000000000001" customHeight="1" thickBot="1" x14ac:dyDescent="0.3">
      <c r="A16" s="249" t="s">
        <v>225</v>
      </c>
      <c r="B16" s="250">
        <v>9</v>
      </c>
      <c r="C16" s="250"/>
      <c r="D16" s="250"/>
      <c r="E16" s="250"/>
      <c r="F16" s="250"/>
      <c r="G16" s="251"/>
      <c r="H16" s="251"/>
      <c r="I16" s="251"/>
    </row>
    <row r="17" spans="1:9" ht="20.100000000000001" customHeight="1" thickBot="1" x14ac:dyDescent="0.3">
      <c r="A17" s="252" t="s">
        <v>226</v>
      </c>
      <c r="B17" s="253">
        <v>10</v>
      </c>
      <c r="C17" s="253">
        <v>0</v>
      </c>
      <c r="D17" s="253">
        <v>0</v>
      </c>
      <c r="E17" s="253">
        <v>1</v>
      </c>
      <c r="F17" s="253">
        <v>2</v>
      </c>
      <c r="G17" s="254">
        <v>0</v>
      </c>
      <c r="H17" s="254">
        <v>0</v>
      </c>
      <c r="I17" s="254">
        <v>0</v>
      </c>
    </row>
    <row r="18" spans="1:9" ht="33.75" customHeight="1" thickBot="1" x14ac:dyDescent="0.3">
      <c r="A18" s="252" t="s">
        <v>227</v>
      </c>
      <c r="B18" s="253">
        <v>11</v>
      </c>
      <c r="C18" s="254">
        <f>C13</f>
        <v>22021658.5</v>
      </c>
      <c r="D18" s="254">
        <f>D13</f>
        <v>22680007.5</v>
      </c>
      <c r="E18" s="254">
        <f>E13</f>
        <v>32750316</v>
      </c>
      <c r="F18" s="254">
        <f>F13</f>
        <v>34524441.5</v>
      </c>
      <c r="G18" s="254">
        <f t="shared" ref="G18:I18" si="3">G13</f>
        <v>22682308.254999999</v>
      </c>
      <c r="H18" s="254">
        <f t="shared" si="3"/>
        <v>23362777.50265</v>
      </c>
      <c r="I18" s="254">
        <f t="shared" si="3"/>
        <v>24063660.827729501</v>
      </c>
    </row>
    <row r="20" spans="1:9" ht="15.75" x14ac:dyDescent="0.25">
      <c r="A20" s="78"/>
    </row>
  </sheetData>
  <mergeCells count="5">
    <mergeCell ref="A1:H1"/>
    <mergeCell ref="A2:H2"/>
    <mergeCell ref="G4:H4"/>
    <mergeCell ref="G5:H5"/>
    <mergeCell ref="A3:H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43" workbookViewId="0">
      <selection activeCell="H33" sqref="H33"/>
    </sheetView>
  </sheetViews>
  <sheetFormatPr defaultRowHeight="15" x14ac:dyDescent="0.25"/>
  <cols>
    <col min="1" max="1" width="30.7109375" customWidth="1"/>
    <col min="2" max="2" width="18.140625" customWidth="1"/>
    <col min="3" max="3" width="12.42578125" customWidth="1"/>
    <col min="4" max="4" width="10.42578125" customWidth="1"/>
  </cols>
  <sheetData>
    <row r="1" spans="1:4" x14ac:dyDescent="0.25">
      <c r="A1" s="386" t="s">
        <v>20</v>
      </c>
      <c r="B1" s="386"/>
      <c r="C1" s="386"/>
    </row>
    <row r="2" spans="1:4" x14ac:dyDescent="0.25">
      <c r="A2" s="366" t="s">
        <v>616</v>
      </c>
      <c r="B2" s="366"/>
      <c r="C2" s="366"/>
    </row>
    <row r="3" spans="1:4" x14ac:dyDescent="0.25">
      <c r="A3" s="366" t="s">
        <v>549</v>
      </c>
      <c r="B3" s="366"/>
      <c r="C3" s="366"/>
    </row>
    <row r="4" spans="1:4" x14ac:dyDescent="0.25">
      <c r="A4" s="118"/>
      <c r="B4" s="197" t="s">
        <v>231</v>
      </c>
    </row>
    <row r="5" spans="1:4" x14ac:dyDescent="0.25">
      <c r="A5" s="118"/>
      <c r="B5" s="197" t="s">
        <v>232</v>
      </c>
    </row>
    <row r="6" spans="1:4" x14ac:dyDescent="0.25">
      <c r="A6" s="118"/>
      <c r="B6" s="197"/>
    </row>
    <row r="7" spans="1:4" ht="28.5" x14ac:dyDescent="0.25">
      <c r="A7" s="285" t="s">
        <v>1</v>
      </c>
      <c r="B7" s="285" t="s">
        <v>230</v>
      </c>
      <c r="C7" s="279" t="s">
        <v>551</v>
      </c>
      <c r="D7" s="329" t="s">
        <v>578</v>
      </c>
    </row>
    <row r="8" spans="1:4" x14ac:dyDescent="0.25">
      <c r="A8" s="16" t="s">
        <v>96</v>
      </c>
      <c r="B8" s="103">
        <v>7</v>
      </c>
      <c r="C8" s="103">
        <v>12</v>
      </c>
      <c r="D8" s="103">
        <v>13</v>
      </c>
    </row>
    <row r="9" spans="1:4" x14ac:dyDescent="0.25">
      <c r="A9" s="18" t="s">
        <v>233</v>
      </c>
      <c r="B9" s="18">
        <v>1</v>
      </c>
      <c r="C9" s="18">
        <v>1</v>
      </c>
      <c r="D9" s="18">
        <v>1</v>
      </c>
    </row>
    <row r="10" spans="1:4" x14ac:dyDescent="0.25">
      <c r="A10" s="18" t="s">
        <v>234</v>
      </c>
      <c r="B10" s="18">
        <v>6</v>
      </c>
      <c r="C10" s="18">
        <v>6</v>
      </c>
      <c r="D10" s="18">
        <v>6</v>
      </c>
    </row>
    <row r="11" spans="1:4" x14ac:dyDescent="0.25">
      <c r="A11" s="18" t="s">
        <v>609</v>
      </c>
      <c r="B11" s="18">
        <v>0</v>
      </c>
      <c r="C11" s="18">
        <v>5</v>
      </c>
      <c r="D11" s="18">
        <v>6</v>
      </c>
    </row>
    <row r="12" spans="1:4" x14ac:dyDescent="0.25">
      <c r="A12" s="16" t="s">
        <v>97</v>
      </c>
      <c r="B12" s="103">
        <v>1</v>
      </c>
      <c r="C12" s="103">
        <v>1</v>
      </c>
      <c r="D12" s="103">
        <v>1</v>
      </c>
    </row>
    <row r="13" spans="1:4" x14ac:dyDescent="0.25">
      <c r="A13" s="16" t="s">
        <v>98</v>
      </c>
      <c r="B13" s="103">
        <v>1</v>
      </c>
      <c r="C13" s="103">
        <v>1</v>
      </c>
      <c r="D13" s="103">
        <v>1</v>
      </c>
    </row>
    <row r="14" spans="1:4" x14ac:dyDescent="0.25">
      <c r="A14" s="16" t="s">
        <v>57</v>
      </c>
      <c r="B14" s="103">
        <v>1</v>
      </c>
      <c r="C14" s="103">
        <v>1</v>
      </c>
      <c r="D14" s="103">
        <v>1</v>
      </c>
    </row>
    <row r="15" spans="1:4" x14ac:dyDescent="0.25">
      <c r="A15" s="16" t="s">
        <v>99</v>
      </c>
      <c r="B15" s="103">
        <v>1</v>
      </c>
      <c r="C15" s="103">
        <v>1</v>
      </c>
      <c r="D15" s="103">
        <v>1</v>
      </c>
    </row>
    <row r="16" spans="1:4" x14ac:dyDescent="0.25">
      <c r="A16" s="16" t="s">
        <v>100</v>
      </c>
      <c r="B16" s="103">
        <v>1</v>
      </c>
      <c r="C16" s="103">
        <v>1</v>
      </c>
      <c r="D16" s="103">
        <v>1</v>
      </c>
    </row>
    <row r="17" spans="1:4" x14ac:dyDescent="0.25">
      <c r="A17" s="16" t="s">
        <v>101</v>
      </c>
      <c r="B17" s="103">
        <v>40</v>
      </c>
      <c r="C17" s="103">
        <v>52</v>
      </c>
      <c r="D17" s="103">
        <v>57</v>
      </c>
    </row>
    <row r="18" spans="1:4" x14ac:dyDescent="0.25">
      <c r="A18" s="16" t="s">
        <v>102</v>
      </c>
      <c r="B18" s="103">
        <v>4</v>
      </c>
      <c r="C18" s="103">
        <v>4</v>
      </c>
      <c r="D18" s="103">
        <v>4</v>
      </c>
    </row>
    <row r="19" spans="1:4" x14ac:dyDescent="0.25">
      <c r="A19" s="79" t="s">
        <v>85</v>
      </c>
      <c r="B19" s="103">
        <f>B20+B21+B22+B23</f>
        <v>12</v>
      </c>
      <c r="C19" s="103">
        <f>C20+C21+C22+C23</f>
        <v>12</v>
      </c>
      <c r="D19" s="103">
        <f>D20+D21+D22+D23</f>
        <v>12</v>
      </c>
    </row>
    <row r="20" spans="1:4" s="82" customFormat="1" x14ac:dyDescent="0.25">
      <c r="A20" s="81" t="s">
        <v>238</v>
      </c>
      <c r="B20" s="18">
        <v>1</v>
      </c>
      <c r="C20" s="18">
        <v>1</v>
      </c>
      <c r="D20" s="18">
        <v>1</v>
      </c>
    </row>
    <row r="21" spans="1:4" s="82" customFormat="1" x14ac:dyDescent="0.25">
      <c r="A21" s="81" t="s">
        <v>239</v>
      </c>
      <c r="B21" s="18">
        <v>5</v>
      </c>
      <c r="C21" s="18">
        <v>5</v>
      </c>
      <c r="D21" s="18">
        <v>5</v>
      </c>
    </row>
    <row r="22" spans="1:4" s="82" customFormat="1" x14ac:dyDescent="0.25">
      <c r="A22" s="81" t="s">
        <v>240</v>
      </c>
      <c r="B22" s="18">
        <v>4</v>
      </c>
      <c r="C22" s="18">
        <v>4</v>
      </c>
      <c r="D22" s="18">
        <v>4</v>
      </c>
    </row>
    <row r="23" spans="1:4" s="82" customFormat="1" x14ac:dyDescent="0.25">
      <c r="A23" s="81" t="s">
        <v>241</v>
      </c>
      <c r="B23" s="18">
        <v>2</v>
      </c>
      <c r="C23" s="18">
        <v>2</v>
      </c>
      <c r="D23" s="18">
        <v>2</v>
      </c>
    </row>
    <row r="24" spans="1:4" x14ac:dyDescent="0.25">
      <c r="A24" s="79" t="s">
        <v>229</v>
      </c>
      <c r="B24" s="103">
        <v>5</v>
      </c>
      <c r="C24" s="103">
        <v>5</v>
      </c>
      <c r="D24" s="103">
        <v>5</v>
      </c>
    </row>
    <row r="25" spans="1:4" s="82" customFormat="1" x14ac:dyDescent="0.25">
      <c r="A25" s="81" t="s">
        <v>236</v>
      </c>
      <c r="B25" s="18">
        <v>1</v>
      </c>
      <c r="C25" s="18">
        <v>1</v>
      </c>
      <c r="D25" s="18">
        <v>1</v>
      </c>
    </row>
    <row r="26" spans="1:4" s="82" customFormat="1" x14ac:dyDescent="0.25">
      <c r="A26" s="81" t="s">
        <v>235</v>
      </c>
      <c r="B26" s="18">
        <v>3</v>
      </c>
      <c r="C26" s="18">
        <v>3</v>
      </c>
      <c r="D26" s="18">
        <v>3</v>
      </c>
    </row>
    <row r="27" spans="1:4" s="82" customFormat="1" x14ac:dyDescent="0.25">
      <c r="A27" s="81" t="s">
        <v>237</v>
      </c>
      <c r="B27" s="18">
        <v>2</v>
      </c>
      <c r="C27" s="18">
        <v>2</v>
      </c>
      <c r="D27" s="18">
        <v>2</v>
      </c>
    </row>
    <row r="28" spans="1:4" x14ac:dyDescent="0.25">
      <c r="A28" s="80" t="s">
        <v>138</v>
      </c>
      <c r="B28" s="22">
        <f>SUM(B8+B12+B13+B14+B15+B16+B17+B18+B19+B24)</f>
        <v>73</v>
      </c>
      <c r="C28" s="22">
        <f>SUM(C8+C12+C13+C14+C15+C16+C17+C18+C19+C24)</f>
        <v>90</v>
      </c>
      <c r="D28" s="22">
        <f>SUM(D8+D12+D13+D14+D15+D16+D17+D18+D19+D24)</f>
        <v>96</v>
      </c>
    </row>
  </sheetData>
  <mergeCells count="3">
    <mergeCell ref="A1:C1"/>
    <mergeCell ref="A2:C2"/>
    <mergeCell ref="A3:C3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36" workbookViewId="0">
      <selection activeCell="I22" sqref="I22:I42"/>
    </sheetView>
  </sheetViews>
  <sheetFormatPr defaultRowHeight="15" x14ac:dyDescent="0.25"/>
  <cols>
    <col min="1" max="1" width="6.42578125" customWidth="1"/>
    <col min="2" max="2" width="29.85546875" customWidth="1"/>
    <col min="3" max="3" width="11.85546875" customWidth="1"/>
    <col min="4" max="8" width="12.42578125" customWidth="1"/>
  </cols>
  <sheetData>
    <row r="1" spans="1:10" x14ac:dyDescent="0.25">
      <c r="A1" s="358" t="s">
        <v>44</v>
      </c>
      <c r="B1" s="358"/>
      <c r="C1" s="358"/>
      <c r="D1" s="358"/>
      <c r="E1" s="358"/>
      <c r="F1" s="317"/>
      <c r="G1" s="317"/>
      <c r="H1" s="235"/>
      <c r="I1" s="4"/>
    </row>
    <row r="2" spans="1:10" x14ac:dyDescent="0.25">
      <c r="A2" s="364" t="s">
        <v>491</v>
      </c>
      <c r="B2" s="364"/>
      <c r="C2" s="364"/>
      <c r="D2" s="364"/>
      <c r="E2" s="364"/>
      <c r="F2" s="318"/>
      <c r="G2" s="318"/>
      <c r="H2" s="124"/>
      <c r="I2" s="4"/>
    </row>
    <row r="3" spans="1:10" x14ac:dyDescent="0.25">
      <c r="A3" s="364" t="s">
        <v>580</v>
      </c>
      <c r="B3" s="364"/>
      <c r="C3" s="364"/>
      <c r="D3" s="364"/>
      <c r="E3" s="364"/>
      <c r="F3" s="318"/>
      <c r="G3" s="318"/>
      <c r="H3" s="4"/>
      <c r="I3" s="4"/>
    </row>
    <row r="4" spans="1:10" x14ac:dyDescent="0.25">
      <c r="A4" s="118"/>
      <c r="B4" s="4"/>
      <c r="C4" s="171" t="s">
        <v>173</v>
      </c>
      <c r="D4" s="4"/>
      <c r="E4" s="4"/>
      <c r="F4" s="4"/>
      <c r="G4" s="4"/>
      <c r="H4" s="4"/>
      <c r="I4" s="4"/>
    </row>
    <row r="5" spans="1:10" x14ac:dyDescent="0.25">
      <c r="A5" s="118"/>
      <c r="B5" s="4"/>
      <c r="C5" s="171" t="s">
        <v>479</v>
      </c>
      <c r="D5" s="4"/>
      <c r="E5" s="4"/>
      <c r="F5" s="4"/>
      <c r="G5" s="4"/>
      <c r="H5" s="4"/>
    </row>
    <row r="6" spans="1:10" ht="28.5" x14ac:dyDescent="0.25">
      <c r="A6" s="367" t="s">
        <v>1</v>
      </c>
      <c r="B6" s="368"/>
      <c r="C6" s="168" t="s">
        <v>164</v>
      </c>
      <c r="D6" s="168" t="s">
        <v>525</v>
      </c>
      <c r="E6" s="255" t="s">
        <v>551</v>
      </c>
      <c r="F6" s="319" t="s">
        <v>578</v>
      </c>
      <c r="G6" s="187"/>
      <c r="H6" s="187"/>
      <c r="I6" t="s">
        <v>527</v>
      </c>
      <c r="J6" t="s">
        <v>528</v>
      </c>
    </row>
    <row r="7" spans="1:10" ht="30" x14ac:dyDescent="0.25">
      <c r="A7" s="103" t="s">
        <v>317</v>
      </c>
      <c r="B7" s="11" t="s">
        <v>49</v>
      </c>
      <c r="C7" s="16">
        <v>35540800</v>
      </c>
      <c r="D7" s="16">
        <v>35540800</v>
      </c>
      <c r="E7" s="16">
        <v>35540800</v>
      </c>
      <c r="F7" s="16">
        <v>35540800</v>
      </c>
      <c r="G7" s="58"/>
      <c r="H7" s="58"/>
      <c r="I7" s="4"/>
    </row>
    <row r="8" spans="1:10" x14ac:dyDescent="0.25">
      <c r="A8" s="103" t="s">
        <v>317</v>
      </c>
      <c r="B8" s="11" t="s">
        <v>50</v>
      </c>
      <c r="C8" s="16">
        <v>11734157</v>
      </c>
      <c r="D8" s="16">
        <v>11734157</v>
      </c>
      <c r="E8" s="16">
        <v>11734157</v>
      </c>
      <c r="F8" s="16">
        <v>11734157</v>
      </c>
      <c r="G8" s="58"/>
      <c r="H8" s="58"/>
      <c r="I8" s="4"/>
    </row>
    <row r="9" spans="1:10" ht="15" customHeight="1" x14ac:dyDescent="0.25">
      <c r="A9" s="103" t="s">
        <v>317</v>
      </c>
      <c r="B9" s="11" t="s">
        <v>51</v>
      </c>
      <c r="C9" s="16">
        <v>4064284</v>
      </c>
      <c r="D9" s="16">
        <v>4064284</v>
      </c>
      <c r="E9" s="16">
        <v>4064284</v>
      </c>
      <c r="F9" s="16">
        <v>4064284</v>
      </c>
      <c r="G9" s="58"/>
      <c r="H9" s="58"/>
      <c r="I9" s="4"/>
    </row>
    <row r="10" spans="1:10" ht="29.25" customHeight="1" x14ac:dyDescent="0.25">
      <c r="A10" s="103" t="s">
        <v>317</v>
      </c>
      <c r="B10" s="11" t="s">
        <v>514</v>
      </c>
      <c r="C10" s="16">
        <v>134366</v>
      </c>
      <c r="D10" s="16">
        <v>134366</v>
      </c>
      <c r="E10" s="16">
        <v>134366</v>
      </c>
      <c r="F10" s="16">
        <v>134366</v>
      </c>
      <c r="G10" s="58"/>
      <c r="H10" s="58"/>
      <c r="I10" s="4"/>
    </row>
    <row r="11" spans="1:10" ht="30" x14ac:dyDescent="0.25">
      <c r="A11" s="103" t="s">
        <v>317</v>
      </c>
      <c r="B11" s="11" t="s">
        <v>61</v>
      </c>
      <c r="C11" s="16">
        <v>512550</v>
      </c>
      <c r="D11" s="16">
        <v>512550</v>
      </c>
      <c r="E11" s="16">
        <v>512550</v>
      </c>
      <c r="F11" s="16">
        <v>512550</v>
      </c>
      <c r="G11" s="58"/>
      <c r="H11" s="58"/>
      <c r="I11" s="4"/>
    </row>
    <row r="12" spans="1:10" ht="45" x14ac:dyDescent="0.25">
      <c r="A12" s="105" t="s">
        <v>317</v>
      </c>
      <c r="B12" s="87" t="s">
        <v>55</v>
      </c>
      <c r="C12" s="17">
        <f>SUM(C7:C11)</f>
        <v>51986157</v>
      </c>
      <c r="D12" s="17">
        <f>SUM(D7:D11)</f>
        <v>51986157</v>
      </c>
      <c r="E12" s="17">
        <f>SUM(E7:E11)</f>
        <v>51986157</v>
      </c>
      <c r="F12" s="17">
        <f>SUM(F7:F11)</f>
        <v>51986157</v>
      </c>
      <c r="G12" s="257"/>
      <c r="H12" s="257"/>
      <c r="I12" s="4"/>
    </row>
    <row r="13" spans="1:10" x14ac:dyDescent="0.25">
      <c r="A13" s="103" t="s">
        <v>318</v>
      </c>
      <c r="B13" s="11" t="s">
        <v>52</v>
      </c>
      <c r="C13" s="16">
        <v>18947600</v>
      </c>
      <c r="D13" s="16">
        <v>18947600</v>
      </c>
      <c r="E13" s="16">
        <v>18947600</v>
      </c>
      <c r="F13" s="16">
        <v>18947600</v>
      </c>
      <c r="G13" s="58"/>
      <c r="H13" s="58"/>
      <c r="I13" s="4"/>
    </row>
    <row r="14" spans="1:10" x14ac:dyDescent="0.25">
      <c r="A14" s="103" t="s">
        <v>318</v>
      </c>
      <c r="B14" s="11" t="s">
        <v>53</v>
      </c>
      <c r="C14" s="16">
        <v>2826667</v>
      </c>
      <c r="D14" s="16">
        <v>2826667</v>
      </c>
      <c r="E14" s="16">
        <v>2826667</v>
      </c>
      <c r="F14" s="16">
        <v>2826667</v>
      </c>
      <c r="G14" s="58"/>
      <c r="H14" s="58"/>
      <c r="I14" s="4"/>
    </row>
    <row r="15" spans="1:10" x14ac:dyDescent="0.25">
      <c r="A15" s="105" t="s">
        <v>318</v>
      </c>
      <c r="B15" s="87" t="s">
        <v>54</v>
      </c>
      <c r="C15" s="17">
        <f>SUM(C13:C14)</f>
        <v>21774267</v>
      </c>
      <c r="D15" s="17">
        <f>SUM(D13:D14)</f>
        <v>21774267</v>
      </c>
      <c r="E15" s="17">
        <f>SUM(E13:E14)</f>
        <v>21774267</v>
      </c>
      <c r="F15" s="17">
        <f>SUM(F13:F14)</f>
        <v>21774267</v>
      </c>
      <c r="G15" s="257"/>
      <c r="H15" s="257"/>
      <c r="I15" s="4"/>
    </row>
    <row r="16" spans="1:10" x14ac:dyDescent="0.25">
      <c r="A16" s="103" t="s">
        <v>319</v>
      </c>
      <c r="B16" s="11" t="s">
        <v>56</v>
      </c>
      <c r="C16" s="16">
        <v>1162560</v>
      </c>
      <c r="D16" s="16">
        <v>1162560</v>
      </c>
      <c r="E16" s="16">
        <v>1162560</v>
      </c>
      <c r="F16" s="16">
        <v>1162560</v>
      </c>
      <c r="G16" s="58"/>
      <c r="H16" s="58"/>
      <c r="I16" s="4"/>
    </row>
    <row r="17" spans="1:9" x14ac:dyDescent="0.25">
      <c r="A17" s="103" t="s">
        <v>319</v>
      </c>
      <c r="B17" s="11" t="s">
        <v>57</v>
      </c>
      <c r="C17" s="16">
        <v>1305000</v>
      </c>
      <c r="D17" s="16">
        <v>1305000</v>
      </c>
      <c r="E17" s="16">
        <v>1305000</v>
      </c>
      <c r="F17" s="16">
        <v>1305000</v>
      </c>
      <c r="G17" s="58"/>
      <c r="H17" s="58"/>
      <c r="I17" s="4"/>
    </row>
    <row r="18" spans="1:9" x14ac:dyDescent="0.25">
      <c r="A18" s="103" t="s">
        <v>319</v>
      </c>
      <c r="B18" s="11" t="s">
        <v>58</v>
      </c>
      <c r="C18" s="16">
        <v>2500000</v>
      </c>
      <c r="D18" s="16">
        <v>2500000</v>
      </c>
      <c r="E18" s="16">
        <v>2500000</v>
      </c>
      <c r="F18" s="16">
        <v>2500000</v>
      </c>
      <c r="G18" s="58"/>
      <c r="H18" s="58"/>
      <c r="I18" s="4"/>
    </row>
    <row r="19" spans="1:9" ht="30" x14ac:dyDescent="0.25">
      <c r="A19" s="103" t="s">
        <v>319</v>
      </c>
      <c r="B19" s="11" t="s">
        <v>320</v>
      </c>
      <c r="C19" s="16">
        <v>10393119</v>
      </c>
      <c r="D19" s="16">
        <v>10393119</v>
      </c>
      <c r="E19" s="16">
        <v>10393119</v>
      </c>
      <c r="F19" s="16">
        <v>10393119</v>
      </c>
      <c r="G19" s="58"/>
      <c r="H19" s="58"/>
      <c r="I19" s="4"/>
    </row>
    <row r="20" spans="1:9" ht="30" x14ac:dyDescent="0.25">
      <c r="A20" s="103" t="s">
        <v>319</v>
      </c>
      <c r="B20" s="11" t="s">
        <v>59</v>
      </c>
      <c r="C20" s="16">
        <v>4896000</v>
      </c>
      <c r="D20" s="16">
        <v>4896000</v>
      </c>
      <c r="E20" s="16">
        <v>4896000</v>
      </c>
      <c r="F20" s="16">
        <v>4896000</v>
      </c>
      <c r="G20" s="58"/>
      <c r="H20" s="58"/>
      <c r="I20" s="4"/>
    </row>
    <row r="21" spans="1:9" ht="30" x14ac:dyDescent="0.25">
      <c r="A21" s="103" t="s">
        <v>319</v>
      </c>
      <c r="B21" s="11" t="s">
        <v>62</v>
      </c>
      <c r="C21" s="16">
        <v>7397467</v>
      </c>
      <c r="D21" s="16">
        <v>7397467</v>
      </c>
      <c r="E21" s="16">
        <v>7397467</v>
      </c>
      <c r="F21" s="16">
        <v>7397467</v>
      </c>
      <c r="G21" s="58"/>
      <c r="H21" s="58"/>
      <c r="I21" s="4"/>
    </row>
    <row r="22" spans="1:9" ht="30" x14ac:dyDescent="0.25">
      <c r="A22" s="103" t="s">
        <v>319</v>
      </c>
      <c r="B22" s="11" t="s">
        <v>513</v>
      </c>
      <c r="C22" s="16">
        <v>1675800</v>
      </c>
      <c r="D22" s="16">
        <v>1675800</v>
      </c>
      <c r="E22" s="16">
        <v>1675800</v>
      </c>
      <c r="F22" s="16">
        <v>1675800</v>
      </c>
      <c r="G22" s="58"/>
      <c r="H22" s="58"/>
      <c r="I22" s="4"/>
    </row>
    <row r="23" spans="1:9" x14ac:dyDescent="0.25">
      <c r="A23" s="103" t="s">
        <v>319</v>
      </c>
      <c r="B23" s="11" t="s">
        <v>535</v>
      </c>
      <c r="C23" s="16">
        <v>0</v>
      </c>
      <c r="D23" s="16">
        <v>111000</v>
      </c>
      <c r="E23" s="16">
        <v>111000</v>
      </c>
      <c r="F23" s="16">
        <v>111000</v>
      </c>
      <c r="G23" s="58"/>
      <c r="H23" s="58"/>
      <c r="I23" s="4"/>
    </row>
    <row r="24" spans="1:9" ht="45" x14ac:dyDescent="0.25">
      <c r="A24" s="105" t="s">
        <v>319</v>
      </c>
      <c r="B24" s="87" t="s">
        <v>168</v>
      </c>
      <c r="C24" s="17">
        <f>SUM(C16:C23)</f>
        <v>29329946</v>
      </c>
      <c r="D24" s="17">
        <f>SUM(D16:D23)</f>
        <v>29440946</v>
      </c>
      <c r="E24" s="17">
        <f>SUM(E16:E23)</f>
        <v>29440946</v>
      </c>
      <c r="F24" s="17">
        <f>SUM(F16:F23)</f>
        <v>29440946</v>
      </c>
      <c r="G24" s="257"/>
      <c r="H24" s="257"/>
      <c r="I24" s="4"/>
    </row>
    <row r="25" spans="1:9" ht="30" x14ac:dyDescent="0.25">
      <c r="A25" s="103" t="s">
        <v>321</v>
      </c>
      <c r="B25" s="11" t="s">
        <v>60</v>
      </c>
      <c r="C25" s="16">
        <v>1388520</v>
      </c>
      <c r="D25" s="16">
        <v>1388520</v>
      </c>
      <c r="E25" s="16">
        <v>1388520</v>
      </c>
      <c r="F25" s="16">
        <v>1388520</v>
      </c>
      <c r="G25" s="58"/>
      <c r="H25" s="58"/>
      <c r="I25" s="4"/>
    </row>
    <row r="26" spans="1:9" s="2" customFormat="1" ht="30" x14ac:dyDescent="0.25">
      <c r="A26" s="105" t="s">
        <v>321</v>
      </c>
      <c r="B26" s="87" t="s">
        <v>47</v>
      </c>
      <c r="C26" s="17">
        <f>SUM(C25)</f>
        <v>1388520</v>
      </c>
      <c r="D26" s="17">
        <f>SUM(D25)</f>
        <v>1388520</v>
      </c>
      <c r="E26" s="17">
        <v>1388520</v>
      </c>
      <c r="F26" s="17">
        <v>1388520</v>
      </c>
      <c r="G26" s="257"/>
      <c r="H26" s="257"/>
      <c r="I26" s="4"/>
    </row>
    <row r="27" spans="1:9" x14ac:dyDescent="0.25">
      <c r="A27" s="103" t="s">
        <v>322</v>
      </c>
      <c r="B27" s="11" t="s">
        <v>534</v>
      </c>
      <c r="C27" s="16">
        <v>0</v>
      </c>
      <c r="D27" s="16">
        <v>1200000</v>
      </c>
      <c r="E27" s="16">
        <v>1200000</v>
      </c>
      <c r="F27" s="16">
        <v>1200000</v>
      </c>
      <c r="G27" s="58"/>
      <c r="H27" s="58"/>
      <c r="I27" s="4"/>
    </row>
    <row r="28" spans="1:9" ht="30" x14ac:dyDescent="0.25">
      <c r="A28" s="105" t="s">
        <v>322</v>
      </c>
      <c r="B28" s="87" t="s">
        <v>48</v>
      </c>
      <c r="C28" s="17">
        <f>SUM(C27:C27)</f>
        <v>0</v>
      </c>
      <c r="D28" s="17">
        <f>SUM(D27:D27)</f>
        <v>1200000</v>
      </c>
      <c r="E28" s="17">
        <f>SUM(E27:E27)</f>
        <v>1200000</v>
      </c>
      <c r="F28" s="17">
        <f>SUM(F27:F27)</f>
        <v>1200000</v>
      </c>
      <c r="G28" s="257"/>
      <c r="H28" s="257"/>
      <c r="I28" s="4"/>
    </row>
    <row r="29" spans="1:9" ht="30" x14ac:dyDescent="0.25">
      <c r="A29" s="103" t="s">
        <v>323</v>
      </c>
      <c r="B29" s="11" t="s">
        <v>324</v>
      </c>
      <c r="C29" s="16">
        <v>0</v>
      </c>
      <c r="D29" s="16">
        <v>0</v>
      </c>
      <c r="E29" s="16">
        <v>0</v>
      </c>
      <c r="F29" s="16">
        <v>0</v>
      </c>
      <c r="G29" s="58"/>
      <c r="H29" s="58"/>
      <c r="I29" s="4"/>
    </row>
    <row r="30" spans="1:9" ht="45" x14ac:dyDescent="0.25">
      <c r="A30" s="105" t="s">
        <v>323</v>
      </c>
      <c r="B30" s="87" t="s">
        <v>325</v>
      </c>
      <c r="C30" s="17">
        <f>SUM(C29:C29)</f>
        <v>0</v>
      </c>
      <c r="D30" s="17">
        <f>SUM(D29:D29)</f>
        <v>0</v>
      </c>
      <c r="E30" s="17">
        <v>46095</v>
      </c>
      <c r="F30" s="17">
        <v>46095</v>
      </c>
      <c r="G30" s="257"/>
      <c r="H30" s="257"/>
      <c r="I30" s="4"/>
    </row>
    <row r="31" spans="1:9" ht="29.25" customHeight="1" x14ac:dyDescent="0.25">
      <c r="A31" s="103" t="s">
        <v>476</v>
      </c>
      <c r="B31" s="11" t="s">
        <v>592</v>
      </c>
      <c r="C31" s="16"/>
      <c r="D31" s="16"/>
      <c r="E31" s="16"/>
      <c r="F31" s="16">
        <v>435000</v>
      </c>
      <c r="G31" s="58"/>
      <c r="H31" s="58"/>
      <c r="I31" s="4"/>
    </row>
    <row r="32" spans="1:9" x14ac:dyDescent="0.25">
      <c r="A32" s="103" t="s">
        <v>326</v>
      </c>
      <c r="B32" s="11" t="s">
        <v>63</v>
      </c>
      <c r="C32" s="16">
        <v>5375000</v>
      </c>
      <c r="D32" s="16">
        <v>5375000</v>
      </c>
      <c r="E32" s="16">
        <v>5375000</v>
      </c>
      <c r="F32" s="16">
        <v>5375000</v>
      </c>
      <c r="G32" s="58"/>
      <c r="H32" s="58"/>
      <c r="I32" s="4"/>
    </row>
    <row r="33" spans="1:9" x14ac:dyDescent="0.25">
      <c r="A33" s="103" t="s">
        <v>327</v>
      </c>
      <c r="B33" s="11" t="s">
        <v>64</v>
      </c>
      <c r="C33" s="16">
        <v>13149000</v>
      </c>
      <c r="D33" s="16">
        <v>13149000</v>
      </c>
      <c r="E33" s="16">
        <v>57579352</v>
      </c>
      <c r="F33" s="16">
        <v>59526931</v>
      </c>
      <c r="G33" s="58"/>
      <c r="H33" s="58"/>
      <c r="I33" s="4"/>
    </row>
    <row r="34" spans="1:9" x14ac:dyDescent="0.25">
      <c r="A34" s="103" t="s">
        <v>328</v>
      </c>
      <c r="B34" s="11" t="s">
        <v>169</v>
      </c>
      <c r="C34" s="16">
        <v>6757000</v>
      </c>
      <c r="D34" s="16">
        <v>6757000</v>
      </c>
      <c r="E34" s="16">
        <v>6757000</v>
      </c>
      <c r="F34" s="16">
        <v>6757000</v>
      </c>
      <c r="G34" s="58"/>
      <c r="H34" s="58"/>
      <c r="I34" s="4"/>
    </row>
    <row r="35" spans="1:9" ht="45" x14ac:dyDescent="0.25">
      <c r="A35" s="105" t="s">
        <v>329</v>
      </c>
      <c r="B35" s="87" t="s">
        <v>167</v>
      </c>
      <c r="C35" s="17">
        <f>SUM(C31:C34)</f>
        <v>25281000</v>
      </c>
      <c r="D35" s="17">
        <f>SUM(D31:D34)</f>
        <v>25281000</v>
      </c>
      <c r="E35" s="17">
        <f>SUM(E31:E34)</f>
        <v>69711352</v>
      </c>
      <c r="F35" s="17">
        <f>SUM(F31:F34)</f>
        <v>72093931</v>
      </c>
      <c r="G35" s="257"/>
      <c r="H35" s="257"/>
      <c r="I35" s="4"/>
    </row>
    <row r="36" spans="1:9" ht="30" x14ac:dyDescent="0.25">
      <c r="A36" s="103" t="s">
        <v>330</v>
      </c>
      <c r="B36" s="11" t="s">
        <v>331</v>
      </c>
      <c r="C36" s="16">
        <v>0</v>
      </c>
      <c r="D36" s="16">
        <v>0</v>
      </c>
      <c r="E36" s="16">
        <v>0</v>
      </c>
      <c r="F36" s="16">
        <v>0</v>
      </c>
      <c r="G36" s="58"/>
      <c r="H36" s="58"/>
      <c r="I36" s="4"/>
    </row>
    <row r="37" spans="1:9" ht="30" x14ac:dyDescent="0.25">
      <c r="A37" s="111" t="s">
        <v>330</v>
      </c>
      <c r="B37" s="87" t="s">
        <v>332</v>
      </c>
      <c r="C37" s="87">
        <f>SUM(C36:C36)</f>
        <v>0</v>
      </c>
      <c r="D37" s="87">
        <f>SUM(D36:D36)</f>
        <v>0</v>
      </c>
      <c r="E37" s="87">
        <f>SUM(E36:E36)</f>
        <v>0</v>
      </c>
      <c r="F37" s="87">
        <f>SUM(F36:F36)</f>
        <v>0</v>
      </c>
      <c r="G37" s="258"/>
      <c r="H37" s="258"/>
      <c r="I37" s="4"/>
    </row>
    <row r="38" spans="1:9" ht="30" x14ac:dyDescent="0.25">
      <c r="A38" s="103" t="s">
        <v>334</v>
      </c>
      <c r="B38" s="11" t="s">
        <v>333</v>
      </c>
      <c r="C38" s="16">
        <v>0</v>
      </c>
      <c r="D38" s="16">
        <v>0</v>
      </c>
      <c r="E38" s="16">
        <v>2309688</v>
      </c>
      <c r="F38" s="16">
        <v>2309688</v>
      </c>
      <c r="G38" s="58"/>
      <c r="H38" s="58"/>
      <c r="I38" s="4"/>
    </row>
    <row r="39" spans="1:9" ht="45" x14ac:dyDescent="0.25">
      <c r="A39" s="105" t="s">
        <v>334</v>
      </c>
      <c r="B39" s="87" t="s">
        <v>65</v>
      </c>
      <c r="C39" s="17">
        <f>SUM(C38:C38)</f>
        <v>0</v>
      </c>
      <c r="D39" s="17">
        <f>SUM(D38:D38)</f>
        <v>0</v>
      </c>
      <c r="E39" s="17">
        <f>SUM(E38:E38)</f>
        <v>2309688</v>
      </c>
      <c r="F39" s="17">
        <f>SUM(F38:F38)</f>
        <v>2309688</v>
      </c>
      <c r="G39" s="257"/>
      <c r="H39" s="257"/>
    </row>
    <row r="40" spans="1:9" x14ac:dyDescent="0.25">
      <c r="A40" s="103"/>
      <c r="B40" s="21" t="s">
        <v>170</v>
      </c>
      <c r="C40" s="22">
        <f>C12+C15+C24+C26+C28+C30+C35+C37+C39</f>
        <v>129759890</v>
      </c>
      <c r="D40" s="22">
        <f>D12+D15+D24+D26+D28+D30+D35+D37+D39</f>
        <v>131070890</v>
      </c>
      <c r="E40" s="22">
        <f>E12+E15+E24+E26+E28+E30+E35+E37+E39</f>
        <v>177857025</v>
      </c>
      <c r="F40" s="22">
        <f>F12+F15+F24+F26+F28+F30+F35+F37+F39</f>
        <v>180239604</v>
      </c>
      <c r="G40" s="69"/>
      <c r="H40" s="69"/>
    </row>
  </sheetData>
  <mergeCells count="4">
    <mergeCell ref="A6:B6"/>
    <mergeCell ref="A2:E2"/>
    <mergeCell ref="A1:E1"/>
    <mergeCell ref="A3:E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G6" sqref="G6:M81"/>
    </sheetView>
  </sheetViews>
  <sheetFormatPr defaultRowHeight="15" x14ac:dyDescent="0.25"/>
  <cols>
    <col min="2" max="2" width="37.5703125" customWidth="1"/>
    <col min="3" max="3" width="11.28515625" bestFit="1" customWidth="1"/>
    <col min="4" max="12" width="11" customWidth="1"/>
    <col min="13" max="13" width="17" customWidth="1"/>
  </cols>
  <sheetData>
    <row r="1" spans="1:13" x14ac:dyDescent="0.25">
      <c r="A1" s="358" t="s">
        <v>20</v>
      </c>
      <c r="B1" s="358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363" t="s">
        <v>515</v>
      </c>
      <c r="B2" s="36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364" t="s">
        <v>578</v>
      </c>
      <c r="B3" s="36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x14ac:dyDescent="0.25">
      <c r="A4" s="4"/>
      <c r="B4" s="171" t="s">
        <v>174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x14ac:dyDescent="0.25">
      <c r="A5" s="4"/>
      <c r="B5" s="171" t="s">
        <v>479</v>
      </c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28.5" x14ac:dyDescent="0.25">
      <c r="A6" s="367" t="s">
        <v>1</v>
      </c>
      <c r="B6" s="368"/>
      <c r="C6" s="168" t="s">
        <v>164</v>
      </c>
      <c r="D6" s="168" t="s">
        <v>525</v>
      </c>
      <c r="E6" s="263" t="s">
        <v>551</v>
      </c>
      <c r="F6" s="319" t="s">
        <v>578</v>
      </c>
      <c r="G6" s="187"/>
      <c r="H6" s="187"/>
      <c r="I6" s="187"/>
      <c r="J6" s="187"/>
      <c r="K6" s="187"/>
      <c r="L6" s="187"/>
    </row>
    <row r="7" spans="1:13" x14ac:dyDescent="0.25">
      <c r="A7" s="103" t="s">
        <v>335</v>
      </c>
      <c r="B7" s="11" t="s">
        <v>67</v>
      </c>
      <c r="C7" s="11">
        <v>1900000</v>
      </c>
      <c r="D7" s="11">
        <v>2047343</v>
      </c>
      <c r="E7" s="11">
        <v>2056519</v>
      </c>
      <c r="F7" s="11">
        <v>2056519</v>
      </c>
      <c r="G7" s="188"/>
      <c r="H7" s="188"/>
      <c r="I7" s="188"/>
      <c r="J7" s="188"/>
      <c r="K7" s="188"/>
      <c r="L7" s="188"/>
    </row>
    <row r="8" spans="1:13" x14ac:dyDescent="0.25">
      <c r="A8" s="103" t="s">
        <v>336</v>
      </c>
      <c r="B8" s="11" t="s">
        <v>68</v>
      </c>
      <c r="C8" s="11">
        <v>21000000</v>
      </c>
      <c r="D8" s="11">
        <v>21000000</v>
      </c>
      <c r="E8" s="11">
        <v>40185950</v>
      </c>
      <c r="F8" s="11">
        <v>43634201</v>
      </c>
      <c r="G8" s="188"/>
      <c r="H8" s="188"/>
      <c r="I8" s="188"/>
      <c r="J8" s="188"/>
      <c r="K8" s="188"/>
      <c r="L8" s="188"/>
    </row>
    <row r="9" spans="1:13" x14ac:dyDescent="0.25">
      <c r="A9" s="103" t="s">
        <v>422</v>
      </c>
      <c r="B9" s="11" t="s">
        <v>66</v>
      </c>
      <c r="C9" s="11">
        <v>5000000</v>
      </c>
      <c r="D9" s="11">
        <v>5000000</v>
      </c>
      <c r="E9" s="11">
        <v>5281872</v>
      </c>
      <c r="F9" s="11">
        <v>5281872</v>
      </c>
      <c r="G9" s="188"/>
      <c r="H9" s="188"/>
      <c r="I9" s="188"/>
      <c r="J9" s="188"/>
      <c r="K9" s="188"/>
      <c r="L9" s="188"/>
    </row>
    <row r="10" spans="1:13" x14ac:dyDescent="0.25">
      <c r="A10" s="103" t="s">
        <v>423</v>
      </c>
      <c r="B10" s="11" t="s">
        <v>69</v>
      </c>
      <c r="C10" s="11">
        <v>110000</v>
      </c>
      <c r="D10" s="11">
        <v>651577</v>
      </c>
      <c r="E10" s="11">
        <v>768577</v>
      </c>
      <c r="F10" s="11">
        <v>768577</v>
      </c>
      <c r="G10" s="188"/>
      <c r="H10" s="188"/>
      <c r="I10" s="188"/>
      <c r="J10" s="188"/>
      <c r="K10" s="188"/>
      <c r="L10" s="188"/>
    </row>
    <row r="11" spans="1:13" x14ac:dyDescent="0.25">
      <c r="A11" s="104" t="s">
        <v>337</v>
      </c>
      <c r="B11" s="23" t="s">
        <v>338</v>
      </c>
      <c r="C11" s="23">
        <f>SUM(C7:C10)</f>
        <v>28010000</v>
      </c>
      <c r="D11" s="23">
        <f>SUM(D7:D10)</f>
        <v>28698920</v>
      </c>
      <c r="E11" s="23">
        <f>SUM(E7:E10)</f>
        <v>48292918</v>
      </c>
      <c r="F11" s="23">
        <f>SUM(F7:F10)</f>
        <v>51741169</v>
      </c>
      <c r="G11" s="189"/>
      <c r="H11" s="189"/>
      <c r="I11" s="189"/>
      <c r="J11" s="189"/>
      <c r="K11" s="189"/>
      <c r="L11" s="189"/>
    </row>
    <row r="12" spans="1:13" x14ac:dyDescent="0.25">
      <c r="A12" s="103" t="s">
        <v>339</v>
      </c>
      <c r="B12" s="11" t="s">
        <v>340</v>
      </c>
      <c r="C12" s="11">
        <v>0</v>
      </c>
      <c r="D12" s="11">
        <v>0</v>
      </c>
      <c r="E12" s="11">
        <v>0</v>
      </c>
      <c r="F12" s="11">
        <v>0</v>
      </c>
      <c r="G12" s="188"/>
      <c r="H12" s="188"/>
      <c r="I12" s="188"/>
      <c r="J12" s="188"/>
      <c r="K12" s="188"/>
      <c r="L12" s="188"/>
    </row>
    <row r="13" spans="1:13" x14ac:dyDescent="0.25">
      <c r="A13" s="103" t="s">
        <v>424</v>
      </c>
      <c r="B13" s="11" t="s">
        <v>341</v>
      </c>
      <c r="C13" s="11">
        <v>180000</v>
      </c>
      <c r="D13" s="11">
        <v>180000</v>
      </c>
      <c r="E13" s="11">
        <v>180000</v>
      </c>
      <c r="F13" s="11">
        <v>180000</v>
      </c>
      <c r="G13" s="188"/>
      <c r="H13" s="188"/>
      <c r="I13" s="188"/>
      <c r="J13" s="188"/>
      <c r="K13" s="188"/>
      <c r="L13" s="188"/>
    </row>
    <row r="14" spans="1:13" ht="30" x14ac:dyDescent="0.25">
      <c r="A14" s="103" t="s">
        <v>425</v>
      </c>
      <c r="B14" s="11" t="s">
        <v>342</v>
      </c>
      <c r="C14" s="11">
        <v>185000</v>
      </c>
      <c r="D14" s="11">
        <v>522428</v>
      </c>
      <c r="E14" s="11">
        <v>536931</v>
      </c>
      <c r="F14" s="11">
        <v>536931</v>
      </c>
      <c r="G14" s="188"/>
      <c r="H14" s="188"/>
      <c r="I14" s="188"/>
      <c r="J14" s="188"/>
      <c r="K14" s="188"/>
      <c r="L14" s="188"/>
    </row>
    <row r="15" spans="1:13" ht="30" x14ac:dyDescent="0.25">
      <c r="A15" s="104" t="s">
        <v>343</v>
      </c>
      <c r="B15" s="23" t="s">
        <v>171</v>
      </c>
      <c r="C15" s="23">
        <f>SUM(C12:C14)</f>
        <v>365000</v>
      </c>
      <c r="D15" s="23">
        <f>SUM(D12:D14)</f>
        <v>702428</v>
      </c>
      <c r="E15" s="23">
        <f>SUM(E12:E14)</f>
        <v>716931</v>
      </c>
      <c r="F15" s="23">
        <f>SUM(F12:F14)</f>
        <v>716931</v>
      </c>
      <c r="G15" s="189"/>
      <c r="H15" s="189"/>
      <c r="I15" s="189"/>
      <c r="J15" s="189"/>
      <c r="K15" s="189"/>
      <c r="L15" s="189"/>
    </row>
    <row r="16" spans="1:13" x14ac:dyDescent="0.25">
      <c r="A16" s="105" t="s">
        <v>344</v>
      </c>
      <c r="B16" s="21" t="s">
        <v>70</v>
      </c>
      <c r="C16" s="21">
        <f>C11+C15</f>
        <v>28375000</v>
      </c>
      <c r="D16" s="21">
        <f>D11+D15</f>
        <v>29401348</v>
      </c>
      <c r="E16" s="21">
        <f>E11+E15</f>
        <v>49009849</v>
      </c>
      <c r="F16" s="21">
        <f>F11+F15</f>
        <v>52458100</v>
      </c>
      <c r="G16" s="190"/>
      <c r="H16" s="190"/>
      <c r="I16" s="190"/>
      <c r="J16" s="190"/>
      <c r="K16" s="190"/>
      <c r="L16" s="190"/>
    </row>
    <row r="17" spans="1:13" x14ac:dyDescent="0.25">
      <c r="A17" s="103" t="s">
        <v>554</v>
      </c>
      <c r="B17" s="21" t="s">
        <v>555</v>
      </c>
      <c r="C17" s="11">
        <v>0</v>
      </c>
      <c r="D17" s="11">
        <v>0</v>
      </c>
      <c r="E17" s="11">
        <v>418989</v>
      </c>
      <c r="F17" s="11">
        <v>418989</v>
      </c>
      <c r="G17" s="188"/>
      <c r="H17" s="188"/>
      <c r="I17" s="188"/>
      <c r="J17" s="188"/>
      <c r="K17" s="190"/>
      <c r="L17" s="190"/>
    </row>
    <row r="18" spans="1:13" x14ac:dyDescent="0.25">
      <c r="A18" s="103" t="s">
        <v>345</v>
      </c>
      <c r="B18" s="11" t="s">
        <v>346</v>
      </c>
      <c r="C18" s="11">
        <v>4294200</v>
      </c>
      <c r="D18" s="11">
        <v>4294200</v>
      </c>
      <c r="E18" s="11">
        <v>4294200</v>
      </c>
      <c r="F18" s="11">
        <v>4294200</v>
      </c>
      <c r="G18" s="188"/>
      <c r="H18" s="188"/>
      <c r="I18" s="188"/>
      <c r="J18" s="188"/>
      <c r="K18" s="188"/>
      <c r="L18" s="188"/>
      <c r="M18" s="369"/>
    </row>
    <row r="19" spans="1:13" x14ac:dyDescent="0.25">
      <c r="A19" s="103" t="s">
        <v>345</v>
      </c>
      <c r="B19" s="11" t="s">
        <v>347</v>
      </c>
      <c r="C19" s="11">
        <v>60000</v>
      </c>
      <c r="D19" s="11">
        <v>60000</v>
      </c>
      <c r="E19" s="11">
        <v>60000</v>
      </c>
      <c r="F19" s="11">
        <v>60000</v>
      </c>
      <c r="G19" s="188"/>
      <c r="H19" s="188"/>
      <c r="I19" s="188"/>
      <c r="J19" s="188"/>
      <c r="K19" s="188"/>
      <c r="L19" s="188"/>
      <c r="M19" s="369"/>
    </row>
    <row r="20" spans="1:13" x14ac:dyDescent="0.25">
      <c r="A20" s="103" t="s">
        <v>345</v>
      </c>
      <c r="B20" s="11" t="s">
        <v>348</v>
      </c>
      <c r="C20" s="11">
        <v>1250000</v>
      </c>
      <c r="D20" s="11">
        <v>1250000</v>
      </c>
      <c r="E20" s="11">
        <v>1250000</v>
      </c>
      <c r="F20" s="11">
        <v>1250000</v>
      </c>
      <c r="G20" s="188"/>
      <c r="H20" s="188"/>
      <c r="I20" s="188"/>
      <c r="J20" s="188"/>
      <c r="K20" s="188"/>
      <c r="L20" s="188"/>
      <c r="M20" s="369"/>
    </row>
    <row r="21" spans="1:13" x14ac:dyDescent="0.25">
      <c r="A21" s="103" t="s">
        <v>345</v>
      </c>
      <c r="B21" s="11" t="s">
        <v>349</v>
      </c>
      <c r="C21" s="11">
        <v>300000</v>
      </c>
      <c r="D21" s="11">
        <v>300000</v>
      </c>
      <c r="E21" s="11">
        <v>300000</v>
      </c>
      <c r="F21" s="11">
        <v>300000</v>
      </c>
      <c r="G21" s="188"/>
      <c r="H21" s="188"/>
      <c r="I21" s="188"/>
      <c r="J21" s="188"/>
      <c r="K21" s="188"/>
      <c r="L21" s="188"/>
      <c r="M21" s="369"/>
    </row>
    <row r="22" spans="1:13" x14ac:dyDescent="0.25">
      <c r="A22" s="103" t="s">
        <v>345</v>
      </c>
      <c r="B22" s="11" t="s">
        <v>350</v>
      </c>
      <c r="C22" s="11">
        <v>135000</v>
      </c>
      <c r="D22" s="11">
        <v>135000</v>
      </c>
      <c r="E22" s="11">
        <v>135000</v>
      </c>
      <c r="F22" s="11">
        <v>135000</v>
      </c>
      <c r="G22" s="188"/>
      <c r="H22" s="188"/>
      <c r="I22" s="188"/>
      <c r="J22" s="188"/>
      <c r="K22" s="188"/>
      <c r="L22" s="188"/>
      <c r="M22" s="370"/>
    </row>
    <row r="23" spans="1:13" x14ac:dyDescent="0.25">
      <c r="A23" s="103" t="s">
        <v>345</v>
      </c>
      <c r="B23" s="11" t="s">
        <v>73</v>
      </c>
      <c r="C23" s="11">
        <v>10000</v>
      </c>
      <c r="D23" s="11">
        <v>10000</v>
      </c>
      <c r="E23" s="11">
        <v>10000</v>
      </c>
      <c r="F23" s="11">
        <v>10000</v>
      </c>
      <c r="G23" s="188"/>
      <c r="H23" s="188"/>
      <c r="I23" s="188"/>
      <c r="J23" s="188"/>
      <c r="K23" s="188"/>
      <c r="L23" s="188"/>
      <c r="M23" s="370"/>
    </row>
    <row r="24" spans="1:13" x14ac:dyDescent="0.25">
      <c r="A24" s="103" t="s">
        <v>345</v>
      </c>
      <c r="B24" s="11" t="s">
        <v>76</v>
      </c>
      <c r="C24" s="11">
        <v>65000</v>
      </c>
      <c r="D24" s="11">
        <v>65000</v>
      </c>
      <c r="E24" s="11">
        <v>65000</v>
      </c>
      <c r="F24" s="11">
        <v>65000</v>
      </c>
      <c r="G24" s="188"/>
      <c r="H24" s="188"/>
      <c r="I24" s="188"/>
      <c r="J24" s="188"/>
      <c r="K24" s="188"/>
      <c r="L24" s="188"/>
      <c r="M24" s="370"/>
    </row>
    <row r="25" spans="1:13" x14ac:dyDescent="0.25">
      <c r="A25" s="103" t="s">
        <v>345</v>
      </c>
      <c r="B25" s="11" t="s">
        <v>77</v>
      </c>
      <c r="C25" s="11">
        <v>250000</v>
      </c>
      <c r="D25" s="11">
        <v>250000</v>
      </c>
      <c r="E25" s="11">
        <v>250000</v>
      </c>
      <c r="F25" s="11">
        <v>250000</v>
      </c>
      <c r="G25" s="188"/>
      <c r="H25" s="188"/>
      <c r="I25" s="188"/>
      <c r="J25" s="188"/>
      <c r="K25" s="188"/>
      <c r="L25" s="188"/>
      <c r="M25" s="370"/>
    </row>
    <row r="26" spans="1:13" x14ac:dyDescent="0.25">
      <c r="A26" s="103" t="s">
        <v>345</v>
      </c>
      <c r="B26" s="11" t="s">
        <v>15</v>
      </c>
      <c r="C26" s="11">
        <v>12000</v>
      </c>
      <c r="D26" s="11">
        <v>12000</v>
      </c>
      <c r="E26" s="11">
        <v>12000</v>
      </c>
      <c r="F26" s="11">
        <v>12000</v>
      </c>
      <c r="G26" s="188"/>
      <c r="H26" s="188"/>
      <c r="I26" s="188"/>
      <c r="J26" s="188"/>
      <c r="K26" s="188"/>
      <c r="L26" s="188"/>
      <c r="M26" s="164"/>
    </row>
    <row r="27" spans="1:13" x14ac:dyDescent="0.25">
      <c r="A27" s="104" t="s">
        <v>345</v>
      </c>
      <c r="B27" s="23" t="s">
        <v>71</v>
      </c>
      <c r="C27" s="23">
        <f>SUM(C17:C26)</f>
        <v>6376200</v>
      </c>
      <c r="D27" s="23">
        <f t="shared" ref="D27:E27" si="0">SUM(D17:D26)</f>
        <v>6376200</v>
      </c>
      <c r="E27" s="23">
        <f t="shared" si="0"/>
        <v>6795189</v>
      </c>
      <c r="F27" s="23">
        <f t="shared" ref="F27" si="1">SUM(F17:F26)</f>
        <v>6795189</v>
      </c>
      <c r="G27" s="189"/>
      <c r="H27" s="189"/>
      <c r="I27" s="189"/>
      <c r="J27" s="189"/>
      <c r="K27" s="189"/>
      <c r="L27" s="189"/>
    </row>
    <row r="28" spans="1:13" x14ac:dyDescent="0.25">
      <c r="A28" s="103" t="s">
        <v>351</v>
      </c>
      <c r="B28" s="11" t="s">
        <v>516</v>
      </c>
      <c r="C28" s="11">
        <v>220000</v>
      </c>
      <c r="D28" s="11">
        <v>220000</v>
      </c>
      <c r="E28" s="11">
        <v>220000</v>
      </c>
      <c r="F28" s="11">
        <v>320000</v>
      </c>
      <c r="G28" s="188"/>
      <c r="H28" s="188"/>
      <c r="I28" s="188"/>
      <c r="J28" s="188"/>
      <c r="K28" s="188"/>
      <c r="L28" s="188"/>
    </row>
    <row r="29" spans="1:13" x14ac:dyDescent="0.25">
      <c r="A29" s="104" t="s">
        <v>352</v>
      </c>
      <c r="B29" s="23" t="s">
        <v>353</v>
      </c>
      <c r="C29" s="23">
        <f>SUM(C28:C28)</f>
        <v>220000</v>
      </c>
      <c r="D29" s="23">
        <f>SUM(D28:D28)</f>
        <v>220000</v>
      </c>
      <c r="E29" s="23">
        <f>SUM(E28:E28)</f>
        <v>220000</v>
      </c>
      <c r="F29" s="23">
        <f>SUM(F28:F28)</f>
        <v>320000</v>
      </c>
      <c r="G29" s="189"/>
      <c r="H29" s="189"/>
      <c r="I29" s="189"/>
      <c r="J29" s="189"/>
      <c r="K29" s="189"/>
      <c r="L29" s="189"/>
    </row>
    <row r="30" spans="1:13" x14ac:dyDescent="0.25">
      <c r="A30" s="103" t="s">
        <v>354</v>
      </c>
      <c r="B30" s="11" t="s">
        <v>72</v>
      </c>
      <c r="C30" s="11">
        <v>330000</v>
      </c>
      <c r="D30" s="11">
        <v>330000</v>
      </c>
      <c r="E30" s="11">
        <v>330000</v>
      </c>
      <c r="F30" s="11">
        <v>330000</v>
      </c>
      <c r="G30" s="188"/>
      <c r="H30" s="188"/>
      <c r="I30" s="188"/>
      <c r="J30" s="188"/>
      <c r="K30" s="188"/>
      <c r="L30" s="188"/>
    </row>
    <row r="31" spans="1:13" x14ac:dyDescent="0.25">
      <c r="A31" s="103" t="s">
        <v>354</v>
      </c>
      <c r="B31" s="11" t="s">
        <v>74</v>
      </c>
      <c r="C31" s="11">
        <v>405000</v>
      </c>
      <c r="D31" s="11">
        <v>405000</v>
      </c>
      <c r="E31" s="11">
        <v>405000</v>
      </c>
      <c r="F31" s="11">
        <v>405000</v>
      </c>
      <c r="G31" s="188"/>
      <c r="H31" s="188"/>
      <c r="I31" s="188"/>
      <c r="J31" s="188"/>
      <c r="K31" s="188"/>
      <c r="L31" s="188"/>
    </row>
    <row r="32" spans="1:13" x14ac:dyDescent="0.25">
      <c r="A32" s="103" t="s">
        <v>354</v>
      </c>
      <c r="B32" s="11" t="s">
        <v>75</v>
      </c>
      <c r="C32" s="11">
        <v>0</v>
      </c>
      <c r="D32" s="11">
        <v>0</v>
      </c>
      <c r="E32" s="11">
        <v>0</v>
      </c>
      <c r="F32" s="11">
        <v>0</v>
      </c>
      <c r="G32" s="188"/>
      <c r="H32" s="188"/>
      <c r="I32" s="188"/>
      <c r="J32" s="188"/>
      <c r="K32" s="188"/>
      <c r="L32" s="188"/>
    </row>
    <row r="33" spans="1:12" x14ac:dyDescent="0.25">
      <c r="A33" s="104" t="s">
        <v>354</v>
      </c>
      <c r="B33" s="23" t="s">
        <v>355</v>
      </c>
      <c r="C33" s="23">
        <f>SUM(C30:C32)</f>
        <v>735000</v>
      </c>
      <c r="D33" s="23">
        <f>SUM(D30:D32)</f>
        <v>735000</v>
      </c>
      <c r="E33" s="23">
        <f>SUM(E30:E32)</f>
        <v>735000</v>
      </c>
      <c r="F33" s="23">
        <f>SUM(F30:F32)</f>
        <v>735000</v>
      </c>
      <c r="G33" s="189"/>
      <c r="H33" s="189"/>
      <c r="I33" s="189"/>
      <c r="J33" s="189"/>
      <c r="K33" s="189"/>
      <c r="L33" s="189"/>
    </row>
    <row r="34" spans="1:12" x14ac:dyDescent="0.25">
      <c r="A34" s="103" t="s">
        <v>356</v>
      </c>
      <c r="B34" s="11" t="s">
        <v>357</v>
      </c>
      <c r="C34" s="11">
        <v>353000</v>
      </c>
      <c r="D34" s="11">
        <v>353000</v>
      </c>
      <c r="E34" s="11">
        <v>353000</v>
      </c>
      <c r="F34" s="11">
        <v>353000</v>
      </c>
      <c r="G34" s="188"/>
      <c r="H34" s="188"/>
      <c r="I34" s="188"/>
      <c r="J34" s="188"/>
      <c r="K34" s="188"/>
      <c r="L34" s="188"/>
    </row>
    <row r="35" spans="1:12" x14ac:dyDescent="0.25">
      <c r="A35" s="103" t="s">
        <v>356</v>
      </c>
      <c r="B35" s="11" t="s">
        <v>358</v>
      </c>
      <c r="C35" s="11">
        <v>765000</v>
      </c>
      <c r="D35" s="11">
        <v>765000</v>
      </c>
      <c r="E35" s="11">
        <v>765000</v>
      </c>
      <c r="F35" s="11">
        <v>765000</v>
      </c>
      <c r="G35" s="188"/>
      <c r="H35" s="188"/>
      <c r="I35" s="188"/>
      <c r="J35" s="188"/>
      <c r="K35" s="188"/>
      <c r="L35" s="188"/>
    </row>
    <row r="36" spans="1:12" x14ac:dyDescent="0.25">
      <c r="A36" s="103" t="s">
        <v>356</v>
      </c>
      <c r="B36" s="11" t="s">
        <v>245</v>
      </c>
      <c r="C36" s="11">
        <v>1850000</v>
      </c>
      <c r="D36" s="11">
        <v>1850000</v>
      </c>
      <c r="E36" s="11">
        <v>1850000</v>
      </c>
      <c r="F36" s="11">
        <v>1850000</v>
      </c>
      <c r="G36" s="188"/>
      <c r="H36" s="188"/>
      <c r="I36" s="188"/>
      <c r="J36" s="188"/>
      <c r="K36" s="188"/>
      <c r="L36" s="188"/>
    </row>
    <row r="37" spans="1:12" x14ac:dyDescent="0.25">
      <c r="A37" s="104" t="s">
        <v>356</v>
      </c>
      <c r="B37" s="23" t="s">
        <v>78</v>
      </c>
      <c r="C37" s="18">
        <f>SUM(C34:C36)</f>
        <v>2968000</v>
      </c>
      <c r="D37" s="18">
        <f>SUM(D34:D36)</f>
        <v>2968000</v>
      </c>
      <c r="E37" s="18">
        <f>SUM(E34:E36)</f>
        <v>2968000</v>
      </c>
      <c r="F37" s="18">
        <f>SUM(F34:F36)</f>
        <v>2968000</v>
      </c>
      <c r="G37" s="191"/>
      <c r="H37" s="191"/>
      <c r="I37" s="191"/>
      <c r="J37" s="191"/>
      <c r="K37" s="191"/>
      <c r="L37" s="191"/>
    </row>
    <row r="38" spans="1:12" x14ac:dyDescent="0.25">
      <c r="A38" s="104" t="s">
        <v>359</v>
      </c>
      <c r="B38" s="23" t="s">
        <v>79</v>
      </c>
      <c r="C38" s="23">
        <v>2157934</v>
      </c>
      <c r="D38" s="23">
        <v>2157934</v>
      </c>
      <c r="E38" s="23">
        <v>2271061</v>
      </c>
      <c r="F38" s="23">
        <v>2271061</v>
      </c>
      <c r="G38" s="189"/>
      <c r="H38" s="189"/>
      <c r="I38" s="189"/>
      <c r="J38" s="189"/>
      <c r="K38" s="189"/>
      <c r="L38" s="189"/>
    </row>
    <row r="39" spans="1:12" x14ac:dyDescent="0.25">
      <c r="A39" s="104" t="s">
        <v>360</v>
      </c>
      <c r="B39" s="112" t="s">
        <v>361</v>
      </c>
      <c r="C39" s="113">
        <v>3121927</v>
      </c>
      <c r="D39" s="113">
        <v>3121927</v>
      </c>
      <c r="E39" s="113">
        <v>3121927</v>
      </c>
      <c r="F39" s="113">
        <v>3121927</v>
      </c>
      <c r="G39" s="192"/>
      <c r="H39" s="192"/>
      <c r="I39" s="192"/>
      <c r="J39" s="192"/>
      <c r="K39" s="192"/>
      <c r="L39" s="192"/>
    </row>
    <row r="40" spans="1:12" x14ac:dyDescent="0.25">
      <c r="A40" s="104" t="s">
        <v>426</v>
      </c>
      <c r="B40" s="23" t="s">
        <v>81</v>
      </c>
      <c r="C40" s="23">
        <v>89256</v>
      </c>
      <c r="D40" s="23">
        <v>89256</v>
      </c>
      <c r="E40" s="23">
        <v>89256</v>
      </c>
      <c r="F40" s="23">
        <v>89256</v>
      </c>
      <c r="G40" s="189"/>
      <c r="H40" s="189"/>
      <c r="I40" s="189"/>
      <c r="J40" s="189"/>
      <c r="K40" s="189"/>
      <c r="L40" s="189"/>
    </row>
    <row r="41" spans="1:12" x14ac:dyDescent="0.25">
      <c r="A41" s="103" t="s">
        <v>362</v>
      </c>
      <c r="B41" s="11" t="s">
        <v>363</v>
      </c>
      <c r="C41" s="11">
        <v>0</v>
      </c>
      <c r="D41" s="11">
        <v>0</v>
      </c>
      <c r="E41" s="11">
        <v>0</v>
      </c>
      <c r="F41" s="11">
        <v>0</v>
      </c>
      <c r="G41" s="188"/>
      <c r="H41" s="188"/>
      <c r="I41" s="188"/>
      <c r="J41" s="188"/>
      <c r="K41" s="188"/>
      <c r="L41" s="188"/>
    </row>
    <row r="42" spans="1:12" x14ac:dyDescent="0.25">
      <c r="A42" s="104" t="s">
        <v>364</v>
      </c>
      <c r="B42" s="23" t="s">
        <v>365</v>
      </c>
      <c r="C42" s="23">
        <f>SUM(C41:C41)</f>
        <v>0</v>
      </c>
      <c r="D42" s="23">
        <v>40000</v>
      </c>
      <c r="E42" s="23">
        <v>40000</v>
      </c>
      <c r="F42" s="23">
        <v>40000</v>
      </c>
      <c r="G42" s="189"/>
      <c r="H42" s="189"/>
      <c r="I42" s="189"/>
      <c r="J42" s="189"/>
      <c r="K42" s="189"/>
      <c r="L42" s="189"/>
    </row>
    <row r="43" spans="1:12" x14ac:dyDescent="0.25">
      <c r="A43" s="104" t="s">
        <v>462</v>
      </c>
      <c r="B43" s="23" t="s">
        <v>533</v>
      </c>
      <c r="C43" s="23">
        <v>0</v>
      </c>
      <c r="D43" s="23">
        <v>250350</v>
      </c>
      <c r="E43" s="23">
        <v>250350</v>
      </c>
      <c r="F43" s="23">
        <v>250350</v>
      </c>
      <c r="G43" s="189"/>
      <c r="H43" s="189"/>
      <c r="I43" s="189"/>
      <c r="J43" s="189"/>
      <c r="K43" s="189"/>
      <c r="L43" s="189"/>
    </row>
    <row r="44" spans="1:12" x14ac:dyDescent="0.25">
      <c r="A44" s="105" t="s">
        <v>366</v>
      </c>
      <c r="B44" s="21" t="s">
        <v>80</v>
      </c>
      <c r="C44" s="21">
        <f>C27+C29+C33+C37+C38+C39+C40+C42</f>
        <v>15668317</v>
      </c>
      <c r="D44" s="21">
        <f>D27+D29+D33+D37+D38+D39+D40+D42+D43</f>
        <v>15958667</v>
      </c>
      <c r="E44" s="21">
        <f>E27+E29+E33+E37+E38+E39+E40+E42+E43</f>
        <v>16490783</v>
      </c>
      <c r="F44" s="21">
        <f>F27+F29+F33+F37+F38+F39+F40+F42+F43</f>
        <v>16590783</v>
      </c>
      <c r="G44" s="190"/>
      <c r="H44" s="190"/>
      <c r="I44" s="190"/>
      <c r="J44" s="190"/>
      <c r="K44" s="190"/>
      <c r="L44" s="190"/>
    </row>
    <row r="45" spans="1:12" ht="29.25" x14ac:dyDescent="0.25">
      <c r="A45" s="105" t="s">
        <v>517</v>
      </c>
      <c r="B45" s="21" t="s">
        <v>367</v>
      </c>
      <c r="C45" s="21">
        <v>1000000</v>
      </c>
      <c r="D45" s="21">
        <v>1000000</v>
      </c>
      <c r="E45" s="21">
        <v>1000000</v>
      </c>
      <c r="F45" s="21">
        <v>1948000</v>
      </c>
      <c r="G45" s="188"/>
      <c r="H45" s="190"/>
      <c r="I45" s="190"/>
      <c r="J45" s="190"/>
      <c r="K45" s="190"/>
      <c r="L45" s="190"/>
    </row>
    <row r="46" spans="1:12" ht="29.25" x14ac:dyDescent="0.25">
      <c r="A46" s="105" t="s">
        <v>461</v>
      </c>
      <c r="B46" s="21" t="s">
        <v>518</v>
      </c>
      <c r="C46" s="21">
        <v>9364155</v>
      </c>
      <c r="D46" s="21">
        <v>9364155</v>
      </c>
      <c r="E46" s="21">
        <v>9364155</v>
      </c>
      <c r="F46" s="21">
        <v>9364155</v>
      </c>
      <c r="G46" s="190"/>
      <c r="H46" s="190"/>
      <c r="I46" s="190"/>
      <c r="J46" s="190"/>
      <c r="K46" s="190"/>
      <c r="L46" s="190"/>
    </row>
    <row r="47" spans="1:12" x14ac:dyDescent="0.25">
      <c r="A47" s="105" t="s">
        <v>460</v>
      </c>
      <c r="B47" s="21" t="s">
        <v>591</v>
      </c>
      <c r="C47" s="21"/>
      <c r="D47" s="21"/>
      <c r="E47" s="21"/>
      <c r="F47" s="21">
        <v>20562622</v>
      </c>
      <c r="G47" s="188"/>
      <c r="H47" s="190"/>
      <c r="I47" s="190"/>
      <c r="J47" s="190"/>
      <c r="K47" s="190"/>
      <c r="L47" s="190"/>
    </row>
    <row r="48" spans="1:12" x14ac:dyDescent="0.25">
      <c r="A48" s="105" t="s">
        <v>368</v>
      </c>
      <c r="B48" s="22" t="s">
        <v>242</v>
      </c>
      <c r="C48" s="22">
        <v>2498539</v>
      </c>
      <c r="D48" s="22">
        <v>8665789</v>
      </c>
      <c r="E48" s="22">
        <v>24942772</v>
      </c>
      <c r="F48" s="22">
        <v>24942772</v>
      </c>
      <c r="G48" s="69"/>
      <c r="H48" s="69"/>
      <c r="I48" s="69"/>
      <c r="J48" s="58"/>
      <c r="K48" s="69"/>
      <c r="L48" s="69"/>
    </row>
    <row r="49" spans="1:12" x14ac:dyDescent="0.25">
      <c r="A49" s="103"/>
      <c r="B49" s="22" t="s">
        <v>172</v>
      </c>
      <c r="C49" s="22">
        <f>C16+C44+C45+C46+C48</f>
        <v>56906011</v>
      </c>
      <c r="D49" s="22">
        <f>D16+D44+D45+D46+D48</f>
        <v>64389959</v>
      </c>
      <c r="E49" s="22">
        <f>E16+E44+E45+E46+E48</f>
        <v>100807559</v>
      </c>
      <c r="F49" s="22">
        <f>F16+F44+F45+F46+F47+F48</f>
        <v>125866432</v>
      </c>
      <c r="G49" s="69"/>
      <c r="H49" s="69"/>
      <c r="I49" s="69"/>
      <c r="J49" s="69"/>
      <c r="K49" s="69"/>
      <c r="L49" s="69"/>
    </row>
    <row r="50" spans="1:12" ht="15.75" x14ac:dyDescent="0.25">
      <c r="A50" s="105"/>
      <c r="B50" s="105" t="s">
        <v>369</v>
      </c>
      <c r="C50" s="105">
        <f>'2.1 Költségvetési bevételek'!C40+'2.2 Működési bevételek'!C49</f>
        <v>186665901</v>
      </c>
      <c r="D50" s="105">
        <f>'2.1 Költségvetési bevételek'!D40+'2.2 Működési bevételek'!D49</f>
        <v>195460849</v>
      </c>
      <c r="E50" s="105">
        <f>'2.1 Költségvetési bevételek'!E40+'2.2 Működési bevételek'!E49</f>
        <v>278664584</v>
      </c>
      <c r="F50" s="105">
        <f>'2.1 Költségvetési bevételek'!F40+'2.2 Működési bevételek'!F49</f>
        <v>306106036</v>
      </c>
      <c r="G50" s="226"/>
      <c r="H50" s="226"/>
      <c r="I50" s="226"/>
      <c r="J50" s="193"/>
      <c r="K50" s="193"/>
      <c r="L50" s="193"/>
    </row>
  </sheetData>
  <mergeCells count="6">
    <mergeCell ref="A1:B1"/>
    <mergeCell ref="A2:B2"/>
    <mergeCell ref="A6:B6"/>
    <mergeCell ref="M18:M21"/>
    <mergeCell ref="M22:M25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opLeftCell="A67" workbookViewId="0">
      <selection activeCell="J80" sqref="J80"/>
    </sheetView>
  </sheetViews>
  <sheetFormatPr defaultRowHeight="15" x14ac:dyDescent="0.25"/>
  <cols>
    <col min="2" max="2" width="33.85546875" customWidth="1"/>
    <col min="3" max="3" width="11.28515625" bestFit="1" customWidth="1"/>
    <col min="4" max="8" width="13.7109375" customWidth="1"/>
  </cols>
  <sheetData>
    <row r="1" spans="1:13" x14ac:dyDescent="0.25">
      <c r="A1" s="371" t="s">
        <v>20</v>
      </c>
      <c r="B1" s="371"/>
      <c r="C1" s="118"/>
      <c r="D1" s="118"/>
      <c r="E1" s="118"/>
      <c r="F1" s="118"/>
      <c r="G1" s="118"/>
      <c r="H1" s="118"/>
    </row>
    <row r="2" spans="1:13" x14ac:dyDescent="0.25">
      <c r="A2" s="372" t="s">
        <v>475</v>
      </c>
      <c r="B2" s="372"/>
      <c r="C2" s="118"/>
      <c r="D2" s="118"/>
      <c r="E2" s="118"/>
      <c r="F2" s="118"/>
      <c r="G2" s="118"/>
      <c r="H2" s="118"/>
    </row>
    <row r="3" spans="1:13" x14ac:dyDescent="0.25">
      <c r="A3" s="364" t="s">
        <v>593</v>
      </c>
      <c r="B3" s="364"/>
      <c r="C3" s="118"/>
      <c r="D3" s="118"/>
      <c r="E3" s="118"/>
      <c r="F3" s="118"/>
      <c r="G3" s="118"/>
      <c r="H3" s="118"/>
    </row>
    <row r="4" spans="1:13" x14ac:dyDescent="0.25">
      <c r="A4" s="4"/>
      <c r="B4" s="4"/>
      <c r="C4" s="118"/>
      <c r="D4" s="118"/>
      <c r="E4" s="118"/>
      <c r="F4" s="118"/>
      <c r="G4" s="118"/>
      <c r="H4" s="118"/>
    </row>
    <row r="5" spans="1:13" x14ac:dyDescent="0.25">
      <c r="A5" s="4"/>
      <c r="B5" s="171" t="s">
        <v>246</v>
      </c>
      <c r="C5" s="118"/>
      <c r="D5" s="118"/>
      <c r="E5" s="118"/>
      <c r="F5" s="118"/>
      <c r="G5" s="118"/>
      <c r="H5" s="118"/>
    </row>
    <row r="6" spans="1:13" x14ac:dyDescent="0.25">
      <c r="A6" s="4"/>
      <c r="B6" s="24" t="s">
        <v>479</v>
      </c>
      <c r="C6" s="118"/>
      <c r="D6" s="118"/>
      <c r="E6" s="118"/>
      <c r="F6" s="118"/>
      <c r="G6" s="118"/>
      <c r="H6" s="118"/>
    </row>
    <row r="7" spans="1:13" ht="36" customHeight="1" x14ac:dyDescent="0.25">
      <c r="A7" s="373" t="s">
        <v>1</v>
      </c>
      <c r="B7" s="374"/>
      <c r="C7" s="167" t="s">
        <v>164</v>
      </c>
      <c r="D7" s="167" t="s">
        <v>525</v>
      </c>
      <c r="E7" s="256" t="s">
        <v>551</v>
      </c>
      <c r="F7" s="328" t="s">
        <v>578</v>
      </c>
      <c r="G7" s="264"/>
      <c r="H7" s="264"/>
      <c r="M7" s="264"/>
    </row>
    <row r="8" spans="1:13" ht="16.5" customHeight="1" x14ac:dyDescent="0.25">
      <c r="A8" s="103" t="s">
        <v>270</v>
      </c>
      <c r="B8" s="11" t="s">
        <v>3</v>
      </c>
      <c r="C8" s="11">
        <v>27253000</v>
      </c>
      <c r="D8" s="11">
        <v>27253000</v>
      </c>
      <c r="E8" s="11">
        <v>60654905</v>
      </c>
      <c r="F8" s="11">
        <v>62360931</v>
      </c>
      <c r="G8" s="188"/>
      <c r="H8" s="188"/>
      <c r="I8" s="270"/>
      <c r="M8" s="188"/>
    </row>
    <row r="9" spans="1:13" ht="16.5" customHeight="1" x14ac:dyDescent="0.25">
      <c r="A9" s="103" t="s">
        <v>370</v>
      </c>
      <c r="B9" s="11" t="s">
        <v>17</v>
      </c>
      <c r="C9" s="11">
        <v>0</v>
      </c>
      <c r="D9" s="11">
        <v>0</v>
      </c>
      <c r="E9" s="11">
        <v>0</v>
      </c>
      <c r="F9" s="11">
        <v>0</v>
      </c>
      <c r="G9" s="188"/>
      <c r="H9" s="188"/>
      <c r="M9" s="188"/>
    </row>
    <row r="10" spans="1:13" ht="16.5" customHeight="1" x14ac:dyDescent="0.25">
      <c r="A10" s="103" t="s">
        <v>273</v>
      </c>
      <c r="B10" s="26" t="s">
        <v>18</v>
      </c>
      <c r="C10" s="26">
        <v>669000</v>
      </c>
      <c r="D10" s="26">
        <v>669000</v>
      </c>
      <c r="E10" s="26">
        <v>669000</v>
      </c>
      <c r="F10" s="26">
        <v>669000</v>
      </c>
      <c r="G10" s="265"/>
      <c r="H10" s="265"/>
      <c r="M10" s="265"/>
    </row>
    <row r="11" spans="1:13" ht="16.5" customHeight="1" x14ac:dyDescent="0.25">
      <c r="A11" s="103" t="s">
        <v>274</v>
      </c>
      <c r="B11" s="11" t="s">
        <v>4</v>
      </c>
      <c r="C11" s="11">
        <v>451000</v>
      </c>
      <c r="D11" s="11">
        <v>451000</v>
      </c>
      <c r="E11" s="11">
        <v>953310</v>
      </c>
      <c r="F11" s="11">
        <v>953310</v>
      </c>
      <c r="G11" s="188"/>
      <c r="H11" s="188"/>
      <c r="M11" s="188"/>
    </row>
    <row r="12" spans="1:13" ht="16.5" customHeight="1" x14ac:dyDescent="0.25">
      <c r="A12" s="103" t="s">
        <v>313</v>
      </c>
      <c r="B12" s="11" t="s">
        <v>371</v>
      </c>
      <c r="C12" s="11">
        <v>604000</v>
      </c>
      <c r="D12" s="11">
        <v>604000</v>
      </c>
      <c r="E12" s="11">
        <v>604000</v>
      </c>
      <c r="F12" s="11">
        <v>604000</v>
      </c>
      <c r="G12" s="188"/>
      <c r="H12" s="188"/>
      <c r="M12" s="188"/>
    </row>
    <row r="13" spans="1:13" ht="16.5" customHeight="1" x14ac:dyDescent="0.25">
      <c r="A13" s="104" t="s">
        <v>275</v>
      </c>
      <c r="B13" s="30" t="s">
        <v>372</v>
      </c>
      <c r="C13" s="31">
        <f>SUM(C8:C12)</f>
        <v>28977000</v>
      </c>
      <c r="D13" s="31">
        <f>SUM(D8:D12)</f>
        <v>28977000</v>
      </c>
      <c r="E13" s="31">
        <f>SUM(E8:E12)</f>
        <v>62881215</v>
      </c>
      <c r="F13" s="31">
        <f>SUM(F8:F12)</f>
        <v>64587241</v>
      </c>
      <c r="G13" s="183"/>
      <c r="H13" s="183"/>
      <c r="M13" s="183"/>
    </row>
    <row r="14" spans="1:13" ht="16.5" customHeight="1" x14ac:dyDescent="0.25">
      <c r="A14" s="103" t="s">
        <v>276</v>
      </c>
      <c r="B14" s="26" t="s">
        <v>21</v>
      </c>
      <c r="C14" s="26">
        <v>6920000</v>
      </c>
      <c r="D14" s="26">
        <v>6920000</v>
      </c>
      <c r="E14" s="26">
        <v>6920000</v>
      </c>
      <c r="F14" s="26">
        <v>6920000</v>
      </c>
      <c r="G14" s="265"/>
      <c r="H14" s="265"/>
      <c r="M14" s="265"/>
    </row>
    <row r="15" spans="1:13" ht="17.25" customHeight="1" x14ac:dyDescent="0.25">
      <c r="A15" s="103" t="s">
        <v>277</v>
      </c>
      <c r="B15" s="107" t="s">
        <v>303</v>
      </c>
      <c r="C15" s="26">
        <v>0</v>
      </c>
      <c r="D15" s="26">
        <v>0</v>
      </c>
      <c r="E15" s="26">
        <v>0</v>
      </c>
      <c r="F15" s="26">
        <v>0</v>
      </c>
      <c r="G15" s="265"/>
      <c r="H15" s="265"/>
      <c r="M15" s="265"/>
    </row>
    <row r="16" spans="1:13" ht="16.5" customHeight="1" x14ac:dyDescent="0.25">
      <c r="A16" s="103" t="s">
        <v>278</v>
      </c>
      <c r="B16" s="26" t="s">
        <v>304</v>
      </c>
      <c r="C16" s="26">
        <v>0</v>
      </c>
      <c r="D16" s="26">
        <v>0</v>
      </c>
      <c r="E16" s="26">
        <v>10000</v>
      </c>
      <c r="F16" s="26">
        <v>10000</v>
      </c>
      <c r="G16" s="265"/>
      <c r="H16" s="265"/>
      <c r="J16" s="271"/>
      <c r="M16" s="265"/>
    </row>
    <row r="17" spans="1:13" ht="16.5" customHeight="1" x14ac:dyDescent="0.25">
      <c r="A17" s="104" t="s">
        <v>279</v>
      </c>
      <c r="B17" s="30" t="s">
        <v>22</v>
      </c>
      <c r="C17" s="30">
        <f>SUM(C14:C16)</f>
        <v>6920000</v>
      </c>
      <c r="D17" s="30">
        <f>SUM(D14:D16)</f>
        <v>6920000</v>
      </c>
      <c r="E17" s="30">
        <f>SUM(E14:E16)</f>
        <v>6930000</v>
      </c>
      <c r="F17" s="30">
        <f>SUM(F14:F16)</f>
        <v>6930000</v>
      </c>
      <c r="G17" s="266"/>
      <c r="H17" s="266"/>
      <c r="M17" s="266"/>
    </row>
    <row r="18" spans="1:13" ht="16.5" customHeight="1" x14ac:dyDescent="0.25">
      <c r="A18" s="105" t="s">
        <v>280</v>
      </c>
      <c r="B18" s="27" t="s">
        <v>5</v>
      </c>
      <c r="C18" s="27">
        <f>C13+C17</f>
        <v>35897000</v>
      </c>
      <c r="D18" s="27">
        <f>D13+D17</f>
        <v>35897000</v>
      </c>
      <c r="E18" s="27">
        <f>E13+E17</f>
        <v>69811215</v>
      </c>
      <c r="F18" s="27">
        <f>F13+F17</f>
        <v>71517241</v>
      </c>
      <c r="G18" s="267"/>
      <c r="H18" s="267"/>
      <c r="M18" s="267"/>
    </row>
    <row r="19" spans="1:13" ht="16.5" customHeight="1" x14ac:dyDescent="0.25">
      <c r="A19" s="103" t="s">
        <v>281</v>
      </c>
      <c r="B19" s="26" t="s">
        <v>305</v>
      </c>
      <c r="C19" s="26">
        <v>7624000</v>
      </c>
      <c r="D19" s="26">
        <v>7624000</v>
      </c>
      <c r="E19" s="26">
        <v>12189452</v>
      </c>
      <c r="F19" s="26">
        <v>12431005</v>
      </c>
      <c r="G19" s="265"/>
      <c r="H19" s="265"/>
      <c r="I19" s="271"/>
      <c r="M19" s="265"/>
    </row>
    <row r="20" spans="1:13" ht="16.5" customHeight="1" x14ac:dyDescent="0.25">
      <c r="A20" s="103" t="s">
        <v>282</v>
      </c>
      <c r="B20" s="26" t="s">
        <v>306</v>
      </c>
      <c r="C20" s="26">
        <v>0</v>
      </c>
      <c r="D20" s="26">
        <v>0</v>
      </c>
      <c r="E20" s="26">
        <v>0</v>
      </c>
      <c r="F20" s="26">
        <v>0</v>
      </c>
      <c r="G20" s="265"/>
      <c r="H20" s="265"/>
      <c r="M20" s="265"/>
    </row>
    <row r="21" spans="1:13" ht="16.5" customHeight="1" x14ac:dyDescent="0.25">
      <c r="A21" s="103" t="s">
        <v>283</v>
      </c>
      <c r="B21" s="26" t="s">
        <v>307</v>
      </c>
      <c r="C21" s="26">
        <v>216000</v>
      </c>
      <c r="D21" s="26">
        <v>216000</v>
      </c>
      <c r="E21" s="26">
        <v>216000</v>
      </c>
      <c r="F21" s="26">
        <v>216000</v>
      </c>
      <c r="G21" s="265"/>
      <c r="H21" s="265"/>
      <c r="M21" s="265"/>
    </row>
    <row r="22" spans="1:13" ht="16.5" customHeight="1" x14ac:dyDescent="0.25">
      <c r="A22" s="103" t="s">
        <v>308</v>
      </c>
      <c r="B22" s="26" t="s">
        <v>309</v>
      </c>
      <c r="C22" s="26">
        <v>0</v>
      </c>
      <c r="D22" s="26">
        <v>0</v>
      </c>
      <c r="E22" s="26">
        <v>0</v>
      </c>
      <c r="F22" s="26">
        <v>0</v>
      </c>
      <c r="G22" s="265"/>
      <c r="H22" s="265"/>
      <c r="M22" s="265"/>
    </row>
    <row r="23" spans="1:13" ht="16.5" customHeight="1" x14ac:dyDescent="0.25">
      <c r="A23" s="103" t="s">
        <v>284</v>
      </c>
      <c r="B23" s="26" t="s">
        <v>310</v>
      </c>
      <c r="C23" s="26">
        <v>198000</v>
      </c>
      <c r="D23" s="26">
        <v>198000</v>
      </c>
      <c r="E23" s="26">
        <v>198000</v>
      </c>
      <c r="F23" s="26">
        <v>198000</v>
      </c>
      <c r="G23" s="265"/>
      <c r="H23" s="265"/>
      <c r="M23" s="265"/>
    </row>
    <row r="24" spans="1:13" ht="16.5" customHeight="1" x14ac:dyDescent="0.25">
      <c r="A24" s="105" t="s">
        <v>285</v>
      </c>
      <c r="B24" s="32" t="s">
        <v>311</v>
      </c>
      <c r="C24" s="32">
        <f>SUM(C19:C23)</f>
        <v>8038000</v>
      </c>
      <c r="D24" s="32">
        <f>SUM(D19:D23)</f>
        <v>8038000</v>
      </c>
      <c r="E24" s="32">
        <f>SUM(E19:E23)</f>
        <v>12603452</v>
      </c>
      <c r="F24" s="32">
        <f>SUM(F19:F23)</f>
        <v>12845005</v>
      </c>
      <c r="G24" s="268"/>
      <c r="H24" s="268"/>
      <c r="M24" s="268"/>
    </row>
    <row r="25" spans="1:13" ht="16.5" customHeight="1" x14ac:dyDescent="0.25">
      <c r="A25" s="103" t="s">
        <v>312</v>
      </c>
      <c r="B25" s="11" t="s">
        <v>7</v>
      </c>
      <c r="C25" s="11">
        <v>95000</v>
      </c>
      <c r="D25" s="11">
        <v>95000</v>
      </c>
      <c r="E25" s="11">
        <v>251000</v>
      </c>
      <c r="F25" s="11">
        <v>251000</v>
      </c>
      <c r="G25" s="188"/>
      <c r="H25" s="188"/>
      <c r="I25" s="270"/>
      <c r="M25" s="188"/>
    </row>
    <row r="26" spans="1:13" ht="16.5" customHeight="1" x14ac:dyDescent="0.25">
      <c r="A26" s="103" t="s">
        <v>286</v>
      </c>
      <c r="B26" s="11" t="s">
        <v>373</v>
      </c>
      <c r="C26" s="11">
        <v>7800000</v>
      </c>
      <c r="D26" s="11">
        <v>7800000</v>
      </c>
      <c r="E26" s="11">
        <v>7800000</v>
      </c>
      <c r="F26" s="11">
        <v>7800000</v>
      </c>
      <c r="G26" s="188"/>
      <c r="H26" s="188"/>
      <c r="M26" s="188"/>
    </row>
    <row r="27" spans="1:13" ht="32.25" customHeight="1" x14ac:dyDescent="0.25">
      <c r="A27" s="103" t="s">
        <v>286</v>
      </c>
      <c r="B27" s="11" t="s">
        <v>374</v>
      </c>
      <c r="C27" s="11">
        <v>5214000</v>
      </c>
      <c r="D27" s="11">
        <v>5214000</v>
      </c>
      <c r="E27" s="11">
        <v>9720441</v>
      </c>
      <c r="F27" s="11">
        <v>9720441</v>
      </c>
      <c r="G27" s="188"/>
      <c r="H27" s="188"/>
      <c r="I27" s="270"/>
      <c r="M27" s="188"/>
    </row>
    <row r="28" spans="1:13" ht="16.5" customHeight="1" x14ac:dyDescent="0.25">
      <c r="A28" s="104" t="s">
        <v>287</v>
      </c>
      <c r="B28" s="30" t="s">
        <v>9</v>
      </c>
      <c r="C28" s="30">
        <f>SUM(C25:C27)</f>
        <v>13109000</v>
      </c>
      <c r="D28" s="30">
        <f>SUM(D25:D27)</f>
        <v>13109000</v>
      </c>
      <c r="E28" s="30">
        <f>SUM(E25:E27)</f>
        <v>17771441</v>
      </c>
      <c r="F28" s="30">
        <f>SUM(F25:F27)</f>
        <v>17771441</v>
      </c>
      <c r="G28" s="266"/>
      <c r="H28" s="266"/>
      <c r="M28" s="266"/>
    </row>
    <row r="29" spans="1:13" ht="16.5" customHeight="1" x14ac:dyDescent="0.25">
      <c r="A29" s="103" t="s">
        <v>288</v>
      </c>
      <c r="B29" s="26" t="s">
        <v>10</v>
      </c>
      <c r="C29" s="26">
        <v>0</v>
      </c>
      <c r="D29" s="26">
        <v>446000</v>
      </c>
      <c r="E29" s="26">
        <v>446000</v>
      </c>
      <c r="F29" s="26">
        <v>446000</v>
      </c>
      <c r="G29" s="265"/>
      <c r="H29" s="265"/>
      <c r="M29" s="265"/>
    </row>
    <row r="30" spans="1:13" ht="16.5" customHeight="1" x14ac:dyDescent="0.25">
      <c r="A30" s="103" t="s">
        <v>289</v>
      </c>
      <c r="B30" s="26" t="s">
        <v>11</v>
      </c>
      <c r="C30" s="26">
        <v>295000</v>
      </c>
      <c r="D30" s="26">
        <v>295000</v>
      </c>
      <c r="E30" s="26">
        <v>395000</v>
      </c>
      <c r="F30" s="26">
        <v>395000</v>
      </c>
      <c r="G30" s="265"/>
      <c r="H30" s="265"/>
      <c r="J30" s="271"/>
      <c r="M30" s="265"/>
    </row>
    <row r="31" spans="1:13" ht="16.5" customHeight="1" x14ac:dyDescent="0.25">
      <c r="A31" s="104" t="s">
        <v>290</v>
      </c>
      <c r="B31" s="30" t="s">
        <v>12</v>
      </c>
      <c r="C31" s="30">
        <f>SUM(C29:C30)</f>
        <v>295000</v>
      </c>
      <c r="D31" s="30">
        <f>SUM(D29:D30)</f>
        <v>741000</v>
      </c>
      <c r="E31" s="30">
        <f>SUM(E29:E30)</f>
        <v>841000</v>
      </c>
      <c r="F31" s="30">
        <f>SUM(F29:F30)</f>
        <v>841000</v>
      </c>
      <c r="G31" s="266"/>
      <c r="H31" s="266"/>
      <c r="M31" s="266"/>
    </row>
    <row r="32" spans="1:13" ht="16.5" customHeight="1" x14ac:dyDescent="0.25">
      <c r="A32" s="103" t="s">
        <v>291</v>
      </c>
      <c r="B32" s="11" t="s">
        <v>13</v>
      </c>
      <c r="C32" s="11">
        <v>7957000</v>
      </c>
      <c r="D32" s="11">
        <v>7957000</v>
      </c>
      <c r="E32" s="11">
        <v>7957000</v>
      </c>
      <c r="F32" s="11">
        <v>7957000</v>
      </c>
      <c r="G32" s="188"/>
      <c r="H32" s="188"/>
      <c r="M32" s="188"/>
    </row>
    <row r="33" spans="1:13" ht="16.5" customHeight="1" x14ac:dyDescent="0.25">
      <c r="A33" s="103" t="s">
        <v>375</v>
      </c>
      <c r="B33" s="11" t="s">
        <v>23</v>
      </c>
      <c r="C33" s="11">
        <v>0</v>
      </c>
      <c r="D33" s="11">
        <v>0</v>
      </c>
      <c r="E33" s="11">
        <v>0</v>
      </c>
      <c r="F33" s="11">
        <v>0</v>
      </c>
      <c r="G33" s="188"/>
      <c r="H33" s="188"/>
      <c r="M33" s="188"/>
    </row>
    <row r="34" spans="1:13" ht="16.5" customHeight="1" x14ac:dyDescent="0.25">
      <c r="A34" s="103" t="s">
        <v>376</v>
      </c>
      <c r="B34" s="11" t="s">
        <v>14</v>
      </c>
      <c r="C34" s="11">
        <v>0</v>
      </c>
      <c r="D34" s="11">
        <v>0</v>
      </c>
      <c r="E34" s="11">
        <v>0</v>
      </c>
      <c r="F34" s="11">
        <v>0</v>
      </c>
      <c r="G34" s="188"/>
      <c r="H34" s="188"/>
      <c r="M34" s="188"/>
    </row>
    <row r="35" spans="1:13" ht="16.5" customHeight="1" x14ac:dyDescent="0.25">
      <c r="A35" s="103" t="s">
        <v>293</v>
      </c>
      <c r="B35" s="11" t="s">
        <v>24</v>
      </c>
      <c r="C35" s="11">
        <v>2242000</v>
      </c>
      <c r="D35" s="11">
        <v>2242000</v>
      </c>
      <c r="E35" s="11">
        <v>2242000</v>
      </c>
      <c r="F35" s="11">
        <v>2242000</v>
      </c>
      <c r="G35" s="188"/>
      <c r="H35" s="188"/>
      <c r="M35" s="188"/>
    </row>
    <row r="36" spans="1:13" ht="16.5" customHeight="1" x14ac:dyDescent="0.25">
      <c r="A36" s="103" t="s">
        <v>463</v>
      </c>
      <c r="B36" s="11" t="s">
        <v>553</v>
      </c>
      <c r="C36" s="11">
        <v>0</v>
      </c>
      <c r="D36" s="11">
        <v>178575</v>
      </c>
      <c r="E36" s="11">
        <v>178575</v>
      </c>
      <c r="F36" s="11">
        <v>178575</v>
      </c>
      <c r="G36" s="188"/>
      <c r="H36" s="188"/>
      <c r="M36" s="188"/>
    </row>
    <row r="37" spans="1:13" ht="16.5" customHeight="1" x14ac:dyDescent="0.25">
      <c r="A37" s="103" t="s">
        <v>377</v>
      </c>
      <c r="B37" s="11" t="s">
        <v>378</v>
      </c>
      <c r="C37" s="11">
        <v>749000</v>
      </c>
      <c r="D37" s="11">
        <v>749000</v>
      </c>
      <c r="E37" s="11">
        <v>749000</v>
      </c>
      <c r="F37" s="11">
        <v>749000</v>
      </c>
      <c r="G37" s="188"/>
      <c r="H37" s="188"/>
      <c r="M37" s="188"/>
    </row>
    <row r="38" spans="1:13" ht="16.5" customHeight="1" x14ac:dyDescent="0.25">
      <c r="A38" s="103" t="s">
        <v>379</v>
      </c>
      <c r="B38" s="11" t="s">
        <v>380</v>
      </c>
      <c r="C38" s="11">
        <v>6620000</v>
      </c>
      <c r="D38" s="11">
        <v>5995425</v>
      </c>
      <c r="E38" s="11">
        <v>6345425</v>
      </c>
      <c r="F38" s="11">
        <v>6345425</v>
      </c>
      <c r="G38" s="188"/>
      <c r="H38" s="188"/>
      <c r="I38" s="270"/>
      <c r="J38" s="270"/>
      <c r="M38" s="188"/>
    </row>
    <row r="39" spans="1:13" ht="16.5" customHeight="1" x14ac:dyDescent="0.25">
      <c r="A39" s="104" t="s">
        <v>295</v>
      </c>
      <c r="B39" s="30" t="s">
        <v>16</v>
      </c>
      <c r="C39" s="31">
        <f>SUM(C32:C38)</f>
        <v>17568000</v>
      </c>
      <c r="D39" s="31">
        <f>SUM(D32:D38)</f>
        <v>17122000</v>
      </c>
      <c r="E39" s="31">
        <f>SUM(E32:E38)</f>
        <v>17472000</v>
      </c>
      <c r="F39" s="31">
        <f>SUM(F32:F38)</f>
        <v>17472000</v>
      </c>
      <c r="G39" s="183"/>
      <c r="H39" s="183"/>
      <c r="M39" s="183"/>
    </row>
    <row r="40" spans="1:13" ht="16.5" customHeight="1" x14ac:dyDescent="0.25">
      <c r="A40" s="104" t="s">
        <v>296</v>
      </c>
      <c r="B40" s="30" t="s">
        <v>19</v>
      </c>
      <c r="C40" s="30">
        <v>200000</v>
      </c>
      <c r="D40" s="30">
        <v>200000</v>
      </c>
      <c r="E40" s="30">
        <v>200000</v>
      </c>
      <c r="F40" s="30">
        <v>200000</v>
      </c>
      <c r="G40" s="266"/>
      <c r="H40" s="266"/>
      <c r="M40" s="266"/>
    </row>
    <row r="41" spans="1:13" ht="16.5" customHeight="1" x14ac:dyDescent="0.25">
      <c r="A41" s="103" t="s">
        <v>297</v>
      </c>
      <c r="B41" s="26" t="s">
        <v>381</v>
      </c>
      <c r="C41" s="26">
        <v>7846000</v>
      </c>
      <c r="D41" s="26">
        <v>7846000</v>
      </c>
      <c r="E41" s="26">
        <v>9226360</v>
      </c>
      <c r="F41" s="26">
        <v>9226360</v>
      </c>
      <c r="G41" s="265"/>
      <c r="H41" s="265"/>
      <c r="I41" s="271"/>
      <c r="M41" s="265"/>
    </row>
    <row r="42" spans="1:13" ht="16.5" customHeight="1" x14ac:dyDescent="0.25">
      <c r="A42" s="103" t="s">
        <v>382</v>
      </c>
      <c r="B42" s="26" t="s">
        <v>383</v>
      </c>
      <c r="C42" s="26">
        <v>34000</v>
      </c>
      <c r="D42" s="26">
        <v>986750</v>
      </c>
      <c r="E42" s="26">
        <v>986750</v>
      </c>
      <c r="F42" s="26">
        <v>986750</v>
      </c>
      <c r="G42" s="265"/>
      <c r="H42" s="265"/>
      <c r="M42" s="265"/>
    </row>
    <row r="43" spans="1:13" ht="16.5" customHeight="1" x14ac:dyDescent="0.25">
      <c r="A43" s="103" t="s">
        <v>384</v>
      </c>
      <c r="B43" s="26" t="s">
        <v>385</v>
      </c>
      <c r="C43" s="26">
        <v>0</v>
      </c>
      <c r="D43" s="26">
        <v>0</v>
      </c>
      <c r="E43" s="26">
        <v>0</v>
      </c>
      <c r="F43" s="26">
        <v>0</v>
      </c>
      <c r="G43" s="265"/>
      <c r="H43" s="265"/>
      <c r="M43" s="265"/>
    </row>
    <row r="44" spans="1:13" ht="16.5" customHeight="1" x14ac:dyDescent="0.25">
      <c r="A44" s="103" t="s">
        <v>386</v>
      </c>
      <c r="B44" s="26" t="s">
        <v>26</v>
      </c>
      <c r="C44" s="26">
        <v>676754</v>
      </c>
      <c r="D44" s="26">
        <v>676754</v>
      </c>
      <c r="E44" s="26">
        <v>676754</v>
      </c>
      <c r="F44" s="26">
        <v>676754</v>
      </c>
      <c r="G44" s="265"/>
      <c r="H44" s="265"/>
      <c r="M44" s="265"/>
    </row>
    <row r="45" spans="1:13" ht="16.5" customHeight="1" x14ac:dyDescent="0.25">
      <c r="A45" s="104" t="s">
        <v>301</v>
      </c>
      <c r="B45" s="30" t="s">
        <v>25</v>
      </c>
      <c r="C45" s="31">
        <f>SUM(C41:C44)</f>
        <v>8556754</v>
      </c>
      <c r="D45" s="31">
        <f>SUM(D41:D44)</f>
        <v>9509504</v>
      </c>
      <c r="E45" s="31">
        <f>SUM(E41:E44)</f>
        <v>10889864</v>
      </c>
      <c r="F45" s="31">
        <f>SUM(F41:F44)</f>
        <v>10889864</v>
      </c>
      <c r="G45" s="183"/>
      <c r="H45" s="183"/>
      <c r="M45" s="183"/>
    </row>
    <row r="46" spans="1:13" s="59" customFormat="1" ht="16.5" customHeight="1" x14ac:dyDescent="0.25">
      <c r="A46" s="105" t="s">
        <v>298</v>
      </c>
      <c r="B46" s="27" t="s">
        <v>147</v>
      </c>
      <c r="C46" s="28">
        <f>SUM(C28+C31+C39+C40+C45)</f>
        <v>39728754</v>
      </c>
      <c r="D46" s="28">
        <f>SUM(D28+D31+D39+D40+D45)</f>
        <v>40681504</v>
      </c>
      <c r="E46" s="28">
        <f>SUM(E28+E31+E39+E40+E45)</f>
        <v>47174305</v>
      </c>
      <c r="F46" s="28">
        <f>SUM(F28+F31+F39+F40+F45)</f>
        <v>47174305</v>
      </c>
      <c r="G46" s="185"/>
      <c r="H46" s="185"/>
      <c r="M46" s="185"/>
    </row>
    <row r="47" spans="1:13" s="59" customFormat="1" ht="16.5" customHeight="1" x14ac:dyDescent="0.25">
      <c r="A47" s="103" t="s">
        <v>465</v>
      </c>
      <c r="B47" s="26" t="s">
        <v>590</v>
      </c>
      <c r="C47" s="29"/>
      <c r="D47" s="29"/>
      <c r="E47" s="29"/>
      <c r="F47" s="29">
        <v>435000</v>
      </c>
      <c r="G47" s="184"/>
      <c r="H47" s="185"/>
      <c r="M47" s="184"/>
    </row>
    <row r="48" spans="1:13" ht="16.5" customHeight="1" x14ac:dyDescent="0.25">
      <c r="A48" s="104" t="s">
        <v>387</v>
      </c>
      <c r="B48" s="18" t="s">
        <v>192</v>
      </c>
      <c r="C48" s="18">
        <v>650000</v>
      </c>
      <c r="D48" s="18">
        <v>650000</v>
      </c>
      <c r="E48" s="18">
        <v>650000</v>
      </c>
      <c r="F48" s="18">
        <v>650000</v>
      </c>
      <c r="G48" s="191"/>
      <c r="H48" s="191"/>
      <c r="M48" s="191"/>
    </row>
    <row r="49" spans="1:13" ht="16.5" customHeight="1" x14ac:dyDescent="0.25">
      <c r="A49" s="103" t="s">
        <v>388</v>
      </c>
      <c r="B49" s="16" t="s">
        <v>509</v>
      </c>
      <c r="C49" s="16">
        <v>3731000</v>
      </c>
      <c r="D49" s="16">
        <v>3731000</v>
      </c>
      <c r="E49" s="16">
        <v>3731000</v>
      </c>
      <c r="F49" s="16">
        <v>3731000</v>
      </c>
      <c r="G49" s="58"/>
      <c r="H49" s="58"/>
      <c r="M49" s="58"/>
    </row>
    <row r="50" spans="1:13" ht="16.5" customHeight="1" x14ac:dyDescent="0.25">
      <c r="A50" s="103" t="s">
        <v>466</v>
      </c>
      <c r="B50" s="16" t="s">
        <v>510</v>
      </c>
      <c r="C50" s="16">
        <v>3000000</v>
      </c>
      <c r="D50" s="16">
        <v>3000000</v>
      </c>
      <c r="E50" s="16">
        <v>3000000</v>
      </c>
      <c r="F50" s="16">
        <v>3000000</v>
      </c>
      <c r="G50" s="58"/>
      <c r="H50" s="58"/>
      <c r="M50" s="58"/>
    </row>
    <row r="51" spans="1:13" ht="29.25" customHeight="1" x14ac:dyDescent="0.25">
      <c r="A51" s="103" t="s">
        <v>467</v>
      </c>
      <c r="B51" s="11" t="s">
        <v>511</v>
      </c>
      <c r="C51" s="16">
        <v>900000</v>
      </c>
      <c r="D51" s="16">
        <v>900000</v>
      </c>
      <c r="E51" s="16">
        <v>900000</v>
      </c>
      <c r="F51" s="16">
        <v>900000</v>
      </c>
      <c r="G51" s="58"/>
      <c r="H51" s="58"/>
      <c r="M51" s="58"/>
    </row>
    <row r="52" spans="1:13" ht="33.75" customHeight="1" x14ac:dyDescent="0.25">
      <c r="A52" s="104" t="s">
        <v>389</v>
      </c>
      <c r="B52" s="23" t="s">
        <v>193</v>
      </c>
      <c r="C52" s="18">
        <f>SUM(C49:C51)</f>
        <v>7631000</v>
      </c>
      <c r="D52" s="18">
        <f>SUM(D49:D51)</f>
        <v>7631000</v>
      </c>
      <c r="E52" s="18">
        <f>SUM(E49:E51)</f>
        <v>7631000</v>
      </c>
      <c r="F52" s="18">
        <f>SUM(F49:F51)</f>
        <v>7631000</v>
      </c>
      <c r="G52" s="191"/>
      <c r="H52" s="191"/>
      <c r="M52" s="191"/>
    </row>
    <row r="53" spans="1:13" ht="16.5" customHeight="1" x14ac:dyDescent="0.25">
      <c r="A53" s="105" t="s">
        <v>390</v>
      </c>
      <c r="B53" s="22" t="s">
        <v>88</v>
      </c>
      <c r="C53" s="22">
        <f>SUM(C48+C52)</f>
        <v>8281000</v>
      </c>
      <c r="D53" s="22">
        <f>SUM(D48+D52)</f>
        <v>8281000</v>
      </c>
      <c r="E53" s="22">
        <f>SUM(E48+E52)</f>
        <v>8281000</v>
      </c>
      <c r="F53" s="22">
        <f>SUM(F47+F48+F52)</f>
        <v>8716000</v>
      </c>
      <c r="G53" s="69"/>
      <c r="H53" s="69"/>
      <c r="M53" s="69"/>
    </row>
    <row r="54" spans="1:13" ht="16.5" customHeight="1" x14ac:dyDescent="0.25">
      <c r="A54" s="103" t="s">
        <v>391</v>
      </c>
      <c r="B54" s="16" t="s">
        <v>392</v>
      </c>
      <c r="C54" s="16">
        <v>5361000</v>
      </c>
      <c r="D54" s="16">
        <v>5361000</v>
      </c>
      <c r="E54" s="16">
        <v>5361000</v>
      </c>
      <c r="F54" s="16">
        <v>5361000</v>
      </c>
      <c r="G54" s="58"/>
      <c r="H54" s="58"/>
      <c r="M54" s="58"/>
    </row>
    <row r="55" spans="1:13" ht="33.75" customHeight="1" x14ac:dyDescent="0.25">
      <c r="A55" s="103" t="s">
        <v>395</v>
      </c>
      <c r="B55" s="11" t="s">
        <v>393</v>
      </c>
      <c r="C55" s="11">
        <v>21000</v>
      </c>
      <c r="D55" s="11">
        <v>21000</v>
      </c>
      <c r="E55" s="11">
        <v>21000</v>
      </c>
      <c r="F55" s="11">
        <v>21000</v>
      </c>
      <c r="G55" s="188"/>
      <c r="H55" s="188"/>
      <c r="M55" s="188"/>
    </row>
    <row r="56" spans="1:13" ht="16.5" customHeight="1" x14ac:dyDescent="0.25">
      <c r="A56" s="103" t="s">
        <v>395</v>
      </c>
      <c r="B56" s="11" t="s">
        <v>394</v>
      </c>
      <c r="C56" s="11">
        <v>2085000</v>
      </c>
      <c r="D56" s="11">
        <v>2085000</v>
      </c>
      <c r="E56" s="11">
        <v>2085000</v>
      </c>
      <c r="F56" s="11">
        <v>2085000</v>
      </c>
      <c r="G56" s="188"/>
      <c r="H56" s="188"/>
      <c r="M56" s="188"/>
    </row>
    <row r="57" spans="1:13" ht="16.5" customHeight="1" x14ac:dyDescent="0.25">
      <c r="A57" s="103" t="s">
        <v>395</v>
      </c>
      <c r="B57" s="11" t="s">
        <v>512</v>
      </c>
      <c r="C57" s="11">
        <v>500000</v>
      </c>
      <c r="D57" s="11">
        <v>500000</v>
      </c>
      <c r="E57" s="11">
        <v>500000</v>
      </c>
      <c r="F57" s="11">
        <v>500000</v>
      </c>
      <c r="G57" s="188"/>
      <c r="H57" s="188"/>
      <c r="M57" s="188"/>
    </row>
    <row r="58" spans="1:13" ht="16.5" customHeight="1" x14ac:dyDescent="0.25">
      <c r="A58" s="103" t="s">
        <v>429</v>
      </c>
      <c r="B58" s="11" t="s">
        <v>396</v>
      </c>
      <c r="C58" s="11">
        <v>0</v>
      </c>
      <c r="D58" s="11">
        <v>2627698</v>
      </c>
      <c r="E58" s="11">
        <v>37000196</v>
      </c>
      <c r="F58" s="11">
        <v>62059069</v>
      </c>
      <c r="G58" s="188"/>
      <c r="H58" s="190"/>
      <c r="J58" s="270"/>
      <c r="M58" s="188"/>
    </row>
    <row r="59" spans="1:13" ht="16.5" customHeight="1" x14ac:dyDescent="0.25">
      <c r="A59" s="105" t="s">
        <v>397</v>
      </c>
      <c r="B59" s="22" t="s">
        <v>27</v>
      </c>
      <c r="C59" s="22">
        <f>SUM(C54:C58)</f>
        <v>7967000</v>
      </c>
      <c r="D59" s="22">
        <f>SUM(D54:D58)</f>
        <v>10594698</v>
      </c>
      <c r="E59" s="22">
        <f>SUM(E54:E58)</f>
        <v>44967196</v>
      </c>
      <c r="F59" s="22">
        <f>SUM(F54:F58)</f>
        <v>70026069</v>
      </c>
      <c r="G59" s="69"/>
      <c r="H59" s="69"/>
      <c r="M59" s="69"/>
    </row>
    <row r="60" spans="1:13" ht="16.5" customHeight="1" x14ac:dyDescent="0.25">
      <c r="A60" s="114" t="s">
        <v>398</v>
      </c>
      <c r="B60" s="11" t="s">
        <v>28</v>
      </c>
      <c r="C60" s="11">
        <v>1000000</v>
      </c>
      <c r="D60" s="11">
        <v>1030000</v>
      </c>
      <c r="E60" s="11">
        <v>1030000</v>
      </c>
      <c r="F60" s="11">
        <v>1030000</v>
      </c>
      <c r="G60" s="188"/>
      <c r="H60" s="188"/>
      <c r="M60" s="188"/>
    </row>
    <row r="61" spans="1:13" ht="16.5" customHeight="1" x14ac:dyDescent="0.25">
      <c r="A61" s="114" t="s">
        <v>399</v>
      </c>
      <c r="B61" s="11" t="s">
        <v>29</v>
      </c>
      <c r="C61" s="11">
        <v>0</v>
      </c>
      <c r="D61" s="11">
        <v>0</v>
      </c>
      <c r="E61" s="11">
        <v>166929</v>
      </c>
      <c r="F61" s="11">
        <v>166929</v>
      </c>
      <c r="G61" s="188"/>
      <c r="H61" s="188"/>
      <c r="J61" s="270"/>
      <c r="M61" s="188"/>
    </row>
    <row r="62" spans="1:13" ht="16.5" customHeight="1" x14ac:dyDescent="0.25">
      <c r="A62" s="114" t="s">
        <v>400</v>
      </c>
      <c r="B62" s="11" t="s">
        <v>401</v>
      </c>
      <c r="C62" s="11">
        <v>829410</v>
      </c>
      <c r="D62" s="11">
        <v>829410</v>
      </c>
      <c r="E62" s="11">
        <v>2678662</v>
      </c>
      <c r="F62" s="11">
        <v>2678662</v>
      </c>
      <c r="G62" s="188"/>
      <c r="H62" s="188"/>
      <c r="I62" s="270"/>
      <c r="J62" s="270"/>
      <c r="M62" s="188"/>
    </row>
    <row r="63" spans="1:13" ht="31.5" customHeight="1" x14ac:dyDescent="0.25">
      <c r="A63" s="114" t="s">
        <v>402</v>
      </c>
      <c r="B63" s="11" t="s">
        <v>30</v>
      </c>
      <c r="C63" s="11">
        <v>223941</v>
      </c>
      <c r="D63" s="11">
        <v>223941</v>
      </c>
      <c r="E63" s="11">
        <v>759668</v>
      </c>
      <c r="F63" s="11">
        <v>759668</v>
      </c>
      <c r="G63" s="188"/>
      <c r="H63" s="188"/>
      <c r="I63" s="270"/>
      <c r="J63" s="270"/>
      <c r="M63" s="188"/>
    </row>
    <row r="64" spans="1:13" ht="16.5" customHeight="1" x14ac:dyDescent="0.25">
      <c r="A64" s="105" t="s">
        <v>403</v>
      </c>
      <c r="B64" s="21" t="s">
        <v>31</v>
      </c>
      <c r="C64" s="21">
        <f>SUM(C60:C63)</f>
        <v>2053351</v>
      </c>
      <c r="D64" s="21">
        <f>SUM(D60:D63)</f>
        <v>2083351</v>
      </c>
      <c r="E64" s="21">
        <f>SUM(E60:E63)</f>
        <v>4635259</v>
      </c>
      <c r="F64" s="21">
        <f>SUM(F60:F63)</f>
        <v>4635259</v>
      </c>
      <c r="G64" s="190"/>
      <c r="H64" s="190"/>
      <c r="M64" s="190"/>
    </row>
    <row r="65" spans="1:13" ht="16.5" customHeight="1" x14ac:dyDescent="0.25">
      <c r="A65" s="103" t="s">
        <v>404</v>
      </c>
      <c r="B65" s="11" t="s">
        <v>32</v>
      </c>
      <c r="C65" s="11">
        <v>11033284</v>
      </c>
      <c r="D65" s="11">
        <v>11033284</v>
      </c>
      <c r="E65" s="11">
        <v>12085694</v>
      </c>
      <c r="F65" s="11">
        <v>12085694</v>
      </c>
      <c r="G65" s="188"/>
      <c r="H65" s="188"/>
      <c r="M65" s="188"/>
    </row>
    <row r="66" spans="1:13" ht="16.5" customHeight="1" x14ac:dyDescent="0.25">
      <c r="A66" s="103" t="s">
        <v>405</v>
      </c>
      <c r="B66" s="11" t="s">
        <v>33</v>
      </c>
      <c r="C66" s="11">
        <v>0</v>
      </c>
      <c r="D66" s="11">
        <v>0</v>
      </c>
      <c r="E66" s="11">
        <v>0</v>
      </c>
      <c r="F66" s="11">
        <v>0</v>
      </c>
      <c r="G66" s="188"/>
      <c r="H66" s="188"/>
      <c r="M66" s="188"/>
    </row>
    <row r="67" spans="1:13" ht="16.5" customHeight="1" x14ac:dyDescent="0.25">
      <c r="A67" s="103" t="s">
        <v>406</v>
      </c>
      <c r="B67" s="11" t="s">
        <v>34</v>
      </c>
      <c r="C67" s="11">
        <v>0</v>
      </c>
      <c r="D67" s="11">
        <v>0</v>
      </c>
      <c r="E67" s="11">
        <v>0</v>
      </c>
      <c r="F67" s="11">
        <v>0</v>
      </c>
      <c r="G67" s="188"/>
      <c r="H67" s="188"/>
      <c r="M67" s="188"/>
    </row>
    <row r="68" spans="1:13" ht="16.5" customHeight="1" x14ac:dyDescent="0.25">
      <c r="A68" s="103" t="s">
        <v>407</v>
      </c>
      <c r="B68" s="11" t="s">
        <v>35</v>
      </c>
      <c r="C68" s="11">
        <v>2897986</v>
      </c>
      <c r="D68" s="11">
        <v>2897986</v>
      </c>
      <c r="E68" s="11">
        <v>3152437</v>
      </c>
      <c r="F68" s="11">
        <v>3152437</v>
      </c>
      <c r="G68" s="188"/>
      <c r="H68" s="188"/>
      <c r="M68" s="188"/>
    </row>
    <row r="69" spans="1:13" ht="18.75" customHeight="1" x14ac:dyDescent="0.25">
      <c r="A69" s="103" t="s">
        <v>408</v>
      </c>
      <c r="B69" s="21" t="s">
        <v>36</v>
      </c>
      <c r="C69" s="21">
        <f>SUM(C65:C68)</f>
        <v>13931270</v>
      </c>
      <c r="D69" s="21">
        <f>SUM(D65:D68)</f>
        <v>13931270</v>
      </c>
      <c r="E69" s="21">
        <f>SUM(E65:E68)</f>
        <v>15238131</v>
      </c>
      <c r="F69" s="21">
        <f>SUM(F65:F68)</f>
        <v>15238131</v>
      </c>
      <c r="G69" s="190"/>
      <c r="H69" s="190"/>
      <c r="M69" s="190"/>
    </row>
    <row r="70" spans="1:13" x14ac:dyDescent="0.25">
      <c r="A70" s="103"/>
      <c r="B70" s="25" t="s">
        <v>37</v>
      </c>
      <c r="C70" s="25">
        <f>C18+C24+C46+C53+C59+C64+C69</f>
        <v>115896375</v>
      </c>
      <c r="D70" s="25">
        <f>D18+D24+D46+D53+D59+D64+D69</f>
        <v>119506823</v>
      </c>
      <c r="E70" s="25">
        <f>E18+E24+E46+E53+E59+E64+E69</f>
        <v>202710558</v>
      </c>
      <c r="F70" s="25">
        <f>F18+F24+F46+F53+F59+F64+F69</f>
        <v>230152010</v>
      </c>
      <c r="G70" s="269"/>
      <c r="H70" s="269"/>
      <c r="M70" s="269"/>
    </row>
    <row r="71" spans="1:13" x14ac:dyDescent="0.25">
      <c r="A71" s="103" t="s">
        <v>409</v>
      </c>
      <c r="B71" s="25" t="s">
        <v>410</v>
      </c>
      <c r="C71" s="25">
        <v>0</v>
      </c>
      <c r="D71" s="25">
        <v>5000000</v>
      </c>
      <c r="E71" s="25">
        <v>5000000</v>
      </c>
      <c r="F71" s="25">
        <v>5000000</v>
      </c>
      <c r="G71" s="269"/>
      <c r="H71" s="269"/>
      <c r="M71" s="269"/>
    </row>
    <row r="72" spans="1:13" ht="30" x14ac:dyDescent="0.25">
      <c r="A72" s="103" t="s">
        <v>411</v>
      </c>
      <c r="B72" s="11" t="s">
        <v>412</v>
      </c>
      <c r="C72" s="11">
        <v>3808526</v>
      </c>
      <c r="D72" s="11">
        <v>3808526</v>
      </c>
      <c r="E72" s="11">
        <v>3808526</v>
      </c>
      <c r="F72" s="11">
        <v>3808526</v>
      </c>
      <c r="G72" s="188"/>
      <c r="H72" s="188"/>
      <c r="M72" s="188"/>
    </row>
    <row r="73" spans="1:13" x14ac:dyDescent="0.25">
      <c r="A73" s="103" t="s">
        <v>413</v>
      </c>
      <c r="B73" s="11" t="s">
        <v>85</v>
      </c>
      <c r="C73" s="11">
        <v>44396000</v>
      </c>
      <c r="D73" s="11">
        <v>44580500</v>
      </c>
      <c r="E73" s="11">
        <v>44580500</v>
      </c>
      <c r="F73" s="11">
        <v>44580500</v>
      </c>
      <c r="G73" s="188"/>
      <c r="H73" s="188"/>
      <c r="M73" s="188"/>
    </row>
    <row r="74" spans="1:13" x14ac:dyDescent="0.25">
      <c r="A74" s="103" t="s">
        <v>414</v>
      </c>
      <c r="B74" s="11" t="s">
        <v>84</v>
      </c>
      <c r="C74" s="11">
        <v>22565000</v>
      </c>
      <c r="D74" s="11">
        <v>22565000</v>
      </c>
      <c r="E74" s="11">
        <v>22565000</v>
      </c>
      <c r="F74" s="11">
        <v>22565000</v>
      </c>
      <c r="G74" s="188"/>
      <c r="H74" s="188"/>
      <c r="M74" s="188"/>
    </row>
    <row r="75" spans="1:13" ht="30" x14ac:dyDescent="0.25">
      <c r="A75" s="103" t="s">
        <v>415</v>
      </c>
      <c r="B75" s="23" t="s">
        <v>38</v>
      </c>
      <c r="C75" s="23">
        <f>SUM(C73:C74)</f>
        <v>66961000</v>
      </c>
      <c r="D75" s="23">
        <f>SUM(D73:D74)</f>
        <v>67145500</v>
      </c>
      <c r="E75" s="23">
        <f>SUM(E73:E74)</f>
        <v>67145500</v>
      </c>
      <c r="F75" s="23">
        <f>SUM(F73:F74)</f>
        <v>67145500</v>
      </c>
      <c r="G75" s="189"/>
      <c r="H75" s="189"/>
      <c r="M75" s="189"/>
    </row>
    <row r="76" spans="1:13" x14ac:dyDescent="0.25">
      <c r="A76" s="104" t="s">
        <v>416</v>
      </c>
      <c r="B76" s="23" t="s">
        <v>39</v>
      </c>
      <c r="C76" s="23">
        <v>0</v>
      </c>
      <c r="D76" s="23">
        <v>0</v>
      </c>
      <c r="E76" s="23">
        <v>0</v>
      </c>
      <c r="F76" s="23">
        <v>0</v>
      </c>
      <c r="G76" s="189"/>
      <c r="H76" s="189"/>
      <c r="M76" s="189"/>
    </row>
    <row r="77" spans="1:13" x14ac:dyDescent="0.25">
      <c r="A77" s="104" t="s">
        <v>417</v>
      </c>
      <c r="B77" s="23" t="s">
        <v>41</v>
      </c>
      <c r="C77" s="23">
        <v>0</v>
      </c>
      <c r="D77" s="23">
        <v>0</v>
      </c>
      <c r="E77" s="23">
        <v>0</v>
      </c>
      <c r="F77" s="23">
        <v>0</v>
      </c>
      <c r="G77" s="189"/>
      <c r="H77" s="189"/>
      <c r="M77" s="189"/>
    </row>
    <row r="78" spans="1:13" x14ac:dyDescent="0.25">
      <c r="A78" s="105" t="s">
        <v>418</v>
      </c>
      <c r="B78" s="21" t="s">
        <v>40</v>
      </c>
      <c r="C78" s="21">
        <f>C71+C72+C75+C76+C77</f>
        <v>70769526</v>
      </c>
      <c r="D78" s="21">
        <f>D71+D72+D75+D76+D77</f>
        <v>75954026</v>
      </c>
      <c r="E78" s="21">
        <f>E71+E72+E75+E76+E77</f>
        <v>75954026</v>
      </c>
      <c r="F78" s="21">
        <f>F71+F72+F75+F76+F77</f>
        <v>75954026</v>
      </c>
      <c r="G78" s="190"/>
      <c r="H78" s="190"/>
      <c r="M78" s="190"/>
    </row>
    <row r="79" spans="1:13" x14ac:dyDescent="0.25">
      <c r="A79" s="105"/>
      <c r="B79" s="21" t="s">
        <v>42</v>
      </c>
      <c r="C79" s="21">
        <f>C78</f>
        <v>70769526</v>
      </c>
      <c r="D79" s="21">
        <f>D78</f>
        <v>75954026</v>
      </c>
      <c r="E79" s="21">
        <f>E78</f>
        <v>75954026</v>
      </c>
      <c r="F79" s="21">
        <f>F78</f>
        <v>75954026</v>
      </c>
      <c r="G79" s="190"/>
      <c r="H79" s="190"/>
      <c r="M79" s="190"/>
    </row>
    <row r="80" spans="1:13" x14ac:dyDescent="0.25">
      <c r="A80" s="103"/>
      <c r="B80" s="25" t="s">
        <v>195</v>
      </c>
      <c r="C80" s="25">
        <f>C70+C79</f>
        <v>186665901</v>
      </c>
      <c r="D80" s="25">
        <f>D70+D79</f>
        <v>195460849</v>
      </c>
      <c r="E80" s="25">
        <f>E70+E79</f>
        <v>278664584</v>
      </c>
      <c r="F80" s="25">
        <f>F70+F79</f>
        <v>306106036</v>
      </c>
      <c r="G80" s="269"/>
      <c r="H80" s="269"/>
    </row>
    <row r="81" spans="5:7" x14ac:dyDescent="0.25">
      <c r="E81" s="289"/>
      <c r="F81" s="289"/>
      <c r="G81" s="289"/>
    </row>
  </sheetData>
  <mergeCells count="4">
    <mergeCell ref="A1:B1"/>
    <mergeCell ref="A2:B2"/>
    <mergeCell ref="A7:B7"/>
    <mergeCell ref="A3:B3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6"/>
  <sheetViews>
    <sheetView topLeftCell="A13" workbookViewId="0">
      <selection activeCell="Y53" sqref="Y53"/>
    </sheetView>
  </sheetViews>
  <sheetFormatPr defaultRowHeight="15" x14ac:dyDescent="0.25"/>
  <cols>
    <col min="1" max="1" width="12.28515625" customWidth="1"/>
    <col min="2" max="2" width="26.7109375" customWidth="1"/>
    <col min="3" max="3" width="8.7109375" customWidth="1"/>
    <col min="4" max="4" width="17.85546875" customWidth="1"/>
    <col min="5" max="6" width="10.85546875" customWidth="1"/>
    <col min="7" max="7" width="12" customWidth="1"/>
    <col min="8" max="11" width="10.7109375" customWidth="1"/>
    <col min="13" max="13" width="13.42578125" customWidth="1"/>
    <col min="14" max="14" width="8" bestFit="1" customWidth="1"/>
    <col min="15" max="15" width="6" bestFit="1" customWidth="1"/>
    <col min="16" max="16" width="5" bestFit="1" customWidth="1"/>
    <col min="17" max="17" width="6" bestFit="1" customWidth="1"/>
    <col min="18" max="18" width="8" bestFit="1" customWidth="1"/>
    <col min="19" max="19" width="6" bestFit="1" customWidth="1"/>
    <col min="20" max="20" width="5" bestFit="1" customWidth="1"/>
    <col min="21" max="21" width="10.85546875" customWidth="1"/>
    <col min="22" max="22" width="9" bestFit="1" customWidth="1"/>
    <col min="23" max="23" width="11" bestFit="1" customWidth="1"/>
    <col min="33" max="33" width="0.5703125" customWidth="1"/>
  </cols>
  <sheetData>
    <row r="1" spans="1:31" ht="15.75" x14ac:dyDescent="0.25">
      <c r="B1" s="381" t="s">
        <v>20</v>
      </c>
      <c r="C1" s="381"/>
      <c r="D1" s="381"/>
      <c r="E1" s="381"/>
      <c r="F1" s="260"/>
      <c r="G1" s="260"/>
    </row>
    <row r="2" spans="1:31" ht="15.75" x14ac:dyDescent="0.25">
      <c r="B2" s="382" t="s">
        <v>176</v>
      </c>
      <c r="C2" s="382"/>
      <c r="D2" s="382"/>
      <c r="E2" s="382"/>
      <c r="F2" s="261"/>
      <c r="G2" s="261"/>
    </row>
    <row r="3" spans="1:31" ht="15.75" x14ac:dyDescent="0.25">
      <c r="B3" s="382" t="s">
        <v>579</v>
      </c>
      <c r="C3" s="382"/>
      <c r="D3" s="382"/>
      <c r="E3" s="382"/>
      <c r="F3" s="261"/>
      <c r="G3" s="261"/>
    </row>
    <row r="4" spans="1:31" ht="15.75" x14ac:dyDescent="0.25">
      <c r="B4" s="383"/>
      <c r="C4" s="383"/>
      <c r="D4" s="383"/>
      <c r="E4" s="92"/>
      <c r="F4" s="262"/>
      <c r="G4" s="262"/>
    </row>
    <row r="5" spans="1:31" ht="15.75" x14ac:dyDescent="0.25">
      <c r="B5" s="14"/>
      <c r="C5" s="14"/>
      <c r="D5" s="78" t="s">
        <v>447</v>
      </c>
      <c r="E5" s="126"/>
      <c r="F5" s="126"/>
      <c r="G5" s="126"/>
    </row>
    <row r="6" spans="1:31" ht="15.75" x14ac:dyDescent="0.25">
      <c r="B6" s="88"/>
      <c r="C6" s="89"/>
      <c r="D6" s="127" t="s">
        <v>481</v>
      </c>
      <c r="E6" s="89"/>
      <c r="F6" s="89"/>
      <c r="G6" s="89"/>
    </row>
    <row r="7" spans="1:31" ht="15.75" x14ac:dyDescent="0.25">
      <c r="B7" s="83"/>
      <c r="C7" s="84"/>
      <c r="D7" s="84"/>
      <c r="E7" s="97"/>
      <c r="F7" s="97"/>
      <c r="G7" s="97"/>
    </row>
    <row r="8" spans="1:31" ht="47.25" x14ac:dyDescent="0.25">
      <c r="A8" s="378" t="s">
        <v>269</v>
      </c>
      <c r="B8" s="379" t="s">
        <v>1</v>
      </c>
      <c r="C8" s="61" t="s">
        <v>175</v>
      </c>
      <c r="D8" s="125" t="s">
        <v>428</v>
      </c>
      <c r="E8" s="61" t="s">
        <v>268</v>
      </c>
      <c r="F8" s="61" t="s">
        <v>175</v>
      </c>
      <c r="G8" s="125" t="s">
        <v>428</v>
      </c>
      <c r="H8" s="61" t="s">
        <v>268</v>
      </c>
      <c r="I8" s="61" t="s">
        <v>175</v>
      </c>
      <c r="J8" s="125" t="s">
        <v>428</v>
      </c>
      <c r="K8" s="61" t="s">
        <v>268</v>
      </c>
    </row>
    <row r="9" spans="1:31" ht="15.75" x14ac:dyDescent="0.25">
      <c r="A9" s="378"/>
      <c r="B9" s="380"/>
      <c r="C9" s="290" t="s">
        <v>540</v>
      </c>
      <c r="D9" s="291"/>
      <c r="E9" s="292"/>
      <c r="F9" s="375" t="s">
        <v>551</v>
      </c>
      <c r="G9" s="376"/>
      <c r="H9" s="377"/>
      <c r="I9" s="375" t="s">
        <v>578</v>
      </c>
      <c r="J9" s="376"/>
      <c r="K9" s="377"/>
      <c r="M9" s="149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51"/>
      <c r="Z9" s="123"/>
      <c r="AE9" s="123"/>
    </row>
    <row r="10" spans="1:31" x14ac:dyDescent="0.25">
      <c r="A10" s="94" t="s">
        <v>248</v>
      </c>
      <c r="B10" s="33" t="s">
        <v>96</v>
      </c>
      <c r="C10" s="34">
        <v>7</v>
      </c>
      <c r="D10" s="34">
        <v>6920000</v>
      </c>
      <c r="E10" s="34">
        <v>1727000</v>
      </c>
      <c r="F10" s="34">
        <v>12</v>
      </c>
      <c r="G10" s="34">
        <f>6920000+416250+10000</f>
        <v>7346250</v>
      </c>
      <c r="H10" s="34">
        <f>1727000+112390</f>
        <v>1839390</v>
      </c>
      <c r="I10" s="34">
        <v>13</v>
      </c>
      <c r="J10" s="34">
        <f>7346250+83250</f>
        <v>7429500</v>
      </c>
      <c r="K10" s="34">
        <f>1839390+22478</f>
        <v>1861868</v>
      </c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51"/>
      <c r="Z10" s="123"/>
      <c r="AE10" s="123"/>
    </row>
    <row r="11" spans="1:31" x14ac:dyDescent="0.25">
      <c r="A11" s="98" t="s">
        <v>249</v>
      </c>
      <c r="B11" s="33" t="s">
        <v>97</v>
      </c>
      <c r="C11" s="34">
        <v>1</v>
      </c>
      <c r="D11" s="34">
        <v>1520000</v>
      </c>
      <c r="E11" s="34">
        <v>456000</v>
      </c>
      <c r="F11" s="34">
        <v>1</v>
      </c>
      <c r="G11" s="34">
        <v>1520000</v>
      </c>
      <c r="H11" s="34">
        <v>456000</v>
      </c>
      <c r="I11" s="34">
        <v>1</v>
      </c>
      <c r="J11" s="34">
        <v>1520000</v>
      </c>
      <c r="K11" s="34">
        <v>456000</v>
      </c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51"/>
      <c r="Z11" s="123"/>
      <c r="AE11" s="123"/>
    </row>
    <row r="12" spans="1:31" x14ac:dyDescent="0.25">
      <c r="A12" s="98" t="s">
        <v>251</v>
      </c>
      <c r="B12" s="33" t="s">
        <v>98</v>
      </c>
      <c r="C12" s="34">
        <v>1</v>
      </c>
      <c r="D12" s="34">
        <v>2971000</v>
      </c>
      <c r="E12" s="34">
        <v>824000</v>
      </c>
      <c r="F12" s="34">
        <v>1</v>
      </c>
      <c r="G12" s="34">
        <v>2971000</v>
      </c>
      <c r="H12" s="34">
        <v>824000</v>
      </c>
      <c r="I12" s="34">
        <v>1</v>
      </c>
      <c r="J12" s="34">
        <v>2971000</v>
      </c>
      <c r="K12" s="34">
        <v>824000</v>
      </c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51"/>
      <c r="Z12" s="123"/>
      <c r="AE12" s="123"/>
    </row>
    <row r="13" spans="1:31" x14ac:dyDescent="0.25">
      <c r="A13" s="98">
        <v>107052</v>
      </c>
      <c r="B13" s="33" t="s">
        <v>57</v>
      </c>
      <c r="C13" s="34">
        <v>1</v>
      </c>
      <c r="D13" s="34">
        <v>1856000</v>
      </c>
      <c r="E13" s="34">
        <v>505000</v>
      </c>
      <c r="F13" s="34">
        <v>1</v>
      </c>
      <c r="G13" s="34">
        <v>1856000</v>
      </c>
      <c r="H13" s="34">
        <v>505000</v>
      </c>
      <c r="I13" s="34">
        <v>1</v>
      </c>
      <c r="J13" s="34">
        <v>1856000</v>
      </c>
      <c r="K13" s="34">
        <v>505000</v>
      </c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51"/>
      <c r="Z13" s="123"/>
      <c r="AE13" s="123"/>
    </row>
    <row r="14" spans="1:31" x14ac:dyDescent="0.25">
      <c r="A14" s="98">
        <v>107055</v>
      </c>
      <c r="B14" s="33" t="s">
        <v>99</v>
      </c>
      <c r="C14" s="34">
        <v>1</v>
      </c>
      <c r="D14" s="34">
        <v>1937000</v>
      </c>
      <c r="E14" s="34">
        <v>546000</v>
      </c>
      <c r="F14" s="34">
        <v>1</v>
      </c>
      <c r="G14" s="34">
        <v>1937000</v>
      </c>
      <c r="H14" s="34">
        <v>546000</v>
      </c>
      <c r="I14" s="34">
        <v>1</v>
      </c>
      <c r="J14" s="34">
        <v>1937000</v>
      </c>
      <c r="K14" s="34">
        <v>546000</v>
      </c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51"/>
      <c r="Z14" s="123"/>
      <c r="AE14" s="123"/>
    </row>
    <row r="15" spans="1:31" x14ac:dyDescent="0.25">
      <c r="A15" s="99" t="s">
        <v>250</v>
      </c>
      <c r="B15" s="33" t="s">
        <v>100</v>
      </c>
      <c r="C15" s="34">
        <v>1</v>
      </c>
      <c r="D15" s="34">
        <v>2299000</v>
      </c>
      <c r="E15" s="34">
        <v>645000</v>
      </c>
      <c r="F15" s="34">
        <v>1</v>
      </c>
      <c r="G15" s="34">
        <v>2299000</v>
      </c>
      <c r="H15" s="34">
        <v>645000</v>
      </c>
      <c r="I15" s="34">
        <v>1</v>
      </c>
      <c r="J15" s="34">
        <v>2299000</v>
      </c>
      <c r="K15" s="34">
        <v>645000</v>
      </c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51"/>
      <c r="Z15" s="123"/>
      <c r="AB15" s="123"/>
      <c r="AC15" s="123"/>
      <c r="AE15" s="123"/>
    </row>
    <row r="16" spans="1:31" x14ac:dyDescent="0.25">
      <c r="A16" s="98" t="s">
        <v>263</v>
      </c>
      <c r="B16" s="33" t="s">
        <v>101</v>
      </c>
      <c r="C16" s="34">
        <v>40</v>
      </c>
      <c r="D16" s="34">
        <v>11870000</v>
      </c>
      <c r="E16" s="34">
        <v>1555000</v>
      </c>
      <c r="F16" s="34">
        <v>52</v>
      </c>
      <c r="G16" s="34">
        <f>11870000+6070485+4196938+10779589+3544767+8393876+502310</f>
        <v>45357965</v>
      </c>
      <c r="H16" s="34">
        <f>1555000+819515+566587+1455244+478543+1133173</f>
        <v>6008062</v>
      </c>
      <c r="I16" s="34">
        <v>57</v>
      </c>
      <c r="J16" s="34">
        <f>45357965+1622776</f>
        <v>46980741</v>
      </c>
      <c r="K16" s="34">
        <f>6008062+219075</f>
        <v>6227137</v>
      </c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51"/>
      <c r="Z16" s="123"/>
      <c r="AB16" s="123"/>
      <c r="AC16" s="123"/>
      <c r="AE16" s="123"/>
    </row>
    <row r="17" spans="1:32" x14ac:dyDescent="0.25">
      <c r="A17" s="98" t="s">
        <v>263</v>
      </c>
      <c r="B17" s="33" t="s">
        <v>102</v>
      </c>
      <c r="C17" s="34">
        <v>4</v>
      </c>
      <c r="D17" s="34">
        <v>6524000</v>
      </c>
      <c r="E17" s="34">
        <v>1780000</v>
      </c>
      <c r="F17" s="34">
        <v>4</v>
      </c>
      <c r="G17" s="34">
        <v>6524000</v>
      </c>
      <c r="H17" s="34">
        <v>1780000</v>
      </c>
      <c r="I17" s="34">
        <v>4</v>
      </c>
      <c r="J17" s="34">
        <v>6524000</v>
      </c>
      <c r="K17" s="34">
        <v>1780000</v>
      </c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51"/>
      <c r="Z17" s="123"/>
      <c r="AE17" s="123"/>
    </row>
    <row r="18" spans="1:32" ht="15.75" x14ac:dyDescent="0.25">
      <c r="A18" s="1"/>
      <c r="B18" s="36" t="s">
        <v>138</v>
      </c>
      <c r="C18" s="38">
        <f t="shared" ref="C18:H18" si="0">SUM(C10:C17)</f>
        <v>56</v>
      </c>
      <c r="D18" s="38">
        <f t="shared" si="0"/>
        <v>35897000</v>
      </c>
      <c r="E18" s="38">
        <f t="shared" si="0"/>
        <v>8038000</v>
      </c>
      <c r="F18" s="38">
        <f t="shared" si="0"/>
        <v>73</v>
      </c>
      <c r="G18" s="38">
        <f t="shared" si="0"/>
        <v>69811215</v>
      </c>
      <c r="H18" s="38">
        <f t="shared" si="0"/>
        <v>12603452</v>
      </c>
      <c r="I18" s="38">
        <f t="shared" ref="I18:K18" si="1">SUM(I10:I17)</f>
        <v>79</v>
      </c>
      <c r="J18" s="38">
        <f t="shared" si="1"/>
        <v>71517241</v>
      </c>
      <c r="K18" s="38">
        <f t="shared" si="1"/>
        <v>12845005</v>
      </c>
      <c r="M18" s="118"/>
      <c r="N18" s="118"/>
      <c r="O18" s="118"/>
      <c r="P18" s="118"/>
      <c r="Q18" s="118"/>
      <c r="R18" s="118"/>
      <c r="S18" s="118"/>
      <c r="T18" s="118"/>
      <c r="U18" s="118"/>
      <c r="V18" s="152"/>
      <c r="W18" s="158"/>
      <c r="X18" s="152"/>
      <c r="Y18" s="156"/>
      <c r="Z18" s="157"/>
      <c r="AA18" s="155"/>
      <c r="AB18" s="153"/>
      <c r="AC18" s="158"/>
      <c r="AD18" s="152"/>
      <c r="AE18" s="153"/>
      <c r="AF18" s="155"/>
    </row>
    <row r="19" spans="1:32" x14ac:dyDescent="0.25"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51"/>
      <c r="Z19" s="123"/>
      <c r="AC19" s="123"/>
      <c r="AE19" s="123"/>
    </row>
    <row r="20" spans="1:32" x14ac:dyDescent="0.25"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</row>
    <row r="21" spans="1:32" x14ac:dyDescent="0.25"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151"/>
      <c r="X21" s="118"/>
      <c r="Y21" s="118"/>
    </row>
    <row r="22" spans="1:32" x14ac:dyDescent="0.25">
      <c r="M22" s="118"/>
      <c r="N22" s="118"/>
      <c r="O22" s="118"/>
      <c r="P22" s="118"/>
      <c r="Q22" s="118"/>
      <c r="R22" s="118"/>
      <c r="S22" s="118"/>
      <c r="T22" s="118"/>
      <c r="U22" s="118"/>
      <c r="V22" s="152"/>
      <c r="W22" s="158"/>
      <c r="X22" s="152"/>
      <c r="Y22" s="156"/>
      <c r="Z22" s="157"/>
      <c r="AA22" s="154"/>
      <c r="AB22" s="156"/>
      <c r="AC22" s="157"/>
    </row>
    <row r="23" spans="1:32" x14ac:dyDescent="0.25"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</row>
    <row r="24" spans="1:32" x14ac:dyDescent="0.25">
      <c r="M24" s="150"/>
      <c r="N24" s="118"/>
      <c r="O24" s="118"/>
      <c r="P24" s="118"/>
      <c r="Q24" s="118"/>
      <c r="R24" s="118"/>
      <c r="S24" s="118"/>
      <c r="T24" s="118"/>
      <c r="U24" s="118"/>
      <c r="V24" s="152"/>
      <c r="W24" s="118"/>
      <c r="X24" s="118"/>
      <c r="Y24" s="118"/>
    </row>
    <row r="25" spans="1:32" x14ac:dyDescent="0.25">
      <c r="M25" s="150"/>
      <c r="N25" s="118"/>
      <c r="O25" s="118"/>
      <c r="P25" s="118"/>
      <c r="Q25" s="118"/>
      <c r="R25" s="118"/>
      <c r="S25" s="118"/>
      <c r="T25" s="118"/>
      <c r="U25" s="118"/>
      <c r="V25" s="152"/>
      <c r="W25" s="118"/>
      <c r="X25" s="118"/>
      <c r="Y25" s="118"/>
    </row>
    <row r="26" spans="1:32" x14ac:dyDescent="0.25">
      <c r="T26" s="146"/>
    </row>
  </sheetData>
  <mergeCells count="8">
    <mergeCell ref="I9:K9"/>
    <mergeCell ref="F9:H9"/>
    <mergeCell ref="A8:A9"/>
    <mergeCell ref="B8:B9"/>
    <mergeCell ref="B1:E1"/>
    <mergeCell ref="B2:E2"/>
    <mergeCell ref="B3:E3"/>
    <mergeCell ref="B4:D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D13" workbookViewId="0">
      <selection sqref="A1:Q24"/>
    </sheetView>
  </sheetViews>
  <sheetFormatPr defaultRowHeight="15" x14ac:dyDescent="0.25"/>
  <cols>
    <col min="1" max="1" width="25.42578125" style="93" customWidth="1"/>
    <col min="2" max="2" width="25.42578125" customWidth="1"/>
    <col min="3" max="3" width="15" customWidth="1"/>
    <col min="4" max="4" width="13.5703125" customWidth="1"/>
    <col min="5" max="7" width="13.42578125" customWidth="1"/>
    <col min="8" max="10" width="13.28515625" customWidth="1"/>
    <col min="11" max="11" width="11.85546875" customWidth="1"/>
    <col min="12" max="14" width="11.42578125" customWidth="1"/>
    <col min="15" max="15" width="13.85546875" customWidth="1"/>
    <col min="16" max="16" width="14.28515625" customWidth="1"/>
    <col min="17" max="17" width="13.140625" customWidth="1"/>
  </cols>
  <sheetData>
    <row r="1" spans="1:17" x14ac:dyDescent="0.25">
      <c r="A1" s="172"/>
      <c r="B1" s="386" t="s">
        <v>20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</row>
    <row r="2" spans="1:17" x14ac:dyDescent="0.25">
      <c r="A2" s="172"/>
      <c r="B2" s="364" t="s">
        <v>482</v>
      </c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</row>
    <row r="3" spans="1:17" x14ac:dyDescent="0.25">
      <c r="B3" s="390" t="s">
        <v>593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</row>
    <row r="4" spans="1:17" x14ac:dyDescent="0.25">
      <c r="A4" s="172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73" t="s">
        <v>177</v>
      </c>
    </row>
    <row r="5" spans="1:17" x14ac:dyDescent="0.25">
      <c r="A5" s="172"/>
      <c r="B5" s="118"/>
      <c r="C5" s="118"/>
      <c r="D5" s="118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174" t="s">
        <v>479</v>
      </c>
    </row>
    <row r="6" spans="1:17" x14ac:dyDescent="0.25">
      <c r="A6" s="172"/>
      <c r="B6" s="118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22"/>
      <c r="N6" s="222"/>
      <c r="O6" s="216"/>
    </row>
    <row r="7" spans="1:17" s="3" customFormat="1" ht="41.25" customHeight="1" x14ac:dyDescent="0.25">
      <c r="A7" s="389" t="s">
        <v>247</v>
      </c>
      <c r="B7" s="387" t="s">
        <v>1</v>
      </c>
      <c r="C7" s="350" t="s">
        <v>264</v>
      </c>
      <c r="D7" s="352"/>
      <c r="E7" s="350" t="s">
        <v>265</v>
      </c>
      <c r="F7" s="352"/>
      <c r="G7" s="352"/>
      <c r="H7" s="350" t="s">
        <v>266</v>
      </c>
      <c r="I7" s="352"/>
      <c r="J7" s="351"/>
      <c r="K7" s="115" t="s">
        <v>267</v>
      </c>
      <c r="L7" s="350" t="s">
        <v>445</v>
      </c>
      <c r="M7" s="352"/>
      <c r="N7" s="351"/>
      <c r="O7" s="391" t="s">
        <v>138</v>
      </c>
      <c r="P7" s="392"/>
      <c r="Q7" s="393"/>
    </row>
    <row r="8" spans="1:17" s="3" customFormat="1" ht="56.25" customHeight="1" x14ac:dyDescent="0.25">
      <c r="A8" s="389"/>
      <c r="B8" s="388"/>
      <c r="C8" s="55" t="s">
        <v>540</v>
      </c>
      <c r="D8" s="259" t="s">
        <v>594</v>
      </c>
      <c r="E8" s="259" t="s">
        <v>556</v>
      </c>
      <c r="F8" s="259" t="s">
        <v>525</v>
      </c>
      <c r="G8" s="259" t="s">
        <v>594</v>
      </c>
      <c r="H8" s="259" t="s">
        <v>430</v>
      </c>
      <c r="I8" s="259" t="s">
        <v>525</v>
      </c>
      <c r="J8" s="259" t="s">
        <v>595</v>
      </c>
      <c r="K8" s="259" t="s">
        <v>596</v>
      </c>
      <c r="L8" s="55" t="s">
        <v>430</v>
      </c>
      <c r="M8" s="55" t="s">
        <v>525</v>
      </c>
      <c r="N8" s="259" t="s">
        <v>597</v>
      </c>
      <c r="O8" s="55" t="s">
        <v>430</v>
      </c>
      <c r="P8" s="55" t="s">
        <v>525</v>
      </c>
      <c r="Q8" s="259" t="s">
        <v>598</v>
      </c>
    </row>
    <row r="9" spans="1:17" x14ac:dyDescent="0.25">
      <c r="A9" s="217" t="s">
        <v>248</v>
      </c>
      <c r="B9" s="16" t="s">
        <v>96</v>
      </c>
      <c r="C9" s="16">
        <v>685000</v>
      </c>
      <c r="D9" s="16">
        <v>685000</v>
      </c>
      <c r="E9" s="16">
        <v>60000</v>
      </c>
      <c r="F9" s="16">
        <v>451000</v>
      </c>
      <c r="G9" s="16">
        <v>551000</v>
      </c>
      <c r="H9" s="16">
        <v>4495000</v>
      </c>
      <c r="I9" s="16">
        <v>4104000</v>
      </c>
      <c r="J9" s="16">
        <v>4004000</v>
      </c>
      <c r="K9" s="16">
        <v>0</v>
      </c>
      <c r="L9" s="16">
        <v>1725754</v>
      </c>
      <c r="M9" s="16">
        <v>2678504</v>
      </c>
      <c r="N9" s="16">
        <v>2678504</v>
      </c>
      <c r="O9" s="105">
        <f t="shared" ref="O9:O22" si="0">C9+E9+H9+K9+L9</f>
        <v>6965754</v>
      </c>
      <c r="P9" s="105">
        <f t="shared" ref="P9:P23" si="1">C9+E9+H9+K9+M9</f>
        <v>7918504</v>
      </c>
      <c r="Q9" s="105">
        <f t="shared" ref="Q9:Q24" si="2">D9+G9+J9+N9+K9</f>
        <v>7918504</v>
      </c>
    </row>
    <row r="10" spans="1:17" x14ac:dyDescent="0.25">
      <c r="A10" s="220" t="s">
        <v>249</v>
      </c>
      <c r="B10" s="16" t="s">
        <v>97</v>
      </c>
      <c r="C10" s="16">
        <v>580000</v>
      </c>
      <c r="D10" s="16">
        <v>580000</v>
      </c>
      <c r="E10" s="16">
        <v>80000</v>
      </c>
      <c r="F10" s="16">
        <v>80000</v>
      </c>
      <c r="G10" s="16">
        <v>80000</v>
      </c>
      <c r="H10" s="16">
        <v>1260000</v>
      </c>
      <c r="I10" s="16">
        <v>1260000</v>
      </c>
      <c r="J10" s="16">
        <v>1260000</v>
      </c>
      <c r="K10" s="16">
        <v>100000</v>
      </c>
      <c r="L10" s="16">
        <v>762000</v>
      </c>
      <c r="M10" s="16">
        <v>762000</v>
      </c>
      <c r="N10" s="16">
        <v>762000</v>
      </c>
      <c r="O10" s="105">
        <f t="shared" si="0"/>
        <v>2782000</v>
      </c>
      <c r="P10" s="105">
        <f t="shared" si="1"/>
        <v>2782000</v>
      </c>
      <c r="Q10" s="105">
        <f t="shared" si="2"/>
        <v>2782000</v>
      </c>
    </row>
    <row r="11" spans="1:17" x14ac:dyDescent="0.25">
      <c r="A11" s="220" t="s">
        <v>251</v>
      </c>
      <c r="B11" s="16" t="s">
        <v>98</v>
      </c>
      <c r="C11" s="16">
        <v>45000</v>
      </c>
      <c r="D11" s="16">
        <v>45000</v>
      </c>
      <c r="E11" s="16">
        <v>35000</v>
      </c>
      <c r="F11" s="16">
        <v>35000</v>
      </c>
      <c r="G11" s="16">
        <v>35000</v>
      </c>
      <c r="H11" s="16">
        <v>287000</v>
      </c>
      <c r="I11" s="16">
        <v>287000</v>
      </c>
      <c r="J11" s="16">
        <v>287000</v>
      </c>
      <c r="K11" s="16">
        <v>60000</v>
      </c>
      <c r="L11" s="16">
        <v>95000</v>
      </c>
      <c r="M11" s="16">
        <v>95000</v>
      </c>
      <c r="N11" s="16">
        <v>95000</v>
      </c>
      <c r="O11" s="105">
        <f t="shared" si="0"/>
        <v>522000</v>
      </c>
      <c r="P11" s="105">
        <f t="shared" si="1"/>
        <v>522000</v>
      </c>
      <c r="Q11" s="105">
        <f t="shared" si="2"/>
        <v>522000</v>
      </c>
    </row>
    <row r="12" spans="1:17" x14ac:dyDescent="0.25">
      <c r="A12" s="220">
        <v>107052</v>
      </c>
      <c r="B12" s="16" t="s">
        <v>57</v>
      </c>
      <c r="C12" s="16">
        <v>212000</v>
      </c>
      <c r="D12" s="16">
        <v>212000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57000</v>
      </c>
      <c r="M12" s="16">
        <v>57000</v>
      </c>
      <c r="N12" s="16">
        <v>57000</v>
      </c>
      <c r="O12" s="105">
        <f t="shared" si="0"/>
        <v>269000</v>
      </c>
      <c r="P12" s="105">
        <f t="shared" si="1"/>
        <v>269000</v>
      </c>
      <c r="Q12" s="105">
        <f t="shared" si="2"/>
        <v>269000</v>
      </c>
    </row>
    <row r="13" spans="1:17" x14ac:dyDescent="0.25">
      <c r="A13" s="220">
        <v>107055</v>
      </c>
      <c r="B13" s="16" t="s">
        <v>99</v>
      </c>
      <c r="C13" s="16">
        <v>732000</v>
      </c>
      <c r="D13" s="16">
        <v>732000</v>
      </c>
      <c r="E13" s="16">
        <v>35000</v>
      </c>
      <c r="F13" s="16">
        <v>35000</v>
      </c>
      <c r="G13" s="16">
        <v>35000</v>
      </c>
      <c r="H13" s="16">
        <v>370000</v>
      </c>
      <c r="I13" s="16">
        <v>370000</v>
      </c>
      <c r="J13" s="16">
        <v>370000</v>
      </c>
      <c r="K13" s="16">
        <v>0</v>
      </c>
      <c r="L13" s="16">
        <v>229000</v>
      </c>
      <c r="M13" s="16">
        <v>229000</v>
      </c>
      <c r="N13" s="16">
        <v>229000</v>
      </c>
      <c r="O13" s="105">
        <f t="shared" si="0"/>
        <v>1366000</v>
      </c>
      <c r="P13" s="105">
        <f t="shared" si="1"/>
        <v>1366000</v>
      </c>
      <c r="Q13" s="105">
        <f t="shared" si="2"/>
        <v>1366000</v>
      </c>
    </row>
    <row r="14" spans="1:17" x14ac:dyDescent="0.25">
      <c r="A14" s="221" t="s">
        <v>250</v>
      </c>
      <c r="B14" s="16" t="s">
        <v>100</v>
      </c>
      <c r="C14" s="16">
        <v>185000</v>
      </c>
      <c r="D14" s="16">
        <v>185000</v>
      </c>
      <c r="E14" s="16">
        <v>40000</v>
      </c>
      <c r="F14" s="16">
        <v>40000</v>
      </c>
      <c r="G14" s="16">
        <v>40000</v>
      </c>
      <c r="H14" s="16">
        <v>2188000</v>
      </c>
      <c r="I14" s="16">
        <v>2188000</v>
      </c>
      <c r="J14" s="16">
        <v>2188000</v>
      </c>
      <c r="K14" s="16">
        <v>0</v>
      </c>
      <c r="L14" s="16">
        <v>617000</v>
      </c>
      <c r="M14" s="16">
        <v>617000</v>
      </c>
      <c r="N14" s="16">
        <v>617000</v>
      </c>
      <c r="O14" s="105">
        <f t="shared" si="0"/>
        <v>3030000</v>
      </c>
      <c r="P14" s="105">
        <f t="shared" si="1"/>
        <v>3030000</v>
      </c>
      <c r="Q14" s="105">
        <f t="shared" si="2"/>
        <v>3030000</v>
      </c>
    </row>
    <row r="15" spans="1:17" x14ac:dyDescent="0.25">
      <c r="A15" s="218" t="s">
        <v>431</v>
      </c>
      <c r="B15" s="16" t="s">
        <v>101</v>
      </c>
      <c r="C15" s="16">
        <v>0</v>
      </c>
      <c r="D15" s="16">
        <v>4662441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450000</v>
      </c>
      <c r="K15" s="16">
        <v>0</v>
      </c>
      <c r="L15" s="16">
        <v>0</v>
      </c>
      <c r="M15" s="16">
        <v>0</v>
      </c>
      <c r="N15" s="16">
        <v>1380360</v>
      </c>
      <c r="O15" s="105">
        <f t="shared" si="0"/>
        <v>0</v>
      </c>
      <c r="P15" s="105">
        <f t="shared" si="1"/>
        <v>0</v>
      </c>
      <c r="Q15" s="105">
        <f t="shared" si="2"/>
        <v>6492801</v>
      </c>
    </row>
    <row r="16" spans="1:17" x14ac:dyDescent="0.25">
      <c r="A16" s="218" t="s">
        <v>431</v>
      </c>
      <c r="B16" s="16" t="s">
        <v>102</v>
      </c>
      <c r="C16" s="16">
        <v>8550000</v>
      </c>
      <c r="D16" s="16">
        <v>8550000</v>
      </c>
      <c r="E16" s="16">
        <v>45000</v>
      </c>
      <c r="F16" s="16">
        <v>100000</v>
      </c>
      <c r="G16" s="16">
        <v>100000</v>
      </c>
      <c r="H16" s="16">
        <v>1950000</v>
      </c>
      <c r="I16" s="16">
        <v>1895000</v>
      </c>
      <c r="J16" s="16">
        <v>1895000</v>
      </c>
      <c r="K16" s="16">
        <v>40000</v>
      </c>
      <c r="L16" s="16">
        <v>2750000</v>
      </c>
      <c r="M16" s="16">
        <v>2750000</v>
      </c>
      <c r="N16" s="16">
        <v>2750000</v>
      </c>
      <c r="O16" s="105">
        <f t="shared" si="0"/>
        <v>13335000</v>
      </c>
      <c r="P16" s="105">
        <f t="shared" si="1"/>
        <v>13335000</v>
      </c>
      <c r="Q16" s="105">
        <f t="shared" si="2"/>
        <v>13335000</v>
      </c>
    </row>
    <row r="17" spans="1:17" x14ac:dyDescent="0.25">
      <c r="A17" s="219" t="s">
        <v>432</v>
      </c>
      <c r="B17" s="16" t="s">
        <v>103</v>
      </c>
      <c r="C17" s="16">
        <v>250000</v>
      </c>
      <c r="D17" s="16">
        <v>250000</v>
      </c>
      <c r="E17" s="16">
        <v>0</v>
      </c>
      <c r="F17" s="16">
        <v>0</v>
      </c>
      <c r="G17" s="16">
        <v>0</v>
      </c>
      <c r="H17" s="16">
        <v>914000</v>
      </c>
      <c r="I17" s="16">
        <v>914000</v>
      </c>
      <c r="J17" s="16">
        <v>914000</v>
      </c>
      <c r="K17" s="16">
        <v>0</v>
      </c>
      <c r="L17" s="16">
        <v>308000</v>
      </c>
      <c r="M17" s="16">
        <v>308000</v>
      </c>
      <c r="N17" s="16">
        <v>308000</v>
      </c>
      <c r="O17" s="105">
        <f t="shared" si="0"/>
        <v>1472000</v>
      </c>
      <c r="P17" s="105">
        <f t="shared" si="1"/>
        <v>1472000</v>
      </c>
      <c r="Q17" s="105">
        <f t="shared" si="2"/>
        <v>1472000</v>
      </c>
    </row>
    <row r="18" spans="1:17" x14ac:dyDescent="0.25">
      <c r="A18" s="219" t="s">
        <v>433</v>
      </c>
      <c r="B18" s="16" t="s">
        <v>104</v>
      </c>
      <c r="C18" s="16">
        <v>35000</v>
      </c>
      <c r="D18" s="16">
        <v>35000</v>
      </c>
      <c r="E18" s="16">
        <v>0</v>
      </c>
      <c r="F18" s="16">
        <v>0</v>
      </c>
      <c r="G18" s="16">
        <v>0</v>
      </c>
      <c r="H18" s="16">
        <v>125000</v>
      </c>
      <c r="I18" s="16">
        <v>125000</v>
      </c>
      <c r="J18" s="16">
        <v>125000</v>
      </c>
      <c r="K18" s="16">
        <v>0</v>
      </c>
      <c r="L18" s="16">
        <v>43000</v>
      </c>
      <c r="M18" s="16">
        <v>43000</v>
      </c>
      <c r="N18" s="16">
        <v>43000</v>
      </c>
      <c r="O18" s="105">
        <f t="shared" si="0"/>
        <v>203000</v>
      </c>
      <c r="P18" s="105">
        <f t="shared" si="1"/>
        <v>203000</v>
      </c>
      <c r="Q18" s="105">
        <f t="shared" si="2"/>
        <v>203000</v>
      </c>
    </row>
    <row r="19" spans="1:17" x14ac:dyDescent="0.25">
      <c r="A19" s="219" t="s">
        <v>442</v>
      </c>
      <c r="B19" s="16" t="s">
        <v>105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3252000</v>
      </c>
      <c r="I19" s="16">
        <v>3252000</v>
      </c>
      <c r="J19" s="16">
        <v>3252000</v>
      </c>
      <c r="K19" s="16">
        <v>0</v>
      </c>
      <c r="L19" s="16">
        <v>878000</v>
      </c>
      <c r="M19" s="16">
        <v>878000</v>
      </c>
      <c r="N19" s="16">
        <v>878000</v>
      </c>
      <c r="O19" s="105">
        <f t="shared" si="0"/>
        <v>4130000</v>
      </c>
      <c r="P19" s="105">
        <f t="shared" si="1"/>
        <v>4130000</v>
      </c>
      <c r="Q19" s="105">
        <f t="shared" si="2"/>
        <v>4130000</v>
      </c>
    </row>
    <row r="20" spans="1:17" x14ac:dyDescent="0.25">
      <c r="A20" s="219" t="s">
        <v>443</v>
      </c>
      <c r="B20" s="16" t="s">
        <v>106</v>
      </c>
      <c r="C20" s="16">
        <v>1400000</v>
      </c>
      <c r="D20" s="16">
        <v>1400000</v>
      </c>
      <c r="E20" s="16">
        <v>0</v>
      </c>
      <c r="F20" s="16">
        <v>0</v>
      </c>
      <c r="G20" s="16">
        <v>0</v>
      </c>
      <c r="H20" s="16">
        <v>178000</v>
      </c>
      <c r="I20" s="16">
        <v>178000</v>
      </c>
      <c r="J20" s="16">
        <v>178000</v>
      </c>
      <c r="K20" s="16">
        <v>0</v>
      </c>
      <c r="L20" s="16">
        <v>425000</v>
      </c>
      <c r="M20" s="16">
        <v>425000</v>
      </c>
      <c r="N20" s="16">
        <v>425000</v>
      </c>
      <c r="O20" s="105">
        <f t="shared" si="0"/>
        <v>2003000</v>
      </c>
      <c r="P20" s="105">
        <f t="shared" si="1"/>
        <v>2003000</v>
      </c>
      <c r="Q20" s="105">
        <f t="shared" si="2"/>
        <v>2003000</v>
      </c>
    </row>
    <row r="21" spans="1:17" x14ac:dyDescent="0.25">
      <c r="A21" s="219" t="s">
        <v>492</v>
      </c>
      <c r="B21" s="16" t="s">
        <v>469</v>
      </c>
      <c r="C21" s="16">
        <v>55000</v>
      </c>
      <c r="D21" s="16">
        <v>55000</v>
      </c>
      <c r="E21" s="16">
        <v>0</v>
      </c>
      <c r="F21" s="16">
        <v>0</v>
      </c>
      <c r="G21" s="16">
        <v>0</v>
      </c>
      <c r="H21" s="16">
        <v>1727000</v>
      </c>
      <c r="I21" s="16">
        <v>1727000</v>
      </c>
      <c r="J21" s="16">
        <v>1727000</v>
      </c>
      <c r="K21" s="16">
        <v>0</v>
      </c>
      <c r="L21" s="16">
        <v>397000</v>
      </c>
      <c r="M21" s="16">
        <v>397000</v>
      </c>
      <c r="N21" s="16">
        <v>397000</v>
      </c>
      <c r="O21" s="105">
        <f t="shared" si="0"/>
        <v>2179000</v>
      </c>
      <c r="P21" s="105">
        <f t="shared" si="1"/>
        <v>2179000</v>
      </c>
      <c r="Q21" s="105">
        <f t="shared" si="2"/>
        <v>2179000</v>
      </c>
    </row>
    <row r="22" spans="1:17" x14ac:dyDescent="0.25">
      <c r="A22" s="219" t="s">
        <v>444</v>
      </c>
      <c r="B22" s="16" t="s">
        <v>107</v>
      </c>
      <c r="C22" s="16">
        <v>180000</v>
      </c>
      <c r="D22" s="16">
        <v>180000</v>
      </c>
      <c r="E22" s="16">
        <v>0</v>
      </c>
      <c r="F22" s="16">
        <v>0</v>
      </c>
      <c r="G22" s="16">
        <v>0</v>
      </c>
      <c r="H22" s="16">
        <v>315000</v>
      </c>
      <c r="I22" s="16">
        <v>315000</v>
      </c>
      <c r="J22" s="16">
        <v>315000</v>
      </c>
      <c r="K22" s="16">
        <v>0</v>
      </c>
      <c r="L22" s="16">
        <v>90000</v>
      </c>
      <c r="M22" s="16">
        <v>90000</v>
      </c>
      <c r="N22" s="16">
        <v>90000</v>
      </c>
      <c r="O22" s="105">
        <f t="shared" si="0"/>
        <v>585000</v>
      </c>
      <c r="P22" s="105">
        <f t="shared" si="1"/>
        <v>585000</v>
      </c>
      <c r="Q22" s="105">
        <f t="shared" si="2"/>
        <v>585000</v>
      </c>
    </row>
    <row r="23" spans="1:17" x14ac:dyDescent="0.25">
      <c r="A23" s="219" t="s">
        <v>253</v>
      </c>
      <c r="B23" s="16" t="s">
        <v>108</v>
      </c>
      <c r="C23" s="16">
        <v>200000</v>
      </c>
      <c r="D23" s="16">
        <v>200000</v>
      </c>
      <c r="E23" s="16">
        <v>0</v>
      </c>
      <c r="F23" s="16">
        <v>0</v>
      </c>
      <c r="G23" s="16">
        <v>0</v>
      </c>
      <c r="H23" s="16">
        <v>507000</v>
      </c>
      <c r="I23" s="16">
        <v>507000</v>
      </c>
      <c r="J23" s="16">
        <v>507000</v>
      </c>
      <c r="K23" s="16">
        <v>0</v>
      </c>
      <c r="L23" s="16">
        <v>180000</v>
      </c>
      <c r="M23" s="16">
        <v>180000</v>
      </c>
      <c r="N23" s="16">
        <v>180000</v>
      </c>
      <c r="O23" s="105">
        <f>SUM(C23:M23)</f>
        <v>2281000</v>
      </c>
      <c r="P23" s="105">
        <f t="shared" si="1"/>
        <v>887000</v>
      </c>
      <c r="Q23" s="105">
        <f t="shared" si="2"/>
        <v>887000</v>
      </c>
    </row>
    <row r="24" spans="1:17" x14ac:dyDescent="0.25">
      <c r="A24" s="384" t="s">
        <v>138</v>
      </c>
      <c r="B24" s="385"/>
      <c r="C24" s="22">
        <f>SUM(C9:C23)</f>
        <v>13109000</v>
      </c>
      <c r="D24" s="22">
        <f>SUM(D9:D23)</f>
        <v>17771441</v>
      </c>
      <c r="E24" s="22">
        <f t="shared" ref="E24:L24" si="3">SUM(E9:E23)</f>
        <v>295000</v>
      </c>
      <c r="F24" s="22">
        <f t="shared" ref="F24" si="4">SUM(F9:F23)</f>
        <v>741000</v>
      </c>
      <c r="G24" s="22">
        <f t="shared" ref="G24" si="5">SUM(G9:G23)</f>
        <v>841000</v>
      </c>
      <c r="H24" s="22">
        <f t="shared" si="3"/>
        <v>17568000</v>
      </c>
      <c r="I24" s="22">
        <f t="shared" ref="I24" si="6">SUM(I9:I23)</f>
        <v>17122000</v>
      </c>
      <c r="J24" s="22">
        <f t="shared" ref="J24" si="7">SUM(J9:J23)</f>
        <v>17472000</v>
      </c>
      <c r="K24" s="22">
        <f t="shared" si="3"/>
        <v>200000</v>
      </c>
      <c r="L24" s="22">
        <f t="shared" si="3"/>
        <v>8556754</v>
      </c>
      <c r="M24" s="22">
        <f t="shared" ref="M24:N24" si="8">SUM(M9:M23)</f>
        <v>9509504</v>
      </c>
      <c r="N24" s="22">
        <f t="shared" si="8"/>
        <v>10889864</v>
      </c>
      <c r="O24" s="22">
        <f t="shared" ref="O24" si="9">SUM(C24:L24)</f>
        <v>93676195</v>
      </c>
      <c r="P24" s="22">
        <f>SUM(P9:P23)</f>
        <v>40681504</v>
      </c>
      <c r="Q24" s="105">
        <f t="shared" si="2"/>
        <v>47174305</v>
      </c>
    </row>
    <row r="27" spans="1:17" x14ac:dyDescent="0.25">
      <c r="A27" s="16" t="s">
        <v>96</v>
      </c>
    </row>
    <row r="28" spans="1:17" x14ac:dyDescent="0.25">
      <c r="A28" s="95"/>
    </row>
    <row r="29" spans="1:17" x14ac:dyDescent="0.25">
      <c r="A29" s="95"/>
    </row>
    <row r="30" spans="1:17" x14ac:dyDescent="0.25">
      <c r="A30" s="95">
        <v>13320</v>
      </c>
    </row>
    <row r="31" spans="1:17" x14ac:dyDescent="0.25">
      <c r="A31" s="96">
        <v>13350</v>
      </c>
    </row>
    <row r="32" spans="1:17" x14ac:dyDescent="0.25">
      <c r="A32" s="96">
        <v>16010</v>
      </c>
    </row>
    <row r="33" spans="1:1" x14ac:dyDescent="0.25">
      <c r="A33" s="95">
        <v>16020</v>
      </c>
    </row>
    <row r="34" spans="1:1" x14ac:dyDescent="0.25">
      <c r="A34" s="95">
        <v>45120</v>
      </c>
    </row>
    <row r="35" spans="1:1" x14ac:dyDescent="0.25">
      <c r="A35" s="95">
        <v>64010</v>
      </c>
    </row>
    <row r="36" spans="1:1" x14ac:dyDescent="0.25">
      <c r="A36" s="95">
        <v>66010</v>
      </c>
    </row>
    <row r="37" spans="1:1" x14ac:dyDescent="0.25">
      <c r="A37" s="95">
        <v>66020</v>
      </c>
    </row>
    <row r="38" spans="1:1" x14ac:dyDescent="0.25">
      <c r="A38" s="95" t="s">
        <v>251</v>
      </c>
    </row>
    <row r="39" spans="1:1" x14ac:dyDescent="0.25">
      <c r="A39" s="95" t="s">
        <v>252</v>
      </c>
    </row>
    <row r="40" spans="1:1" x14ac:dyDescent="0.25">
      <c r="A40" s="95" t="s">
        <v>253</v>
      </c>
    </row>
    <row r="41" spans="1:1" x14ac:dyDescent="0.25">
      <c r="A41" s="95" t="s">
        <v>249</v>
      </c>
    </row>
    <row r="42" spans="1:1" x14ac:dyDescent="0.25">
      <c r="A42" s="95" t="s">
        <v>254</v>
      </c>
    </row>
    <row r="43" spans="1:1" x14ac:dyDescent="0.25">
      <c r="A43" s="95" t="s">
        <v>255</v>
      </c>
    </row>
    <row r="44" spans="1:1" x14ac:dyDescent="0.25">
      <c r="A44" s="95" t="s">
        <v>256</v>
      </c>
    </row>
    <row r="45" spans="1:1" x14ac:dyDescent="0.25">
      <c r="A45" s="95">
        <v>107051</v>
      </c>
    </row>
    <row r="46" spans="1:1" x14ac:dyDescent="0.25">
      <c r="A46" s="95">
        <v>107052</v>
      </c>
    </row>
    <row r="47" spans="1:1" x14ac:dyDescent="0.25">
      <c r="A47" s="95">
        <v>107055</v>
      </c>
    </row>
    <row r="48" spans="1:1" x14ac:dyDescent="0.25">
      <c r="A48" s="95">
        <v>106020</v>
      </c>
    </row>
    <row r="49" spans="1:1" x14ac:dyDescent="0.25">
      <c r="A49" s="95" t="s">
        <v>257</v>
      </c>
    </row>
    <row r="50" spans="1:1" x14ac:dyDescent="0.25">
      <c r="A50" s="95" t="s">
        <v>258</v>
      </c>
    </row>
    <row r="51" spans="1:1" x14ac:dyDescent="0.25">
      <c r="A51" s="95" t="s">
        <v>259</v>
      </c>
    </row>
    <row r="52" spans="1:1" x14ac:dyDescent="0.25">
      <c r="A52" s="95" t="s">
        <v>260</v>
      </c>
    </row>
    <row r="53" spans="1:1" x14ac:dyDescent="0.25">
      <c r="A53" s="95" t="s">
        <v>261</v>
      </c>
    </row>
    <row r="54" spans="1:1" x14ac:dyDescent="0.25">
      <c r="A54" s="95" t="s">
        <v>262</v>
      </c>
    </row>
    <row r="55" spans="1:1" x14ac:dyDescent="0.25">
      <c r="A55" s="96" t="s">
        <v>250</v>
      </c>
    </row>
  </sheetData>
  <mergeCells count="11">
    <mergeCell ref="A24:B24"/>
    <mergeCell ref="B1:O1"/>
    <mergeCell ref="B2:O2"/>
    <mergeCell ref="B7:B8"/>
    <mergeCell ref="A7:A8"/>
    <mergeCell ref="B3:O3"/>
    <mergeCell ref="H7:J7"/>
    <mergeCell ref="O7:Q7"/>
    <mergeCell ref="L7:N7"/>
    <mergeCell ref="C7:D7"/>
    <mergeCell ref="E7:G7"/>
  </mergeCells>
  <phoneticPr fontId="14" type="noConversion"/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31" workbookViewId="0">
      <selection sqref="A1:H41"/>
    </sheetView>
  </sheetViews>
  <sheetFormatPr defaultRowHeight="15" x14ac:dyDescent="0.25"/>
  <cols>
    <col min="1" max="1" width="12.5703125" customWidth="1"/>
    <col min="2" max="2" width="28" customWidth="1"/>
    <col min="3" max="3" width="12" customWidth="1"/>
    <col min="4" max="4" width="10.5703125" customWidth="1"/>
    <col min="5" max="5" width="10.7109375" customWidth="1"/>
    <col min="6" max="6" width="11.7109375" customWidth="1"/>
    <col min="7" max="7" width="11" customWidth="1"/>
    <col min="8" max="8" width="12.140625" customWidth="1"/>
  </cols>
  <sheetData>
    <row r="1" spans="1:8" x14ac:dyDescent="0.25">
      <c r="A1" s="386" t="s">
        <v>20</v>
      </c>
      <c r="B1" s="386"/>
      <c r="C1" s="386"/>
      <c r="D1" s="386"/>
      <c r="E1" s="386"/>
      <c r="F1" s="118"/>
      <c r="G1" s="118"/>
      <c r="H1" s="118"/>
    </row>
    <row r="2" spans="1:8" x14ac:dyDescent="0.25">
      <c r="A2" s="364" t="s">
        <v>489</v>
      </c>
      <c r="B2" s="364"/>
      <c r="C2" s="364"/>
      <c r="D2" s="364"/>
      <c r="E2" s="364"/>
      <c r="F2" s="118"/>
      <c r="G2" s="118"/>
      <c r="H2" s="118"/>
    </row>
    <row r="3" spans="1:8" x14ac:dyDescent="0.25">
      <c r="A3" s="390" t="s">
        <v>593</v>
      </c>
      <c r="B3" s="390"/>
      <c r="C3" s="390"/>
      <c r="D3" s="390"/>
      <c r="E3" s="390"/>
      <c r="F3" s="118"/>
      <c r="G3" s="118"/>
      <c r="H3" s="118"/>
    </row>
    <row r="4" spans="1:8" x14ac:dyDescent="0.25">
      <c r="A4" s="118"/>
      <c r="B4" s="166"/>
      <c r="C4" s="171" t="s">
        <v>191</v>
      </c>
      <c r="D4" s="118"/>
      <c r="E4" s="118"/>
      <c r="F4" s="118"/>
      <c r="G4" s="118"/>
      <c r="H4" s="118"/>
    </row>
    <row r="5" spans="1:8" x14ac:dyDescent="0.25">
      <c r="A5" s="118"/>
      <c r="B5" s="4"/>
      <c r="C5" s="171" t="s">
        <v>479</v>
      </c>
      <c r="D5" s="118"/>
      <c r="E5" s="118"/>
      <c r="F5" s="118"/>
      <c r="G5" s="118"/>
      <c r="H5" s="118"/>
    </row>
    <row r="6" spans="1:8" ht="28.5" x14ac:dyDescent="0.25">
      <c r="A6" s="367" t="s">
        <v>1</v>
      </c>
      <c r="B6" s="368"/>
      <c r="C6" s="55" t="s">
        <v>164</v>
      </c>
      <c r="D6" s="279" t="s">
        <v>525</v>
      </c>
      <c r="E6" s="279" t="s">
        <v>551</v>
      </c>
      <c r="F6" s="329" t="s">
        <v>578</v>
      </c>
      <c r="G6" s="118"/>
      <c r="H6" s="118"/>
    </row>
    <row r="7" spans="1:8" x14ac:dyDescent="0.25">
      <c r="A7" s="119" t="s">
        <v>465</v>
      </c>
      <c r="B7" s="119" t="s">
        <v>590</v>
      </c>
      <c r="C7" s="325"/>
      <c r="D7" s="329"/>
      <c r="E7" s="329"/>
      <c r="F7" s="122">
        <v>435000</v>
      </c>
      <c r="G7" s="118"/>
      <c r="H7" s="118"/>
    </row>
    <row r="8" spans="1:8" x14ac:dyDescent="0.25">
      <c r="A8" s="103" t="s">
        <v>438</v>
      </c>
      <c r="B8" s="16" t="s">
        <v>192</v>
      </c>
      <c r="C8" s="16">
        <v>650000</v>
      </c>
      <c r="D8" s="16">
        <v>650000</v>
      </c>
      <c r="E8" s="16">
        <v>650000</v>
      </c>
      <c r="F8" s="16">
        <v>650000</v>
      </c>
      <c r="G8" s="118"/>
      <c r="H8" s="118"/>
    </row>
    <row r="9" spans="1:8" x14ac:dyDescent="0.25">
      <c r="A9" s="103" t="s">
        <v>389</v>
      </c>
      <c r="B9" s="16" t="s">
        <v>193</v>
      </c>
      <c r="C9" s="16">
        <v>7631000</v>
      </c>
      <c r="D9" s="16">
        <v>7631000</v>
      </c>
      <c r="E9" s="16">
        <v>7631000</v>
      </c>
      <c r="F9" s="16">
        <v>7631000</v>
      </c>
      <c r="G9" s="118"/>
      <c r="H9" s="118"/>
    </row>
    <row r="10" spans="1:8" x14ac:dyDescent="0.25">
      <c r="A10" s="105" t="s">
        <v>390</v>
      </c>
      <c r="B10" s="22" t="s">
        <v>88</v>
      </c>
      <c r="C10" s="22">
        <f>SUM(C8:C9)</f>
        <v>8281000</v>
      </c>
      <c r="D10" s="22">
        <f>SUM(D8:D9)</f>
        <v>8281000</v>
      </c>
      <c r="E10" s="22">
        <f>SUM(E8:E9)</f>
        <v>8281000</v>
      </c>
      <c r="F10" s="22">
        <f>SUM(F7:F9)</f>
        <v>8716000</v>
      </c>
      <c r="G10" s="118"/>
      <c r="H10" s="118"/>
    </row>
    <row r="11" spans="1:8" x14ac:dyDescent="0.25">
      <c r="A11" s="103" t="s">
        <v>468</v>
      </c>
      <c r="B11" s="16" t="s">
        <v>503</v>
      </c>
      <c r="C11" s="16">
        <v>5361000</v>
      </c>
      <c r="D11" s="16">
        <v>5361000</v>
      </c>
      <c r="E11" s="16">
        <v>5361000</v>
      </c>
      <c r="F11" s="16">
        <v>5361000</v>
      </c>
      <c r="G11" s="118"/>
      <c r="H11" s="118"/>
    </row>
    <row r="12" spans="1:8" ht="60" x14ac:dyDescent="0.25">
      <c r="A12" s="103" t="s">
        <v>395</v>
      </c>
      <c r="B12" s="11" t="s">
        <v>194</v>
      </c>
      <c r="C12" s="16">
        <v>2606000</v>
      </c>
      <c r="D12" s="16">
        <v>2606000</v>
      </c>
      <c r="E12" s="16">
        <v>2606000</v>
      </c>
      <c r="F12" s="16">
        <v>2606000</v>
      </c>
      <c r="G12" s="118"/>
      <c r="H12" s="118"/>
    </row>
    <row r="13" spans="1:8" x14ac:dyDescent="0.25">
      <c r="A13" s="103" t="s">
        <v>429</v>
      </c>
      <c r="B13" s="11" t="s">
        <v>396</v>
      </c>
      <c r="C13" s="16">
        <v>0</v>
      </c>
      <c r="D13" s="16">
        <v>2627698</v>
      </c>
      <c r="E13" s="16">
        <v>37000196</v>
      </c>
      <c r="F13" s="16">
        <v>62059069</v>
      </c>
      <c r="G13" s="118"/>
      <c r="H13" s="118"/>
    </row>
    <row r="14" spans="1:8" x14ac:dyDescent="0.25">
      <c r="A14" s="105" t="s">
        <v>397</v>
      </c>
      <c r="B14" s="22" t="s">
        <v>27</v>
      </c>
      <c r="C14" s="22">
        <f>C11+C12+C13</f>
        <v>7967000</v>
      </c>
      <c r="D14" s="22">
        <f>D11+D12+D13</f>
        <v>10594698</v>
      </c>
      <c r="E14" s="22">
        <f>E11+E12+E13</f>
        <v>44967196</v>
      </c>
      <c r="F14" s="22">
        <f>F11+F12+F13</f>
        <v>70026069</v>
      </c>
      <c r="G14" s="118"/>
      <c r="H14" s="118"/>
    </row>
    <row r="15" spans="1:8" x14ac:dyDescent="0.25">
      <c r="A15" s="118"/>
      <c r="B15" s="118"/>
      <c r="C15" s="118"/>
      <c r="D15" s="118"/>
      <c r="E15" s="118"/>
      <c r="F15" s="118"/>
      <c r="G15" s="118"/>
      <c r="H15" s="118"/>
    </row>
    <row r="16" spans="1:8" x14ac:dyDescent="0.25">
      <c r="A16" s="118"/>
      <c r="B16" s="118"/>
      <c r="C16" s="118"/>
      <c r="D16" s="118"/>
      <c r="E16" s="118"/>
      <c r="F16" s="118"/>
      <c r="G16" s="118"/>
      <c r="H16" s="118"/>
    </row>
    <row r="17" spans="1:9" x14ac:dyDescent="0.25">
      <c r="A17" s="389" t="s">
        <v>247</v>
      </c>
      <c r="B17" s="387" t="s">
        <v>1</v>
      </c>
      <c r="C17" s="355" t="s">
        <v>390</v>
      </c>
      <c r="D17" s="355"/>
      <c r="E17" s="389" t="s">
        <v>397</v>
      </c>
      <c r="F17" s="389"/>
      <c r="G17" s="389"/>
      <c r="H17" s="389"/>
    </row>
    <row r="18" spans="1:9" ht="28.5" x14ac:dyDescent="0.25">
      <c r="A18" s="389"/>
      <c r="B18" s="388"/>
      <c r="C18" s="280" t="s">
        <v>599</v>
      </c>
      <c r="D18" s="346" t="s">
        <v>600</v>
      </c>
      <c r="E18" s="280" t="s">
        <v>545</v>
      </c>
      <c r="F18" s="280" t="s">
        <v>541</v>
      </c>
      <c r="G18" s="280" t="s">
        <v>557</v>
      </c>
      <c r="H18" s="329" t="s">
        <v>604</v>
      </c>
      <c r="I18" s="118"/>
    </row>
    <row r="19" spans="1:9" x14ac:dyDescent="0.25">
      <c r="A19" s="217" t="s">
        <v>248</v>
      </c>
      <c r="B19" s="16" t="s">
        <v>96</v>
      </c>
      <c r="C19" s="103">
        <v>650000</v>
      </c>
      <c r="D19" s="103">
        <v>650000</v>
      </c>
      <c r="E19" s="103">
        <v>5361000</v>
      </c>
      <c r="F19" s="103">
        <v>7988698</v>
      </c>
      <c r="G19" s="103">
        <v>42361196</v>
      </c>
      <c r="H19" s="103">
        <v>67420069</v>
      </c>
      <c r="I19" s="118"/>
    </row>
    <row r="20" spans="1:9" x14ac:dyDescent="0.25">
      <c r="A20" s="220" t="s">
        <v>249</v>
      </c>
      <c r="B20" s="16" t="s">
        <v>97</v>
      </c>
      <c r="C20" s="103"/>
      <c r="D20" s="103"/>
      <c r="E20" s="103"/>
      <c r="F20" s="103"/>
      <c r="G20" s="103"/>
      <c r="H20" s="103"/>
      <c r="I20" s="118"/>
    </row>
    <row r="21" spans="1:9" x14ac:dyDescent="0.25">
      <c r="A21" s="220" t="s">
        <v>251</v>
      </c>
      <c r="B21" s="16" t="s">
        <v>98</v>
      </c>
      <c r="C21" s="16"/>
      <c r="D21" s="16"/>
      <c r="E21" s="103"/>
      <c r="F21" s="103"/>
      <c r="G21" s="103"/>
      <c r="H21" s="103"/>
      <c r="I21" s="118"/>
    </row>
    <row r="22" spans="1:9" x14ac:dyDescent="0.25">
      <c r="A22" s="220">
        <v>107052</v>
      </c>
      <c r="B22" s="16" t="s">
        <v>57</v>
      </c>
      <c r="C22" s="16"/>
      <c r="D22" s="16"/>
      <c r="E22" s="103"/>
      <c r="F22" s="103"/>
      <c r="G22" s="103"/>
      <c r="H22" s="103"/>
      <c r="I22" s="118"/>
    </row>
    <row r="23" spans="1:9" x14ac:dyDescent="0.25">
      <c r="A23" s="220">
        <v>107055</v>
      </c>
      <c r="B23" s="16" t="s">
        <v>99</v>
      </c>
      <c r="C23" s="103"/>
      <c r="D23" s="103"/>
      <c r="E23" s="103">
        <v>21000</v>
      </c>
      <c r="F23" s="103">
        <v>21000</v>
      </c>
      <c r="G23" s="103">
        <v>21000</v>
      </c>
      <c r="H23" s="103">
        <v>21000</v>
      </c>
      <c r="I23" s="118"/>
    </row>
    <row r="24" spans="1:9" x14ac:dyDescent="0.25">
      <c r="A24" s="221" t="s">
        <v>250</v>
      </c>
      <c r="B24" s="16" t="s">
        <v>100</v>
      </c>
      <c r="C24" s="103"/>
      <c r="D24" s="103"/>
      <c r="E24" s="103"/>
      <c r="F24" s="103"/>
      <c r="G24" s="103"/>
      <c r="H24" s="103"/>
      <c r="I24" s="118"/>
    </row>
    <row r="25" spans="1:9" x14ac:dyDescent="0.25">
      <c r="A25" s="218" t="s">
        <v>431</v>
      </c>
      <c r="B25" s="16" t="s">
        <v>101</v>
      </c>
      <c r="C25" s="103"/>
      <c r="D25" s="103"/>
      <c r="E25" s="103"/>
      <c r="F25" s="103"/>
      <c r="G25" s="103"/>
      <c r="H25" s="103"/>
      <c r="I25" s="118"/>
    </row>
    <row r="26" spans="1:9" x14ac:dyDescent="0.25">
      <c r="A26" s="218" t="s">
        <v>431</v>
      </c>
      <c r="B26" s="16" t="s">
        <v>102</v>
      </c>
      <c r="C26" s="103"/>
      <c r="D26" s="103"/>
      <c r="E26" s="103"/>
      <c r="F26" s="103"/>
      <c r="G26" s="103"/>
      <c r="H26" s="103"/>
      <c r="I26" s="118"/>
    </row>
    <row r="27" spans="1:9" x14ac:dyDescent="0.25">
      <c r="A27" s="219" t="s">
        <v>432</v>
      </c>
      <c r="B27" s="16" t="s">
        <v>103</v>
      </c>
      <c r="C27" s="103"/>
      <c r="D27" s="103"/>
      <c r="E27" s="103"/>
      <c r="F27" s="103"/>
      <c r="G27" s="103"/>
      <c r="H27" s="103"/>
      <c r="I27" s="118"/>
    </row>
    <row r="28" spans="1:9" x14ac:dyDescent="0.25">
      <c r="A28" s="219" t="s">
        <v>433</v>
      </c>
      <c r="B28" s="16" t="s">
        <v>104</v>
      </c>
      <c r="C28" s="103"/>
      <c r="D28" s="103"/>
      <c r="E28" s="103"/>
      <c r="F28" s="103"/>
      <c r="G28" s="103"/>
      <c r="H28" s="103"/>
      <c r="I28" s="118"/>
    </row>
    <row r="29" spans="1:9" x14ac:dyDescent="0.25">
      <c r="A29" s="219" t="s">
        <v>442</v>
      </c>
      <c r="B29" s="16" t="s">
        <v>105</v>
      </c>
      <c r="C29" s="103"/>
      <c r="D29" s="103"/>
      <c r="E29" s="103"/>
      <c r="F29" s="103"/>
      <c r="G29" s="103"/>
      <c r="H29" s="103"/>
      <c r="I29" s="118"/>
    </row>
    <row r="30" spans="1:9" x14ac:dyDescent="0.25">
      <c r="A30" s="219" t="s">
        <v>443</v>
      </c>
      <c r="B30" s="16" t="s">
        <v>106</v>
      </c>
      <c r="C30" s="103"/>
      <c r="D30" s="103"/>
      <c r="E30" s="103"/>
      <c r="F30" s="103"/>
      <c r="G30" s="103"/>
      <c r="H30" s="103"/>
      <c r="I30" s="118"/>
    </row>
    <row r="31" spans="1:9" x14ac:dyDescent="0.25">
      <c r="A31" s="219" t="s">
        <v>492</v>
      </c>
      <c r="B31" s="16" t="s">
        <v>469</v>
      </c>
      <c r="C31" s="103"/>
      <c r="D31" s="103"/>
      <c r="E31" s="103"/>
      <c r="F31" s="103"/>
      <c r="G31" s="103"/>
      <c r="H31" s="103"/>
      <c r="I31" s="118"/>
    </row>
    <row r="32" spans="1:9" x14ac:dyDescent="0.25">
      <c r="A32" s="219" t="s">
        <v>444</v>
      </c>
      <c r="B32" s="16" t="s">
        <v>107</v>
      </c>
      <c r="C32" s="103"/>
      <c r="D32" s="103"/>
      <c r="E32" s="103"/>
      <c r="F32" s="103"/>
      <c r="G32" s="103"/>
      <c r="H32" s="103"/>
      <c r="I32" s="118"/>
    </row>
    <row r="33" spans="1:9" x14ac:dyDescent="0.25">
      <c r="A33" s="219" t="s">
        <v>253</v>
      </c>
      <c r="B33" s="16" t="s">
        <v>108</v>
      </c>
      <c r="C33" s="103"/>
      <c r="D33" s="103"/>
      <c r="E33" s="103">
        <v>500000</v>
      </c>
      <c r="F33" s="103">
        <v>500000</v>
      </c>
      <c r="G33" s="103">
        <v>500000</v>
      </c>
      <c r="H33" s="103">
        <v>500000</v>
      </c>
      <c r="I33" s="118"/>
    </row>
    <row r="34" spans="1:9" x14ac:dyDescent="0.25">
      <c r="A34" s="223" t="s">
        <v>493</v>
      </c>
      <c r="B34" s="79" t="s">
        <v>496</v>
      </c>
      <c r="C34" s="103"/>
      <c r="D34" s="103"/>
      <c r="E34" s="103"/>
      <c r="F34" s="103"/>
      <c r="G34" s="103"/>
      <c r="H34" s="103"/>
      <c r="I34" s="118"/>
    </row>
    <row r="35" spans="1:9" x14ac:dyDescent="0.25">
      <c r="A35" s="223" t="s">
        <v>494</v>
      </c>
      <c r="B35" s="79" t="s">
        <v>497</v>
      </c>
      <c r="C35" s="103"/>
      <c r="D35" s="103"/>
      <c r="E35" s="103"/>
      <c r="F35" s="103"/>
      <c r="G35" s="103"/>
      <c r="H35" s="103"/>
      <c r="I35" s="118"/>
    </row>
    <row r="36" spans="1:9" x14ac:dyDescent="0.25">
      <c r="A36" s="223" t="s">
        <v>495</v>
      </c>
      <c r="B36" s="79" t="s">
        <v>498</v>
      </c>
      <c r="C36" s="103"/>
      <c r="D36" s="103"/>
      <c r="E36" s="103">
        <v>2085000</v>
      </c>
      <c r="F36" s="103">
        <v>2085000</v>
      </c>
      <c r="G36" s="103">
        <v>2085000</v>
      </c>
      <c r="H36" s="103">
        <v>2085000</v>
      </c>
      <c r="I36" s="118"/>
    </row>
    <row r="37" spans="1:9" ht="45" x14ac:dyDescent="0.25">
      <c r="A37" s="223" t="s">
        <v>504</v>
      </c>
      <c r="B37" s="121" t="s">
        <v>505</v>
      </c>
      <c r="C37" s="103">
        <v>900000</v>
      </c>
      <c r="D37" s="103">
        <v>900000</v>
      </c>
      <c r="E37" s="103"/>
      <c r="F37" s="103"/>
      <c r="G37" s="103"/>
      <c r="H37" s="103"/>
      <c r="I37" s="118"/>
    </row>
    <row r="38" spans="1:9" x14ac:dyDescent="0.25">
      <c r="A38" s="223">
        <v>106020</v>
      </c>
      <c r="B38" s="79" t="s">
        <v>506</v>
      </c>
      <c r="C38" s="103">
        <v>3000000</v>
      </c>
      <c r="D38" s="103">
        <v>3000000</v>
      </c>
      <c r="E38" s="103"/>
      <c r="F38" s="103"/>
      <c r="G38" s="103"/>
      <c r="H38" s="103"/>
      <c r="I38" s="118"/>
    </row>
    <row r="39" spans="1:9" x14ac:dyDescent="0.25">
      <c r="A39" s="223">
        <v>107060</v>
      </c>
      <c r="B39" s="79" t="s">
        <v>507</v>
      </c>
      <c r="C39" s="103">
        <v>3731000</v>
      </c>
      <c r="D39" s="103">
        <v>3731000</v>
      </c>
      <c r="E39" s="103"/>
      <c r="F39" s="103"/>
      <c r="G39" s="103"/>
      <c r="H39" s="103"/>
      <c r="I39" s="118"/>
    </row>
    <row r="40" spans="1:9" x14ac:dyDescent="0.25">
      <c r="A40" s="347" t="s">
        <v>602</v>
      </c>
      <c r="B40" s="348" t="s">
        <v>603</v>
      </c>
      <c r="C40" s="103"/>
      <c r="D40" s="103">
        <v>435000</v>
      </c>
      <c r="E40" s="103"/>
      <c r="F40" s="103"/>
      <c r="G40" s="103"/>
      <c r="H40" s="103"/>
      <c r="I40" s="118"/>
    </row>
    <row r="41" spans="1:9" x14ac:dyDescent="0.25">
      <c r="A41" s="394" t="s">
        <v>138</v>
      </c>
      <c r="B41" s="395"/>
      <c r="C41" s="105">
        <f>SUM(C19:C40)</f>
        <v>8281000</v>
      </c>
      <c r="D41" s="105">
        <f t="shared" ref="D41:H41" si="0">SUM(D19:D40)</f>
        <v>8716000</v>
      </c>
      <c r="E41" s="105">
        <f t="shared" si="0"/>
        <v>7967000</v>
      </c>
      <c r="F41" s="105">
        <f t="shared" si="0"/>
        <v>10594698</v>
      </c>
      <c r="G41" s="105">
        <f t="shared" si="0"/>
        <v>44967196</v>
      </c>
      <c r="H41" s="105">
        <f t="shared" si="0"/>
        <v>70026069</v>
      </c>
      <c r="I41" s="118"/>
    </row>
    <row r="42" spans="1:9" x14ac:dyDescent="0.25">
      <c r="A42" s="118"/>
      <c r="B42" s="118"/>
      <c r="C42" s="118"/>
      <c r="D42" s="118"/>
      <c r="E42" s="118"/>
      <c r="F42" s="118"/>
      <c r="G42" s="118"/>
      <c r="H42" s="118"/>
    </row>
    <row r="43" spans="1:9" x14ac:dyDescent="0.25">
      <c r="A43" s="118"/>
      <c r="B43" s="118"/>
      <c r="C43" s="118"/>
      <c r="D43" s="118"/>
      <c r="E43" s="118"/>
      <c r="F43" s="118"/>
      <c r="G43" s="118"/>
      <c r="H43" s="118"/>
    </row>
  </sheetData>
  <mergeCells count="9">
    <mergeCell ref="A41:B41"/>
    <mergeCell ref="A2:E2"/>
    <mergeCell ref="A1:E1"/>
    <mergeCell ref="A6:B6"/>
    <mergeCell ref="A17:A18"/>
    <mergeCell ref="B17:B18"/>
    <mergeCell ref="A3:E3"/>
    <mergeCell ref="C17:D17"/>
    <mergeCell ref="E17:H1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38" workbookViewId="0">
      <selection sqref="A1:J50"/>
    </sheetView>
  </sheetViews>
  <sheetFormatPr defaultRowHeight="15" x14ac:dyDescent="0.25"/>
  <cols>
    <col min="1" max="1" width="13.42578125" customWidth="1"/>
    <col min="2" max="2" width="30.85546875" customWidth="1"/>
    <col min="3" max="3" width="13.28515625" customWidth="1"/>
    <col min="4" max="4" width="12.140625" customWidth="1"/>
    <col min="5" max="5" width="12.42578125" customWidth="1"/>
    <col min="6" max="6" width="14.28515625" customWidth="1"/>
    <col min="7" max="7" width="10.7109375" customWidth="1"/>
    <col min="8" max="8" width="12.140625" customWidth="1"/>
    <col min="9" max="9" width="11.140625" customWidth="1"/>
    <col min="10" max="10" width="12" customWidth="1"/>
  </cols>
  <sheetData>
    <row r="1" spans="1:6" x14ac:dyDescent="0.25">
      <c r="A1" s="386" t="s">
        <v>20</v>
      </c>
      <c r="B1" s="386"/>
      <c r="C1" s="386"/>
      <c r="D1" s="386"/>
      <c r="E1" s="118"/>
      <c r="F1" s="118"/>
    </row>
    <row r="2" spans="1:6" x14ac:dyDescent="0.25">
      <c r="A2" s="364" t="s">
        <v>483</v>
      </c>
      <c r="B2" s="364"/>
      <c r="C2" s="364"/>
      <c r="D2" s="364"/>
      <c r="E2" s="118"/>
      <c r="F2" s="118"/>
    </row>
    <row r="3" spans="1:6" x14ac:dyDescent="0.25">
      <c r="A3" s="364" t="s">
        <v>593</v>
      </c>
      <c r="B3" s="364"/>
      <c r="C3" s="364"/>
      <c r="D3" s="364"/>
      <c r="E3" s="118"/>
      <c r="F3" s="118"/>
    </row>
    <row r="4" spans="1:6" ht="15" customHeight="1" x14ac:dyDescent="0.25">
      <c r="A4" s="166"/>
      <c r="B4" s="118"/>
      <c r="C4" s="118"/>
      <c r="D4" s="171" t="s">
        <v>439</v>
      </c>
      <c r="E4" s="118"/>
      <c r="F4" s="118"/>
    </row>
    <row r="5" spans="1:6" ht="15" customHeight="1" x14ac:dyDescent="0.25">
      <c r="A5" s="4"/>
      <c r="B5" s="118"/>
      <c r="C5" s="118"/>
      <c r="D5" s="171" t="s">
        <v>479</v>
      </c>
      <c r="E5" s="118"/>
      <c r="F5" s="118"/>
    </row>
    <row r="6" spans="1:6" ht="15" customHeight="1" x14ac:dyDescent="0.25">
      <c r="A6" s="4"/>
      <c r="B6" s="171"/>
      <c r="C6" s="118"/>
      <c r="D6" s="118"/>
      <c r="E6" s="118"/>
      <c r="F6" s="118"/>
    </row>
    <row r="7" spans="1:6" ht="48.75" customHeight="1" x14ac:dyDescent="0.25">
      <c r="A7" s="367" t="s">
        <v>1</v>
      </c>
      <c r="B7" s="368"/>
      <c r="C7" s="168" t="s">
        <v>164</v>
      </c>
      <c r="D7" s="168" t="s">
        <v>525</v>
      </c>
      <c r="E7" s="279" t="s">
        <v>594</v>
      </c>
      <c r="F7" s="118"/>
    </row>
    <row r="8" spans="1:6" ht="13.5" customHeight="1" x14ac:dyDescent="0.25">
      <c r="A8" s="120" t="s">
        <v>398</v>
      </c>
      <c r="B8" s="119" t="s">
        <v>28</v>
      </c>
      <c r="C8" s="122">
        <v>1000000</v>
      </c>
      <c r="D8" s="122">
        <v>1030000</v>
      </c>
      <c r="E8" s="122">
        <v>1030000</v>
      </c>
      <c r="F8" s="118"/>
    </row>
    <row r="9" spans="1:6" ht="13.5" customHeight="1" x14ac:dyDescent="0.25">
      <c r="A9" s="120" t="s">
        <v>399</v>
      </c>
      <c r="B9" s="119" t="s">
        <v>29</v>
      </c>
      <c r="C9" s="122"/>
      <c r="D9" s="122"/>
      <c r="E9" s="122">
        <v>166929</v>
      </c>
      <c r="F9" s="118"/>
    </row>
    <row r="10" spans="1:6" ht="15" customHeight="1" x14ac:dyDescent="0.25">
      <c r="A10" s="114" t="s">
        <v>400</v>
      </c>
      <c r="B10" s="11" t="s">
        <v>401</v>
      </c>
      <c r="C10" s="103">
        <v>829410</v>
      </c>
      <c r="D10" s="103">
        <v>829410</v>
      </c>
      <c r="E10" s="103">
        <v>2678662</v>
      </c>
      <c r="F10" s="118"/>
    </row>
    <row r="11" spans="1:6" ht="15" customHeight="1" x14ac:dyDescent="0.25">
      <c r="A11" s="114" t="s">
        <v>402</v>
      </c>
      <c r="B11" s="11" t="s">
        <v>30</v>
      </c>
      <c r="C11" s="103">
        <v>223941</v>
      </c>
      <c r="D11" s="103">
        <v>223941</v>
      </c>
      <c r="E11" s="103">
        <v>759668</v>
      </c>
      <c r="F11" s="118"/>
    </row>
    <row r="12" spans="1:6" ht="15" customHeight="1" x14ac:dyDescent="0.25">
      <c r="A12" s="105" t="s">
        <v>403</v>
      </c>
      <c r="B12" s="21" t="s">
        <v>31</v>
      </c>
      <c r="C12" s="105">
        <f>SUM(C8:C11)</f>
        <v>2053351</v>
      </c>
      <c r="D12" s="105">
        <f>SUM(D8:D11)</f>
        <v>2083351</v>
      </c>
      <c r="E12" s="105">
        <f>SUM(E8:E11)</f>
        <v>4635259</v>
      </c>
      <c r="F12" s="118"/>
    </row>
    <row r="13" spans="1:6" ht="15" customHeight="1" x14ac:dyDescent="0.25">
      <c r="A13" s="103" t="s">
        <v>404</v>
      </c>
      <c r="B13" s="11" t="s">
        <v>32</v>
      </c>
      <c r="C13" s="103">
        <v>11033284</v>
      </c>
      <c r="D13" s="103">
        <v>11033284</v>
      </c>
      <c r="E13" s="103">
        <v>12085694</v>
      </c>
      <c r="F13" s="118"/>
    </row>
    <row r="14" spans="1:6" ht="15" customHeight="1" x14ac:dyDescent="0.25">
      <c r="A14" s="103" t="s">
        <v>405</v>
      </c>
      <c r="B14" s="11" t="s">
        <v>33</v>
      </c>
      <c r="C14" s="103">
        <v>0</v>
      </c>
      <c r="D14" s="103">
        <v>0</v>
      </c>
      <c r="E14" s="103">
        <v>0</v>
      </c>
      <c r="F14" s="118"/>
    </row>
    <row r="15" spans="1:6" ht="15" customHeight="1" x14ac:dyDescent="0.25">
      <c r="A15" s="103" t="s">
        <v>406</v>
      </c>
      <c r="B15" s="11" t="s">
        <v>34</v>
      </c>
      <c r="C15" s="103">
        <v>0</v>
      </c>
      <c r="D15" s="103">
        <v>0</v>
      </c>
      <c r="E15" s="103">
        <v>0</v>
      </c>
      <c r="F15" s="118"/>
    </row>
    <row r="16" spans="1:6" ht="15" customHeight="1" x14ac:dyDescent="0.25">
      <c r="A16" s="103" t="s">
        <v>407</v>
      </c>
      <c r="B16" s="11" t="s">
        <v>35</v>
      </c>
      <c r="C16" s="103">
        <v>2897986</v>
      </c>
      <c r="D16" s="103">
        <v>2897986</v>
      </c>
      <c r="E16" s="103">
        <v>3152437</v>
      </c>
      <c r="F16" s="118"/>
    </row>
    <row r="17" spans="1:10" ht="15" customHeight="1" x14ac:dyDescent="0.25">
      <c r="A17" s="105" t="s">
        <v>408</v>
      </c>
      <c r="B17" s="21" t="s">
        <v>36</v>
      </c>
      <c r="C17" s="105">
        <f>SUM(C13:C16)</f>
        <v>13931270</v>
      </c>
      <c r="D17" s="105">
        <f>SUM(D13:D16)</f>
        <v>13931270</v>
      </c>
      <c r="E17" s="105">
        <f>SUM(E13:E16)</f>
        <v>15238131</v>
      </c>
      <c r="F17" s="118"/>
    </row>
    <row r="18" spans="1:10" s="101" customFormat="1" ht="15" customHeight="1" x14ac:dyDescent="0.25">
      <c r="A18" s="104" t="s">
        <v>409</v>
      </c>
      <c r="B18" s="23" t="s">
        <v>470</v>
      </c>
      <c r="C18" s="111"/>
      <c r="D18" s="104">
        <v>5000000</v>
      </c>
      <c r="E18" s="104">
        <v>5000000</v>
      </c>
      <c r="F18" s="225"/>
    </row>
    <row r="19" spans="1:10" s="101" customFormat="1" ht="15" customHeight="1" x14ac:dyDescent="0.25">
      <c r="A19" s="104" t="s">
        <v>411</v>
      </c>
      <c r="B19" s="113" t="s">
        <v>441</v>
      </c>
      <c r="C19" s="104">
        <v>3808526</v>
      </c>
      <c r="D19" s="104">
        <v>3808526</v>
      </c>
      <c r="E19" s="104">
        <v>3808526</v>
      </c>
      <c r="F19" s="225"/>
    </row>
    <row r="20" spans="1:10" ht="15" customHeight="1" x14ac:dyDescent="0.25">
      <c r="A20" s="103" t="s">
        <v>414</v>
      </c>
      <c r="B20" s="11" t="s">
        <v>84</v>
      </c>
      <c r="C20" s="103">
        <v>22565000</v>
      </c>
      <c r="D20" s="103">
        <v>22565000</v>
      </c>
      <c r="E20" s="103">
        <v>22565000</v>
      </c>
      <c r="F20" s="118"/>
    </row>
    <row r="21" spans="1:10" ht="15" customHeight="1" x14ac:dyDescent="0.25">
      <c r="A21" s="103" t="s">
        <v>413</v>
      </c>
      <c r="B21" s="11" t="s">
        <v>85</v>
      </c>
      <c r="C21" s="103">
        <v>44396000</v>
      </c>
      <c r="D21" s="103">
        <v>44580500</v>
      </c>
      <c r="E21" s="103">
        <v>44580500</v>
      </c>
      <c r="F21" s="118"/>
    </row>
    <row r="22" spans="1:10" s="101" customFormat="1" ht="15" customHeight="1" x14ac:dyDescent="0.25">
      <c r="A22" s="104" t="s">
        <v>415</v>
      </c>
      <c r="B22" s="23" t="s">
        <v>38</v>
      </c>
      <c r="C22" s="104">
        <f>SUM(C20:C21)</f>
        <v>66961000</v>
      </c>
      <c r="D22" s="104">
        <f>SUM(D20:D21)</f>
        <v>67145500</v>
      </c>
      <c r="E22" s="104">
        <f>SUM(E20:E21)</f>
        <v>67145500</v>
      </c>
      <c r="F22" s="225"/>
    </row>
    <row r="23" spans="1:10" ht="15" customHeight="1" x14ac:dyDescent="0.25">
      <c r="A23" s="104" t="s">
        <v>416</v>
      </c>
      <c r="B23" s="23" t="s">
        <v>39</v>
      </c>
      <c r="C23" s="103">
        <v>0</v>
      </c>
      <c r="D23" s="103">
        <v>0</v>
      </c>
      <c r="E23" s="103">
        <v>0</v>
      </c>
      <c r="F23" s="118"/>
    </row>
    <row r="24" spans="1:10" ht="15" customHeight="1" x14ac:dyDescent="0.25">
      <c r="A24" s="104" t="s">
        <v>417</v>
      </c>
      <c r="B24" s="23" t="s">
        <v>41</v>
      </c>
      <c r="C24" s="103">
        <v>0</v>
      </c>
      <c r="D24" s="103">
        <v>0</v>
      </c>
      <c r="E24" s="103">
        <v>0</v>
      </c>
      <c r="F24" s="118"/>
    </row>
    <row r="25" spans="1:10" ht="15" customHeight="1" x14ac:dyDescent="0.25">
      <c r="A25" s="105" t="s">
        <v>418</v>
      </c>
      <c r="B25" s="21" t="s">
        <v>40</v>
      </c>
      <c r="C25" s="105">
        <f>C19+C22+C23+C24</f>
        <v>70769526</v>
      </c>
      <c r="D25" s="105">
        <f>D18+D19+D22+D23+D24</f>
        <v>75954026</v>
      </c>
      <c r="E25" s="105">
        <f>E18+E19+E22+E23+E24</f>
        <v>75954026</v>
      </c>
      <c r="F25" s="118"/>
    </row>
    <row r="26" spans="1:10" ht="15" customHeight="1" x14ac:dyDescent="0.25">
      <c r="A26" s="105" t="s">
        <v>440</v>
      </c>
      <c r="B26" s="21" t="s">
        <v>42</v>
      </c>
      <c r="C26" s="105">
        <f>C25</f>
        <v>70769526</v>
      </c>
      <c r="D26" s="105">
        <f>D25</f>
        <v>75954026</v>
      </c>
      <c r="E26" s="105">
        <f>E25</f>
        <v>75954026</v>
      </c>
      <c r="F26" s="118"/>
    </row>
    <row r="27" spans="1:10" ht="15" customHeight="1" x14ac:dyDescent="0.25">
      <c r="A27" s="226"/>
      <c r="B27" s="190"/>
      <c r="C27" s="226"/>
      <c r="D27" s="226"/>
      <c r="E27" s="118"/>
      <c r="F27" s="118"/>
    </row>
    <row r="28" spans="1:10" x14ac:dyDescent="0.25">
      <c r="A28" s="118"/>
      <c r="B28" s="118"/>
      <c r="C28" s="118"/>
      <c r="D28" s="118"/>
      <c r="E28" s="118"/>
      <c r="F28" s="118"/>
    </row>
    <row r="29" spans="1:10" x14ac:dyDescent="0.25">
      <c r="A29" s="118"/>
      <c r="B29" s="118"/>
      <c r="C29" s="118"/>
      <c r="D29" s="118"/>
      <c r="E29" s="118"/>
      <c r="F29" s="118"/>
    </row>
    <row r="30" spans="1:10" ht="27" customHeight="1" x14ac:dyDescent="0.25">
      <c r="A30" s="389" t="s">
        <v>247</v>
      </c>
      <c r="B30" s="387" t="s">
        <v>1</v>
      </c>
      <c r="C30" s="389" t="s">
        <v>499</v>
      </c>
      <c r="D30" s="389"/>
      <c r="E30" s="389"/>
      <c r="F30" s="389" t="s">
        <v>500</v>
      </c>
      <c r="G30" s="389"/>
      <c r="H30" s="389" t="s">
        <v>502</v>
      </c>
      <c r="I30" s="389" t="s">
        <v>501</v>
      </c>
      <c r="J30" s="389"/>
    </row>
    <row r="31" spans="1:10" ht="45" customHeight="1" x14ac:dyDescent="0.25">
      <c r="A31" s="389"/>
      <c r="B31" s="388"/>
      <c r="C31" s="295" t="s">
        <v>542</v>
      </c>
      <c r="D31" s="279" t="s">
        <v>543</v>
      </c>
      <c r="E31" s="279" t="s">
        <v>601</v>
      </c>
      <c r="F31" s="280" t="s">
        <v>558</v>
      </c>
      <c r="G31" s="280" t="s">
        <v>605</v>
      </c>
      <c r="H31" s="389"/>
      <c r="I31" s="224" t="s">
        <v>430</v>
      </c>
      <c r="J31" s="280" t="s">
        <v>606</v>
      </c>
    </row>
    <row r="32" spans="1:10" x14ac:dyDescent="0.25">
      <c r="A32" s="217" t="s">
        <v>248</v>
      </c>
      <c r="B32" s="16" t="s">
        <v>96</v>
      </c>
      <c r="C32" s="103">
        <v>1000000</v>
      </c>
      <c r="D32" s="103">
        <v>1030000</v>
      </c>
      <c r="E32" s="103">
        <v>1305517</v>
      </c>
      <c r="F32" s="103"/>
      <c r="G32" s="103"/>
      <c r="H32" s="103"/>
      <c r="I32" s="103"/>
      <c r="J32" s="103">
        <v>5000000</v>
      </c>
    </row>
    <row r="33" spans="1:10" x14ac:dyDescent="0.25">
      <c r="A33" s="220" t="s">
        <v>249</v>
      </c>
      <c r="B33" s="16" t="s">
        <v>97</v>
      </c>
      <c r="C33" s="103"/>
      <c r="D33" s="103"/>
      <c r="E33" s="103">
        <v>364060</v>
      </c>
      <c r="F33" s="103"/>
      <c r="G33" s="103"/>
      <c r="H33" s="103"/>
      <c r="I33" s="103"/>
      <c r="J33" s="103"/>
    </row>
    <row r="34" spans="1:10" x14ac:dyDescent="0.25">
      <c r="A34" s="220" t="s">
        <v>251</v>
      </c>
      <c r="B34" s="16" t="s">
        <v>98</v>
      </c>
      <c r="C34" s="103"/>
      <c r="D34" s="103"/>
      <c r="E34" s="103"/>
      <c r="F34" s="103"/>
      <c r="G34" s="103"/>
      <c r="H34" s="103"/>
      <c r="I34" s="103"/>
      <c r="J34" s="103"/>
    </row>
    <row r="35" spans="1:10" x14ac:dyDescent="0.25">
      <c r="A35" s="220">
        <v>107052</v>
      </c>
      <c r="B35" s="16" t="s">
        <v>57</v>
      </c>
      <c r="C35" s="103"/>
      <c r="D35" s="103"/>
      <c r="E35" s="103">
        <v>11769</v>
      </c>
      <c r="F35" s="103"/>
      <c r="G35" s="103"/>
      <c r="H35" s="103"/>
      <c r="I35" s="103"/>
      <c r="J35" s="103"/>
    </row>
    <row r="36" spans="1:10" x14ac:dyDescent="0.25">
      <c r="A36" s="220">
        <v>107055</v>
      </c>
      <c r="B36" s="16" t="s">
        <v>99</v>
      </c>
      <c r="C36" s="103"/>
      <c r="D36" s="103"/>
      <c r="E36" s="103"/>
      <c r="F36" s="103"/>
      <c r="G36" s="103"/>
      <c r="H36" s="103"/>
      <c r="I36" s="103"/>
      <c r="J36" s="103"/>
    </row>
    <row r="37" spans="1:10" x14ac:dyDescent="0.25">
      <c r="A37" s="221" t="s">
        <v>250</v>
      </c>
      <c r="B37" s="16" t="s">
        <v>100</v>
      </c>
      <c r="C37" s="103"/>
      <c r="D37" s="103"/>
      <c r="E37" s="103"/>
      <c r="F37" s="103"/>
      <c r="G37" s="103">
        <v>505250</v>
      </c>
      <c r="H37" s="103"/>
      <c r="I37" s="103"/>
      <c r="J37" s="103"/>
    </row>
    <row r="38" spans="1:10" x14ac:dyDescent="0.25">
      <c r="A38" s="218" t="s">
        <v>431</v>
      </c>
      <c r="B38" s="16" t="s">
        <v>101</v>
      </c>
      <c r="C38" s="103"/>
      <c r="D38" s="103"/>
      <c r="E38" s="103">
        <v>2309688</v>
      </c>
      <c r="F38" s="103"/>
      <c r="G38" s="103"/>
      <c r="H38" s="103"/>
      <c r="I38" s="103"/>
      <c r="J38" s="103"/>
    </row>
    <row r="39" spans="1:10" x14ac:dyDescent="0.25">
      <c r="A39" s="218" t="s">
        <v>431</v>
      </c>
      <c r="B39" s="16" t="s">
        <v>102</v>
      </c>
      <c r="C39" s="103"/>
      <c r="D39" s="103"/>
      <c r="E39" s="103">
        <v>421025</v>
      </c>
      <c r="F39" s="103"/>
      <c r="G39" s="103"/>
      <c r="H39" s="103"/>
      <c r="I39" s="103"/>
      <c r="J39" s="103"/>
    </row>
    <row r="40" spans="1:10" x14ac:dyDescent="0.25">
      <c r="A40" s="219" t="s">
        <v>432</v>
      </c>
      <c r="B40" s="16" t="s">
        <v>103</v>
      </c>
      <c r="C40" s="103">
        <v>1053351</v>
      </c>
      <c r="D40" s="103">
        <v>1053351</v>
      </c>
      <c r="E40" s="103">
        <v>0</v>
      </c>
      <c r="F40" s="103">
        <v>13931270</v>
      </c>
      <c r="G40" s="103">
        <v>14732881</v>
      </c>
      <c r="H40" s="103"/>
      <c r="I40" s="103"/>
      <c r="J40" s="103"/>
    </row>
    <row r="41" spans="1:10" x14ac:dyDescent="0.25">
      <c r="A41" s="219" t="s">
        <v>433</v>
      </c>
      <c r="B41" s="16" t="s">
        <v>104</v>
      </c>
      <c r="C41" s="103"/>
      <c r="D41" s="103"/>
      <c r="E41" s="103"/>
      <c r="F41" s="103"/>
      <c r="G41" s="103"/>
      <c r="H41" s="103"/>
      <c r="I41" s="103"/>
      <c r="J41" s="103"/>
    </row>
    <row r="42" spans="1:10" x14ac:dyDescent="0.25">
      <c r="A42" s="219" t="s">
        <v>442</v>
      </c>
      <c r="B42" s="16" t="s">
        <v>105</v>
      </c>
      <c r="C42" s="103"/>
      <c r="D42" s="103"/>
      <c r="E42" s="103"/>
      <c r="F42" s="103"/>
      <c r="G42" s="103"/>
      <c r="H42" s="103"/>
      <c r="I42" s="103"/>
      <c r="J42" s="103"/>
    </row>
    <row r="43" spans="1:10" x14ac:dyDescent="0.25">
      <c r="A43" s="219" t="s">
        <v>443</v>
      </c>
      <c r="B43" s="16" t="s">
        <v>106</v>
      </c>
      <c r="C43" s="103"/>
      <c r="D43" s="103"/>
      <c r="E43" s="103">
        <v>133300</v>
      </c>
      <c r="F43" s="103"/>
      <c r="G43" s="103"/>
      <c r="H43" s="103"/>
      <c r="I43" s="103"/>
      <c r="J43" s="103"/>
    </row>
    <row r="44" spans="1:10" x14ac:dyDescent="0.25">
      <c r="A44" s="219" t="s">
        <v>492</v>
      </c>
      <c r="B44" s="16" t="s">
        <v>469</v>
      </c>
      <c r="C44" s="103"/>
      <c r="D44" s="103"/>
      <c r="E44" s="103"/>
      <c r="F44" s="103"/>
      <c r="G44" s="103"/>
      <c r="H44" s="103"/>
      <c r="I44" s="103"/>
      <c r="J44" s="103"/>
    </row>
    <row r="45" spans="1:10" x14ac:dyDescent="0.25">
      <c r="A45" s="219" t="s">
        <v>444</v>
      </c>
      <c r="B45" s="16" t="s">
        <v>107</v>
      </c>
      <c r="C45" s="103"/>
      <c r="D45" s="103"/>
      <c r="E45" s="103"/>
      <c r="F45" s="103"/>
      <c r="G45" s="103"/>
      <c r="H45" s="103"/>
      <c r="I45" s="103"/>
      <c r="J45" s="103"/>
    </row>
    <row r="46" spans="1:10" x14ac:dyDescent="0.25">
      <c r="A46" s="219" t="s">
        <v>253</v>
      </c>
      <c r="B46" s="16" t="s">
        <v>108</v>
      </c>
      <c r="C46" s="103"/>
      <c r="D46" s="103"/>
      <c r="E46" s="103">
        <v>89900</v>
      </c>
      <c r="F46" s="103"/>
      <c r="G46" s="103"/>
      <c r="H46" s="103"/>
      <c r="I46" s="103"/>
      <c r="J46" s="103"/>
    </row>
    <row r="47" spans="1:10" x14ac:dyDescent="0.25">
      <c r="A47" s="223" t="s">
        <v>493</v>
      </c>
      <c r="B47" s="79" t="s">
        <v>496</v>
      </c>
      <c r="C47" s="103"/>
      <c r="D47" s="103"/>
      <c r="E47" s="103"/>
      <c r="F47" s="103"/>
      <c r="G47" s="103"/>
      <c r="H47" s="103"/>
      <c r="I47" s="103">
        <v>3808526</v>
      </c>
      <c r="J47" s="103">
        <v>3808526</v>
      </c>
    </row>
    <row r="48" spans="1:10" x14ac:dyDescent="0.25">
      <c r="A48" s="223" t="s">
        <v>494</v>
      </c>
      <c r="B48" s="79" t="s">
        <v>497</v>
      </c>
      <c r="C48" s="103"/>
      <c r="D48" s="103"/>
      <c r="E48" s="103"/>
      <c r="F48" s="103"/>
      <c r="G48" s="103"/>
      <c r="H48" s="103"/>
      <c r="I48" s="103">
        <v>66961000</v>
      </c>
      <c r="J48" s="103">
        <v>67145500</v>
      </c>
    </row>
    <row r="49" spans="1:10" x14ac:dyDescent="0.25">
      <c r="A49" s="223" t="s">
        <v>495</v>
      </c>
      <c r="B49" s="79" t="s">
        <v>498</v>
      </c>
      <c r="C49" s="103"/>
      <c r="D49" s="103"/>
      <c r="E49" s="103"/>
      <c r="F49" s="103"/>
      <c r="G49" s="103"/>
      <c r="H49" s="103"/>
      <c r="I49" s="103"/>
      <c r="J49" s="103"/>
    </row>
    <row r="50" spans="1:10" x14ac:dyDescent="0.25">
      <c r="A50" s="396" t="s">
        <v>43</v>
      </c>
      <c r="B50" s="397"/>
      <c r="C50" s="105">
        <f>SUM(C32:C49)</f>
        <v>2053351</v>
      </c>
      <c r="D50" s="105">
        <f>SUM(D32:D49)</f>
        <v>2083351</v>
      </c>
      <c r="E50" s="105">
        <f>SUM(E32:E49)</f>
        <v>4635259</v>
      </c>
      <c r="F50" s="105">
        <f t="shared" ref="F50:J50" si="0">SUM(F32:F49)</f>
        <v>13931270</v>
      </c>
      <c r="G50" s="105">
        <f t="shared" si="0"/>
        <v>15238131</v>
      </c>
      <c r="H50" s="105">
        <f t="shared" si="0"/>
        <v>0</v>
      </c>
      <c r="I50" s="105">
        <f t="shared" si="0"/>
        <v>70769526</v>
      </c>
      <c r="J50" s="105">
        <f t="shared" si="0"/>
        <v>75954026</v>
      </c>
    </row>
    <row r="51" spans="1:10" x14ac:dyDescent="0.25">
      <c r="A51" s="118"/>
      <c r="B51" s="118"/>
      <c r="C51" s="118"/>
      <c r="D51" s="118"/>
      <c r="E51" s="118"/>
      <c r="F51" s="118"/>
    </row>
  </sheetData>
  <mergeCells count="11">
    <mergeCell ref="A1:D1"/>
    <mergeCell ref="A7:B7"/>
    <mergeCell ref="A30:A31"/>
    <mergeCell ref="B30:B31"/>
    <mergeCell ref="C30:E30"/>
    <mergeCell ref="A50:B50"/>
    <mergeCell ref="H30:H31"/>
    <mergeCell ref="A2:D2"/>
    <mergeCell ref="A3:D3"/>
    <mergeCell ref="I30:J30"/>
    <mergeCell ref="F30:G30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</vt:i4>
      </vt:variant>
    </vt:vector>
  </HeadingPairs>
  <TitlesOfParts>
    <vt:vector size="22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4.1 Óvoda</vt:lpstr>
      <vt:lpstr>4.2 Közös Hivatal</vt:lpstr>
      <vt:lpstr>4.3 Szakmár</vt:lpstr>
      <vt:lpstr>4.4 Öregcsertő</vt:lpstr>
      <vt:lpstr>4.5 Újtelek</vt:lpstr>
      <vt:lpstr>4.6 Jegyző</vt:lpstr>
      <vt:lpstr>5. Felhalmozási bev és kiad</vt:lpstr>
      <vt:lpstr>6. 3 éves terv</vt:lpstr>
      <vt:lpstr>7. Felhasználási ütemterv</vt:lpstr>
      <vt:lpstr>8. Adósságot keletkeztető ü</vt:lpstr>
      <vt:lpstr>9. Létszámadatok</vt:lpstr>
      <vt:lpstr>'4. Finanszírozási 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2016-12-27T10:14:09Z</cp:lastPrinted>
  <dcterms:created xsi:type="dcterms:W3CDTF">2014-03-20T09:53:46Z</dcterms:created>
  <dcterms:modified xsi:type="dcterms:W3CDTF">2017-08-14T11:27:07Z</dcterms:modified>
</cp:coreProperties>
</file>