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,a Műk. mérleg" sheetId="7" r:id="rId7"/>
    <sheet name="6,b Beruh. mérleg" sheetId="8" r:id="rId8"/>
    <sheet name="7. Tartalékok" sheetId="9" r:id="rId9"/>
    <sheet name="8,a COFOG-os kiadás+létszám" sheetId="10" r:id="rId10"/>
    <sheet name="8,b COFOG-os bevétel" sheetId="11" r:id="rId11"/>
    <sheet name="9. Likviditási terv" sheetId="12" r:id="rId12"/>
    <sheet name="10. Közvetett támogatás" sheetId="13" r:id="rId13"/>
    <sheet name="11. Többéves döntések" sheetId="14" r:id="rId14"/>
    <sheet name="12. Adósságot kel. ügyletek" sheetId="15" r:id="rId15"/>
  </sheets>
  <definedNames>
    <definedName name="_xlfn.IFERROR" hidden="1">#NAME?</definedName>
    <definedName name="_xlnm.Print_Titles" localSheetId="9">'8,a COFOG-os kiadás+létszám'!$4:$5</definedName>
    <definedName name="_xlnm.Print_Titles" localSheetId="10">'8,b COFOG-os bevétel'!$4:$5</definedName>
    <definedName name="_xlnm.Print_Area" localSheetId="0">'1. Mérlegszerű'!$A$1:$J$56</definedName>
    <definedName name="_xlnm.Print_Area" localSheetId="1">'2,a Elemi bevételek'!$A$1:$E$45</definedName>
    <definedName name="_xlnm.Print_Area" localSheetId="2">'2,b Elemi kiadások'!$A$1:$E$64</definedName>
    <definedName name="_xlnm.Print_Area" localSheetId="4">'4. Állami tám.'!$A$1:$G$47</definedName>
    <definedName name="_xlnm.Print_Area" localSheetId="5">'5. Felhalmozás'!$C$1:$F$23</definedName>
    <definedName name="_xlnm.Print_Area" localSheetId="9">'8,a COFOG-os kiadás+létszám'!$A$1:$O$61</definedName>
    <definedName name="_xlnm.Print_Area" localSheetId="10">'8,b COFOG-os bevétel'!$A$1:$R$55</definedName>
    <definedName name="_xlnm.Print_Area" localSheetId="11">'9. Likviditási terv'!$A$1:$O$25</definedName>
  </definedNames>
  <calcPr fullCalcOnLoad="1"/>
</workbook>
</file>

<file path=xl/sharedStrings.xml><?xml version="1.0" encoding="utf-8"?>
<sst xmlns="http://schemas.openxmlformats.org/spreadsheetml/2006/main" count="1335" uniqueCount="736">
  <si>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</si>
  <si>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</si>
  <si>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</si>
  <si>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</si>
  <si>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</si>
  <si>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</si>
  <si>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</si>
  <si>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</si>
  <si>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</si>
  <si>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</si>
  <si>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</si>
  <si>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</si>
  <si>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</si>
  <si>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</si>
  <si>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</si>
  <si>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</si>
  <si>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</si>
  <si>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</si>
  <si>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</si>
  <si>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</si>
  <si>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</si>
  <si>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</si>
  <si>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</si>
  <si>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</si>
  <si>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</si>
  <si>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</si>
  <si>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</si>
  <si>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</si>
  <si>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</si>
  <si>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</si>
  <si>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</si>
  <si>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</si>
  <si>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</si>
  <si>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</si>
  <si>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</si>
  <si>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</si>
  <si>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</si>
  <si>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</si>
  <si>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</si>
  <si>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</si>
  <si>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</si>
  <si>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</si>
  <si>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</si>
  <si>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</si>
  <si>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</si>
  <si>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</si>
  <si>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</si>
  <si>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</si>
  <si>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</si>
  <si>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</si>
  <si>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</si>
  <si>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</si>
  <si>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</si>
  <si>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</si>
  <si>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</si>
  <si>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</si>
  <si>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</si>
  <si>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</si>
  <si>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</si>
  <si>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</si>
  <si>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</si>
  <si>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</si>
  <si>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</si>
  <si>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</si>
  <si>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</si>
  <si>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</si>
  <si>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</si>
  <si>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</si>
  <si>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</si>
  <si>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</si>
  <si>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</si>
  <si>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</si>
  <si>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</si>
  <si>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</si>
  <si>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</si>
  <si>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</si>
  <si>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</si>
  <si>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</si>
  <si>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</si>
  <si>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</si>
  <si>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</si>
  <si>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</si>
  <si>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</si>
  <si>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</si>
  <si>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</si>
  <si>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</si>
  <si>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</si>
  <si>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</si>
  <si>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</si>
  <si>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</si>
  <si>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</si>
  <si>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</si>
  <si>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</si>
  <si>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</si>
  <si>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</si>
  <si>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</si>
  <si>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</si>
  <si>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</si>
  <si>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</si>
  <si>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</si>
  <si>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</si>
  <si>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</si>
  <si>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</si>
  <si>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</si>
  <si>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</si>
  <si>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</si>
  <si>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</si>
  <si>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</si>
  <si>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</si>
  <si>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</si>
  <si>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</si>
  <si>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</si>
  <si>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</si>
  <si>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</si>
  <si>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</si>
  <si>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</si>
  <si>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</si>
  <si>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</si>
  <si>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</si>
  <si>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</si>
  <si>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</si>
  <si>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</si>
  <si>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</si>
  <si>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</si>
  <si>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</si>
  <si>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</si>
  <si>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</si>
  <si>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</si>
  <si>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</si>
  <si>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</si>
  <si>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</si>
  <si>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</si>
  <si>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</si>
  <si>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</si>
  <si>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</si>
  <si>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</si>
  <si>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</si>
  <si>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</si>
  <si>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</si>
  <si>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</si>
  <si>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</si>
  <si>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</si>
  <si>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</si>
  <si>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</si>
  <si>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</si>
  <si>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</si>
  <si>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</si>
  <si>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</si>
  <si>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</si>
  <si>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</si>
  <si>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</si>
  <si>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</si>
  <si>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</si>
  <si>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</si>
  <si>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</si>
  <si>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</si>
  <si>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</si>
  <si>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</si>
  <si>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</si>
  <si>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</si>
  <si>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</si>
  <si>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</si>
  <si>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</si>
  <si>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</si>
  <si>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</si>
  <si>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</si>
  <si>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</si>
  <si>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</si>
  <si>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</si>
  <si>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</si>
  <si>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</si>
  <si>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</si>
  <si>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</si>
  <si>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</si>
  <si>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</si>
  <si>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</si>
  <si>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</si>
  <si>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</si>
  <si>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</si>
  <si>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</si>
  <si>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</si>
  <si>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</si>
  <si>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</si>
  <si>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</si>
  <si>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</si>
  <si>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</si>
  <si>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</si>
  <si>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B816.</t>
  </si>
  <si>
    <t>Központi, irányítószervi támogatás</t>
  </si>
  <si>
    <t>K1.-K8.</t>
  </si>
  <si>
    <t>B1.-B7.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</si>
  <si>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</si>
  <si>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</si>
  <si>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</si>
  <si>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</si>
  <si>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</si>
  <si>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</si>
  <si>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</si>
  <si>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</si>
  <si>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</si>
  <si>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</si>
  <si>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</si>
  <si>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</si>
  <si>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</si>
  <si>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</si>
  <si>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</si>
  <si>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</si>
  <si>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</si>
  <si>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</si>
  <si>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</si>
  <si>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</si>
  <si>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</si>
  <si>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</si>
  <si>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</si>
  <si>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</si>
  <si>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</si>
  <si>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</si>
  <si>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</si>
  <si>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</si>
  <si>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</si>
  <si>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</si>
  <si>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</si>
  <si>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</si>
  <si>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</si>
  <si>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</si>
  <si>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</si>
  <si>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</si>
  <si>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</si>
  <si>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</si>
  <si>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</si>
  <si>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</si>
  <si>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</si>
  <si>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</si>
  <si>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</si>
  <si>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</si>
  <si>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</si>
  <si>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</si>
  <si>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</si>
  <si>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</si>
  <si>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</si>
  <si>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</si>
  <si>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</si>
  <si>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</si>
  <si>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</si>
  <si>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</si>
  <si>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</si>
  <si>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</si>
  <si>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</si>
  <si>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</si>
  <si>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</si>
  <si>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</si>
  <si>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</si>
  <si>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</si>
  <si>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</si>
  <si>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</si>
  <si>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</si>
  <si>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</si>
  <si>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</si>
  <si>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</si>
  <si>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</si>
  <si>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</si>
  <si>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</si>
  <si>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</si>
  <si>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</si>
  <si>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</si>
  <si>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</si>
  <si>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</si>
  <si>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</si>
  <si>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</si>
  <si>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</si>
  <si>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</si>
  <si>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</si>
  <si>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</si>
  <si>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</si>
  <si>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</si>
  <si>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</si>
  <si>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</si>
  <si>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</si>
  <si>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</si>
  <si>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</si>
  <si>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</si>
  <si>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</si>
  <si>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</si>
  <si>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</si>
  <si>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</si>
  <si>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</si>
  <si>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</si>
  <si>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</si>
  <si>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</si>
  <si>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</si>
  <si>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</si>
  <si>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</si>
  <si>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</si>
  <si>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</si>
  <si>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</si>
  <si>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</si>
  <si>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</si>
  <si>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</si>
  <si>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</si>
  <si>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</si>
  <si>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</si>
  <si>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</si>
  <si>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</si>
  <si>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</si>
  <si>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</si>
  <si>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</si>
  <si>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</si>
  <si>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</si>
  <si>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</si>
  <si>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</si>
  <si>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</si>
  <si>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</si>
  <si>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</si>
  <si>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</si>
  <si>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</si>
  <si>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</si>
  <si>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</si>
  <si>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</si>
  <si>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</si>
  <si>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</si>
  <si>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</si>
  <si>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</si>
  <si>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</si>
  <si>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</si>
  <si>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</si>
  <si>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</si>
  <si>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</si>
  <si>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</si>
  <si>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</si>
  <si>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</si>
  <si>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</si>
  <si>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</si>
  <si>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</si>
  <si>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</si>
  <si>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</si>
  <si>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</si>
  <si>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</si>
  <si>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</si>
  <si>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</si>
  <si>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</si>
  <si>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</si>
  <si>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</si>
  <si>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</si>
  <si>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</si>
  <si>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</si>
  <si>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</si>
  <si>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</si>
  <si>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</si>
  <si>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</si>
  <si>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</si>
  <si>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</si>
  <si>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</si>
  <si>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</si>
  <si>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</si>
  <si>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Hozzájárulás jogcíme</t>
  </si>
  <si>
    <t>mutató/  létszám</t>
  </si>
  <si>
    <t>Támogatás</t>
  </si>
  <si>
    <t>Ft/fő</t>
  </si>
  <si>
    <t>eFt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</si>
  <si>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</si>
  <si>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</si>
  <si>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</si>
  <si>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</si>
  <si>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</si>
  <si>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</si>
  <si>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</si>
  <si>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</si>
  <si>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</si>
  <si>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</si>
  <si>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</si>
  <si>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</si>
  <si>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</si>
  <si>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</si>
  <si>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</si>
  <si>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</si>
  <si>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</si>
  <si>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</si>
  <si>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</si>
  <si>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</si>
  <si>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</si>
  <si>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</si>
  <si>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</si>
  <si>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</si>
  <si>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</si>
  <si>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</si>
  <si>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</si>
  <si>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</si>
  <si>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</si>
  <si>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</si>
  <si>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</si>
  <si>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</si>
  <si>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</si>
  <si>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</si>
  <si>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</si>
  <si>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</si>
  <si>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</si>
  <si>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</si>
  <si>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</si>
  <si>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</si>
  <si>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</si>
  <si>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</si>
  <si>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</si>
  <si>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</si>
  <si>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</si>
  <si>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</si>
  <si>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</si>
  <si>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</si>
  <si>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</si>
  <si>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</si>
  <si>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</si>
  <si>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</si>
  <si>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</si>
  <si>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</si>
  <si>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</si>
  <si>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</si>
  <si>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</si>
  <si>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</si>
  <si>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</si>
  <si>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</si>
  <si>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</si>
  <si>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</si>
  <si>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</si>
  <si>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</si>
  <si>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</si>
  <si>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</si>
  <si>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</si>
  <si>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</si>
  <si>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</si>
  <si>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</si>
  <si>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</si>
  <si>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</si>
  <si>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</si>
  <si>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</si>
  <si>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</si>
  <si>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</si>
  <si>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</si>
  <si>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</si>
  <si>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</si>
  <si>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</si>
  <si>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</si>
  <si>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</si>
  <si>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</si>
  <si>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</si>
  <si>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Összesen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</si>
  <si>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</si>
  <si>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</si>
  <si>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</si>
  <si>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</si>
  <si>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</si>
  <si>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</si>
  <si>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</si>
  <si>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</si>
  <si>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</si>
  <si>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</si>
  <si>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Önkormányzati vagyonnal való gazdálkodás</t>
  </si>
  <si>
    <t>Önkormányzatok elszámolásai a központi költségvetéssel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</si>
  <si>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</si>
  <si>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</si>
  <si>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</si>
  <si>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</si>
  <si>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</si>
  <si>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</si>
  <si>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</si>
  <si>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</si>
  <si>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</si>
  <si>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</si>
  <si>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</si>
  <si>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</si>
  <si>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</si>
  <si>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</si>
  <si>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</si>
  <si>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</si>
  <si>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</si>
  <si>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</si>
  <si>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</si>
  <si>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</si>
  <si>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</si>
  <si>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Összesen:</t>
  </si>
  <si>
    <t>Az átcsoportosítás jogát gyakorolja</t>
  </si>
  <si>
    <t>A.</t>
  </si>
  <si>
    <t>B.</t>
  </si>
  <si>
    <t>Fejlesztési  célú céltartalékok</t>
  </si>
  <si>
    <t xml:space="preserve">Általános tartalék </t>
  </si>
  <si>
    <t xml:space="preserve">Tartalékok mindösszesen 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</si>
  <si>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</si>
  <si>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</si>
  <si>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</si>
  <si>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</si>
  <si>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</si>
  <si>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</si>
  <si>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</si>
  <si>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</si>
  <si>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</si>
  <si>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</si>
  <si>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</si>
  <si>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</si>
  <si>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</si>
  <si>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</si>
  <si>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</si>
  <si>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</si>
  <si>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</si>
  <si>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</si>
  <si>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</si>
  <si>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Sor-szám</t>
  </si>
  <si>
    <t>MEGNEVEZÉS</t>
  </si>
  <si>
    <t>Évek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</si>
  <si>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</si>
  <si>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</si>
  <si>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</si>
  <si>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</si>
  <si>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</si>
  <si>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</si>
  <si>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</si>
  <si>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</si>
  <si>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</si>
  <si>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</si>
  <si>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</si>
  <si>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</si>
  <si>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</si>
  <si>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</si>
  <si>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</si>
  <si>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</si>
  <si>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</si>
  <si>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</si>
  <si>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</si>
  <si>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</si>
  <si>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</si>
  <si>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</si>
  <si>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</si>
  <si>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</si>
  <si>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</si>
  <si>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</si>
  <si>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</si>
  <si>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</si>
  <si>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</si>
  <si>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</si>
  <si>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</si>
  <si>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</si>
  <si>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</si>
  <si>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</si>
  <si>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</si>
  <si>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</si>
  <si>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</si>
  <si>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</si>
  <si>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</si>
  <si>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</si>
  <si>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</si>
  <si>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</si>
  <si>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</si>
  <si>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</si>
  <si>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</si>
  <si>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</si>
  <si>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</si>
  <si>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Polgármester</t>
  </si>
  <si>
    <t>Feladat / cél</t>
  </si>
  <si>
    <t>Sorszám.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</si>
  <si>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</si>
  <si>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</si>
  <si>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</si>
  <si>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Adatok ezer Ft-ban</t>
  </si>
  <si>
    <t>1. számú melléklet</t>
  </si>
  <si>
    <t>CSESZTREG KÖZSÉG ÖNKORMÁNYZATA ÉS INTÉZMÉNYE</t>
  </si>
  <si>
    <t>Eredeti előirányzat 2016.</t>
  </si>
  <si>
    <t>Adatok Ft-ban</t>
  </si>
  <si>
    <t>Működési célú költségvetési tán. és kiegészítő tám.</t>
  </si>
  <si>
    <t>Elszámolásból származó bevételek</t>
  </si>
  <si>
    <t>Biztosító által fizetett kártérítés</t>
  </si>
  <si>
    <t>K335.</t>
  </si>
  <si>
    <t>Közvetített szolgáltatások</t>
  </si>
  <si>
    <t>K9122.</t>
  </si>
  <si>
    <t>Befeketési célú belföldi értékpapírok vásárlása</t>
  </si>
  <si>
    <t>BEVÉTELEK</t>
  </si>
  <si>
    <t xml:space="preserve"> Csesztregi Közös Önkormányzati Hivatal költségvetése</t>
  </si>
  <si>
    <t>B403.</t>
  </si>
  <si>
    <t>K512.</t>
  </si>
  <si>
    <t>A 2015. évről áthúzódó bérkompenzáció támogatása:</t>
  </si>
  <si>
    <t>d) Lakott külterülettel kapcsolatos feladatok támogatása</t>
  </si>
  <si>
    <t xml:space="preserve">         lakott külterülettel kapcsoltos feladatok támogatása beszámítás  után</t>
  </si>
  <si>
    <t>3. a) Család- és gyermekjóléti szolgálat</t>
  </si>
  <si>
    <t xml:space="preserve">    Adatok Ft-ban</t>
  </si>
  <si>
    <t>Eredeti előirányzat        2016.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</si>
  <si>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</si>
  <si>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</si>
  <si>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</si>
  <si>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</si>
  <si>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 xml:space="preserve">   Előző évi maradvány igénybevétele</t>
  </si>
  <si>
    <t>Felhalmozási jellegű bevétel megnevezése</t>
  </si>
  <si>
    <t>Felhalmozási jellegű kiadás megnevezése</t>
  </si>
  <si>
    <t>Felhalmozási jellegű bevételek és kiadások</t>
  </si>
  <si>
    <t>2.4. Egyéb működési célú kiadások</t>
  </si>
  <si>
    <t xml:space="preserve"> Adatok Ft-ban</t>
  </si>
  <si>
    <t xml:space="preserve">    lásd: 5. tábla</t>
  </si>
  <si>
    <t xml:space="preserve">   lásd: 5. tábla</t>
  </si>
  <si>
    <t>2017.</t>
  </si>
  <si>
    <t>2018.</t>
  </si>
  <si>
    <t>2019.</t>
  </si>
  <si>
    <t>Tárgyév</t>
  </si>
  <si>
    <t>Összesen
(G=C+D+E+F)</t>
  </si>
  <si>
    <t>8, a melléklet</t>
  </si>
  <si>
    <t>013370</t>
  </si>
  <si>
    <t>Informatikai fejlesztések és szolgáltatások</t>
  </si>
  <si>
    <t>Intézményen kívüli gyermekétkezés</t>
  </si>
  <si>
    <t>Zöldterület- kezelés</t>
  </si>
  <si>
    <t>Gyermekvédelmi pénzbeli és természetbeli ellátások</t>
  </si>
  <si>
    <t>104042</t>
  </si>
  <si>
    <t>Család- és gyermekjóléti szolgáltatások</t>
  </si>
  <si>
    <t>Család- és gyermekjóléti szolgálat</t>
  </si>
  <si>
    <t>K89.</t>
  </si>
  <si>
    <t>Egyéb felhalmozási célú támogatások áht-n kívülre</t>
  </si>
  <si>
    <t>2016. évi várható teljestés</t>
  </si>
  <si>
    <t>Eredeti előirányzat 2017.</t>
  </si>
  <si>
    <t xml:space="preserve"> Eredeti előirányzat 2016.</t>
  </si>
  <si>
    <t>2016. évi várható  teljesítés</t>
  </si>
  <si>
    <t xml:space="preserve">2017. </t>
  </si>
  <si>
    <t>2016. évi várható teljesítés</t>
  </si>
  <si>
    <t>Eredeti előirányzat       2017.</t>
  </si>
  <si>
    <t>Ellátási díjak előirányzata</t>
  </si>
  <si>
    <t>Kiszámlázott áfa előirányzata</t>
  </si>
  <si>
    <t>B53.</t>
  </si>
  <si>
    <t>Egyéb tárgyi eszközök értékesítése</t>
  </si>
  <si>
    <t>B1.- B8.</t>
  </si>
  <si>
    <t>Informatikai eszközök beszerzése</t>
  </si>
  <si>
    <t>K1.- K8.</t>
  </si>
  <si>
    <t>2017. évi</t>
  </si>
  <si>
    <t>2016. évi</t>
  </si>
  <si>
    <t>5. c, A rászoruló gyermekek intézményen kívüli szünidei étkeztetésének támogatása</t>
  </si>
  <si>
    <t>CSESZTREG KÖZSÉG ÖNKORMÁNYZATÁNAK ÁLLAMI HOZZÁJÁRULÁSA 2017. ÉVBEN</t>
  </si>
  <si>
    <t xml:space="preserve">    Fecskeház kialakítása (önerő biztosítása)</t>
  </si>
  <si>
    <t xml:space="preserve">    Ady úti járda felújítása</t>
  </si>
  <si>
    <t xml:space="preserve">    Községgazdálkodáshoz szükséges eszközök beszerzése</t>
  </si>
  <si>
    <t xml:space="preserve"> Udvari melléképület felújítása</t>
  </si>
  <si>
    <t xml:space="preserve">     Egészségügy részére eszközök beszerzése</t>
  </si>
  <si>
    <t xml:space="preserve">    Konyhai pályázathoz önerő biztosítása</t>
  </si>
  <si>
    <t xml:space="preserve">     Tópari fejlesztsek (Pályázati önerő (SI-HU))</t>
  </si>
  <si>
    <t>2017. évi előirányzat</t>
  </si>
  <si>
    <t>CSESZTREG KÖZSÉG ÖNKORMÁNYZATA 2017. ÉVI TARTALÉKAI</t>
  </si>
  <si>
    <t>KIADÁSOK</t>
  </si>
  <si>
    <t>3. számú melléklet</t>
  </si>
  <si>
    <t>B812.</t>
  </si>
  <si>
    <t>Befektetési célú belföldi értékpapírok beváltása, értékesítése</t>
  </si>
  <si>
    <t>K1106.</t>
  </si>
  <si>
    <t>Jubileumi jutalmak</t>
  </si>
  <si>
    <t>K5021.</t>
  </si>
  <si>
    <t>A helyi önkormányzatok előző évi elszámolásaiból származó kiadások</t>
  </si>
  <si>
    <t>K352.</t>
  </si>
  <si>
    <t>Fizetendő áfa előirányzata</t>
  </si>
  <si>
    <t>K63.</t>
  </si>
  <si>
    <t>Informatikai eszközök beszerzése, létesítése</t>
  </si>
  <si>
    <t>2017. ÉVI MŰKÖDÉSI ÉS FELHALMOZÁSI CÉLÚ BEVÉTELEI ÉS KIADÁSAI</t>
  </si>
  <si>
    <t>1.7. Befektetési célú belföldi értékpapírok beváltása, értékesítése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</si>
  <si>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</si>
  <si>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</si>
  <si>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</si>
  <si>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</si>
  <si>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</si>
  <si>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</si>
  <si>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</si>
  <si>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1.10. Befektetési célú belföldi értékpapírok vásárlása</t>
  </si>
  <si>
    <t>1.8. Előző évi költségvetési maradvány igénybevétele</t>
  </si>
  <si>
    <t>2.4. Előző évi költségvetési maradvány igénybevétele</t>
  </si>
  <si>
    <t>Támogatási célú finanszírozás műveletek</t>
  </si>
  <si>
    <t>104037</t>
  </si>
  <si>
    <t>Gyermekétkeztetés köznevelés intézményben</t>
  </si>
  <si>
    <t>Egyéb kisegítő szolgáltatások</t>
  </si>
  <si>
    <t>Támogatási célú finaszírozási műveletek</t>
  </si>
  <si>
    <t>K1</t>
  </si>
  <si>
    <t>K2</t>
  </si>
  <si>
    <t>K3</t>
  </si>
  <si>
    <t>K4</t>
  </si>
  <si>
    <t>K5</t>
  </si>
  <si>
    <t>K6</t>
  </si>
  <si>
    <t>K7</t>
  </si>
  <si>
    <t>K8</t>
  </si>
  <si>
    <t>K914</t>
  </si>
  <si>
    <t xml:space="preserve">Személyi juttatások </t>
  </si>
  <si>
    <t xml:space="preserve">Munkaadókat terhelő járulékok </t>
  </si>
  <si>
    <t xml:space="preserve">Ellátottak pénzbeli juttatásai </t>
  </si>
  <si>
    <t xml:space="preserve">Egyéb működési célú kiadások </t>
  </si>
  <si>
    <t xml:space="preserve">Egyéb felhalmozási  célú kiadások </t>
  </si>
  <si>
    <t>Áht-n belüli megelőlegezések visszafizetése</t>
  </si>
  <si>
    <t>Átlagos statisztikai létszám (közfogl. nélkül) (fő)</t>
  </si>
  <si>
    <t>Létszám (fő)</t>
  </si>
  <si>
    <t>Önkormányzati működési támogatás</t>
  </si>
  <si>
    <t>B11</t>
  </si>
  <si>
    <t>B16</t>
  </si>
  <si>
    <t>Egyéb működési célú támogatás</t>
  </si>
  <si>
    <t>Működési célú támogatások áht-n belülről</t>
  </si>
  <si>
    <t>B2</t>
  </si>
  <si>
    <t>B3</t>
  </si>
  <si>
    <t>B4</t>
  </si>
  <si>
    <t>B5</t>
  </si>
  <si>
    <t>B6</t>
  </si>
  <si>
    <t>B7</t>
  </si>
  <si>
    <t>B813</t>
  </si>
  <si>
    <t>Felhalmozási célú támogatatások áht-n belülről</t>
  </si>
  <si>
    <t xml:space="preserve"> Működési célú  átvett pénzeszköz</t>
  </si>
  <si>
    <t>Felhalmozási célú átvett pénzeszköz</t>
  </si>
  <si>
    <t>Maradvány igénybevétele</t>
  </si>
  <si>
    <t>CSESZTREG KÖZSÉG ÖNKORMÁNYZATA ÉS INTÉZMÉNYE 2017. ÉVI ELŐIRÁNYZAT FELHASZNÁLÁSI ÜTEMTERVE</t>
  </si>
  <si>
    <t>Előző évi költségvetési maradvány igénybevétele</t>
  </si>
  <si>
    <t>fecskeház</t>
  </si>
  <si>
    <t>igazgatás</t>
  </si>
  <si>
    <t>járda</t>
  </si>
  <si>
    <t>községgazd.</t>
  </si>
  <si>
    <t>udvari mell.ép.</t>
  </si>
  <si>
    <t>dr., védőnő</t>
  </si>
  <si>
    <t>SI-HU önerő</t>
  </si>
  <si>
    <t>konyha önerő</t>
  </si>
  <si>
    <t>szennyvíz</t>
  </si>
  <si>
    <t>hivatal</t>
  </si>
  <si>
    <t>2017. előtti kifizetések</t>
  </si>
  <si>
    <t>Csesztreg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</si>
  <si>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</si>
  <si>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2020.</t>
  </si>
  <si>
    <t>2017. évi eredeti előirányzat</t>
  </si>
  <si>
    <t>B411.</t>
  </si>
  <si>
    <t>Csesztreg Község Önkormányzata által adott közvetett támogatások 2017. évben
(kedvezmények)</t>
  </si>
  <si>
    <t>CSESZTREG KÖZSÉG ÖNKORMÁNYZATA ÉS INTÉZMÉNYE 2017. ÉVI KIADÁSAI ÉS LÉTSZÁMADATAI FELADATOK SZERINTI BONTÁSBAN</t>
  </si>
  <si>
    <t>CSESZTREG KÖZSÉG ÖNKORMÁNYZATA ÉS INTÉZMÉNYE 2017. ÉVI BEVÉTELEI FELADATOK SZERINTI BONTÁSBAN</t>
  </si>
  <si>
    <t>B7. -B8.</t>
  </si>
  <si>
    <t>K8.- K9.</t>
  </si>
  <si>
    <t>2/2017. (II. 20.) önkormányzati rendelet 1. melléklete</t>
  </si>
  <si>
    <t>2/2017. (II. 20.) önkormányzati rendelet 2,a. melléklete</t>
  </si>
  <si>
    <t>2/2017. (II. 20.) önkormányzati rendelet 2,b. melléklete</t>
  </si>
  <si>
    <t>2/2017. (II. 20.) önkormányzati rendelet 4. melléklete</t>
  </si>
  <si>
    <t>2/2017. (II. 20.) önkormányzati rendelet 3. melléklete</t>
  </si>
  <si>
    <t>2/2017. (II. 20.) önkormányzati rendelet 5. melléklete</t>
  </si>
  <si>
    <t>2/2017. (II. 20.) önkormányzati rendelet 6,a. melléklete</t>
  </si>
  <si>
    <t>2/2017. (II. 20.) önkormányzati rendelet 6,b. melléklete</t>
  </si>
  <si>
    <t>2/2017. (II. 20.) önkormányzati rendelet 7. melléklete</t>
  </si>
  <si>
    <t>2/2017. (II. 20.) önkormányzati rendelet 8,a. melléklete</t>
  </si>
  <si>
    <t>2/2017. (II. 20.) önkormányzati rendelet 8,b. melléklete</t>
  </si>
  <si>
    <t>2/2017. (II. 20.) önkormányzati rendelet 9. melléklete</t>
  </si>
  <si>
    <t>2/2017. (II. 20.) önkormányzati rendelet 10. melléklete</t>
  </si>
  <si>
    <t>2/2017. (II. 20.) önkormányzati rendelet 11. melléklete</t>
  </si>
  <si>
    <t>2/2017. (II. 20.)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</si>
</sst>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9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15" fillId="0" borderId="0" xfId="108" applyBorder="1" applyAlignment="1" applyProtection="1">
      <alignment horizontal="right"/>
      <protection locked="0"/>
    </xf>
    <xf numFmtId="0" fontId="15" fillId="0" borderId="0" xfId="108" applyFont="1" applyBorder="1" applyAlignment="1" applyProtection="1">
      <alignment horizontal="right"/>
      <protection locked="0"/>
    </xf>
    <xf numFmtId="0" fontId="15" fillId="0" borderId="0" xfId="108">
      <alignment/>
      <protection/>
    </xf>
    <xf numFmtId="0" fontId="29" fillId="0" borderId="0" xfId="108" applyFont="1" applyBorder="1" applyAlignment="1" applyProtection="1">
      <alignment horizontal="centerContinuous"/>
      <protection locked="0"/>
    </xf>
    <xf numFmtId="0" fontId="31" fillId="0" borderId="0" xfId="108" applyFont="1" applyBorder="1" applyAlignment="1" applyProtection="1">
      <alignment horizontal="center" vertical="center"/>
      <protection locked="0"/>
    </xf>
    <xf numFmtId="0" fontId="15" fillId="0" borderId="0" xfId="108" applyBorder="1" applyAlignment="1" applyProtection="1">
      <alignment horizontal="centerContinuous" vertical="top"/>
      <protection locked="0"/>
    </xf>
    <xf numFmtId="0" fontId="32" fillId="0" borderId="0" xfId="108" applyFont="1" applyBorder="1" applyAlignment="1" applyProtection="1">
      <alignment horizontal="centerContinuous" vertical="top"/>
      <protection locked="0"/>
    </xf>
    <xf numFmtId="0" fontId="15" fillId="0" borderId="0" xfId="108" applyAlignment="1" applyProtection="1">
      <alignment horizontal="centerContinuous" vertical="top"/>
      <protection locked="0"/>
    </xf>
    <xf numFmtId="0" fontId="32" fillId="0" borderId="21" xfId="108" applyFont="1" applyBorder="1" applyAlignment="1" applyProtection="1">
      <alignment horizontal="centerContinuous" vertical="top"/>
      <protection locked="0"/>
    </xf>
    <xf numFmtId="0" fontId="25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108" applyFont="1" applyAlignment="1">
      <alignment horizontal="center" wrapText="1"/>
      <protection/>
    </xf>
    <xf numFmtId="0" fontId="1" fillId="0" borderId="0" xfId="108" applyFont="1">
      <alignment/>
      <protection/>
    </xf>
    <xf numFmtId="0" fontId="1" fillId="0" borderId="13" xfId="108" applyFont="1" applyBorder="1" applyProtection="1">
      <alignment/>
      <protection locked="0"/>
    </xf>
    <xf numFmtId="0" fontId="49" fillId="0" borderId="0" xfId="108" applyFont="1" applyBorder="1">
      <alignment/>
      <protection/>
    </xf>
    <xf numFmtId="3" fontId="49" fillId="0" borderId="0" xfId="108" applyNumberFormat="1" applyFont="1" applyBorder="1">
      <alignment/>
      <protection/>
    </xf>
    <xf numFmtId="0" fontId="1" fillId="0" borderId="22" xfId="108" applyFont="1" applyBorder="1" applyProtection="1">
      <alignment/>
      <protection locked="0"/>
    </xf>
    <xf numFmtId="0" fontId="38" fillId="0" borderId="0" xfId="0" applyFont="1" applyBorder="1" applyAlignment="1">
      <alignment wrapText="1"/>
    </xf>
    <xf numFmtId="0" fontId="1" fillId="0" borderId="23" xfId="108" applyFont="1" applyBorder="1">
      <alignment/>
      <protection/>
    </xf>
    <xf numFmtId="0" fontId="49" fillId="0" borderId="23" xfId="108" applyFont="1" applyBorder="1">
      <alignment/>
      <protection/>
    </xf>
    <xf numFmtId="0" fontId="36" fillId="0" borderId="2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4" fillId="0" borderId="2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7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3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8" fillId="0" borderId="13" xfId="0" applyNumberFormat="1" applyFont="1" applyBorder="1" applyAlignment="1">
      <alignment horizontal="right" wrapText="1"/>
    </xf>
    <xf numFmtId="3" fontId="38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0" fontId="34" fillId="0" borderId="26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3" fontId="34" fillId="0" borderId="27" xfId="0" applyNumberFormat="1" applyFont="1" applyBorder="1" applyAlignment="1">
      <alignment horizontal="right" wrapText="1"/>
    </xf>
    <xf numFmtId="0" fontId="35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3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5" fillId="0" borderId="33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6" fillId="0" borderId="12" xfId="101" applyFont="1" applyBorder="1" applyAlignment="1">
      <alignment horizontal="center"/>
      <protection/>
    </xf>
    <xf numFmtId="0" fontId="56" fillId="0" borderId="13" xfId="101" applyFont="1" applyBorder="1" applyAlignment="1">
      <alignment horizontal="center"/>
      <protection/>
    </xf>
    <xf numFmtId="0" fontId="56" fillId="0" borderId="14" xfId="101" applyFont="1" applyBorder="1" applyAlignment="1">
      <alignment horizontal="center"/>
      <protection/>
    </xf>
    <xf numFmtId="0" fontId="56" fillId="0" borderId="0" xfId="101" applyFont="1">
      <alignment/>
      <protection/>
    </xf>
    <xf numFmtId="0" fontId="30" fillId="0" borderId="0" xfId="108" applyFont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vertical="center" wrapText="1"/>
      <protection/>
    </xf>
    <xf numFmtId="3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 wrapText="1"/>
      <protection/>
    </xf>
    <xf numFmtId="0" fontId="57" fillId="0" borderId="37" xfId="0" applyFont="1" applyFill="1" applyBorder="1" applyAlignment="1" applyProtection="1">
      <alignment horizontal="left" vertical="center"/>
      <protection/>
    </xf>
    <xf numFmtId="180" fontId="16" fillId="0" borderId="0" xfId="107" applyNumberFormat="1" applyFill="1" applyAlignment="1" applyProtection="1">
      <alignment vertical="center" wrapText="1"/>
      <protection/>
    </xf>
    <xf numFmtId="180" fontId="58" fillId="0" borderId="0" xfId="107" applyNumberFormat="1" applyFont="1" applyFill="1" applyAlignment="1" applyProtection="1">
      <alignment horizontal="centerContinuous" vertical="center" wrapText="1"/>
      <protection/>
    </xf>
    <xf numFmtId="180" fontId="16" fillId="0" borderId="0" xfId="107" applyNumberFormat="1" applyFill="1" applyAlignment="1" applyProtection="1">
      <alignment horizontal="centerContinuous" vertical="center"/>
      <protection/>
    </xf>
    <xf numFmtId="180" fontId="16" fillId="0" borderId="0" xfId="107" applyNumberFormat="1" applyFill="1" applyAlignment="1" applyProtection="1">
      <alignment horizontal="center" vertical="center" wrapText="1"/>
      <protection/>
    </xf>
    <xf numFmtId="180" fontId="60" fillId="0" borderId="37" xfId="107" applyNumberFormat="1" applyFont="1" applyFill="1" applyBorder="1" applyAlignment="1" applyProtection="1">
      <alignment horizontal="centerContinuous" vertical="center" wrapText="1"/>
      <protection/>
    </xf>
    <xf numFmtId="180" fontId="60" fillId="0" borderId="38" xfId="107" applyNumberFormat="1" applyFont="1" applyFill="1" applyBorder="1" applyAlignment="1" applyProtection="1">
      <alignment horizontal="centerContinuous" vertical="center" wrapText="1"/>
      <protection/>
    </xf>
    <xf numFmtId="180" fontId="60" fillId="0" borderId="36" xfId="107" applyNumberFormat="1" applyFont="1" applyFill="1" applyBorder="1" applyAlignment="1" applyProtection="1">
      <alignment horizontal="centerContinuous" vertical="center" wrapText="1"/>
      <protection/>
    </xf>
    <xf numFmtId="180" fontId="60" fillId="0" borderId="37" xfId="107" applyNumberFormat="1" applyFont="1" applyFill="1" applyBorder="1" applyAlignment="1" applyProtection="1">
      <alignment horizontal="center" vertical="center" wrapText="1"/>
      <protection/>
    </xf>
    <xf numFmtId="180" fontId="60" fillId="0" borderId="38" xfId="107" applyNumberFormat="1" applyFont="1" applyFill="1" applyBorder="1" applyAlignment="1" applyProtection="1">
      <alignment horizontal="center" vertical="center" wrapText="1"/>
      <protection/>
    </xf>
    <xf numFmtId="180" fontId="60" fillId="0" borderId="36" xfId="107" applyNumberFormat="1" applyFont="1" applyFill="1" applyBorder="1" applyAlignment="1" applyProtection="1">
      <alignment horizontal="center" vertical="center" wrapText="1"/>
      <protection/>
    </xf>
    <xf numFmtId="180" fontId="27" fillId="0" borderId="0" xfId="107" applyNumberFormat="1" applyFont="1" applyFill="1" applyAlignment="1" applyProtection="1">
      <alignment horizontal="center" vertical="center" wrapText="1"/>
      <protection/>
    </xf>
    <xf numFmtId="180" fontId="56" fillId="0" borderId="39" xfId="107" applyNumberFormat="1" applyFont="1" applyFill="1" applyBorder="1" applyAlignment="1" applyProtection="1">
      <alignment horizontal="center" vertical="center" wrapText="1"/>
      <protection/>
    </xf>
    <xf numFmtId="180" fontId="56" fillId="0" borderId="37" xfId="107" applyNumberFormat="1" applyFont="1" applyFill="1" applyBorder="1" applyAlignment="1" applyProtection="1">
      <alignment horizontal="center" vertical="center" wrapText="1"/>
      <protection/>
    </xf>
    <xf numFmtId="180" fontId="56" fillId="0" borderId="38" xfId="107" applyNumberFormat="1" applyFont="1" applyFill="1" applyBorder="1" applyAlignment="1" applyProtection="1">
      <alignment horizontal="center" vertical="center" wrapText="1"/>
      <protection/>
    </xf>
    <xf numFmtId="180" fontId="56" fillId="0" borderId="36" xfId="107" applyNumberFormat="1" applyFont="1" applyFill="1" applyBorder="1" applyAlignment="1" applyProtection="1">
      <alignment horizontal="center" vertical="center" wrapText="1"/>
      <protection/>
    </xf>
    <xf numFmtId="180" fontId="56" fillId="0" borderId="0" xfId="107" applyNumberFormat="1" applyFont="1" applyFill="1" applyAlignment="1" applyProtection="1">
      <alignment horizontal="center" vertical="center" wrapText="1"/>
      <protection/>
    </xf>
    <xf numFmtId="180" fontId="16" fillId="0" borderId="40" xfId="107" applyNumberFormat="1" applyFill="1" applyBorder="1" applyAlignment="1" applyProtection="1">
      <alignment horizontal="left" vertical="center" wrapText="1" indent="1"/>
      <protection/>
    </xf>
    <xf numFmtId="180" fontId="61" fillId="0" borderId="30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27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1" xfId="107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7" applyNumberFormat="1" applyFill="1" applyBorder="1" applyAlignment="1" applyProtection="1">
      <alignment horizontal="left" vertical="center" wrapText="1" indent="1"/>
      <protection/>
    </xf>
    <xf numFmtId="180" fontId="61" fillId="0" borderId="12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13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3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4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45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2" xfId="107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7" applyNumberFormat="1" applyFont="1" applyFill="1" applyBorder="1" applyAlignment="1" applyProtection="1">
      <alignment horizontal="left" vertical="center" wrapText="1" indent="1"/>
      <protection/>
    </xf>
    <xf numFmtId="180" fontId="56" fillId="0" borderId="37" xfId="107" applyNumberFormat="1" applyFont="1" applyFill="1" applyBorder="1" applyAlignment="1" applyProtection="1">
      <alignment horizontal="left" vertical="center" wrapText="1" indent="1"/>
      <protection/>
    </xf>
    <xf numFmtId="180" fontId="56" fillId="0" borderId="38" xfId="107" applyNumberFormat="1" applyFont="1" applyFill="1" applyBorder="1" applyAlignment="1" applyProtection="1">
      <alignment horizontal="right" vertical="center" wrapText="1" indent="1"/>
      <protection/>
    </xf>
    <xf numFmtId="180" fontId="56" fillId="0" borderId="36" xfId="107" applyNumberFormat="1" applyFont="1" applyFill="1" applyBorder="1" applyAlignment="1" applyProtection="1">
      <alignment horizontal="right" vertical="center" wrapText="1" indent="1"/>
      <protection/>
    </xf>
    <xf numFmtId="180" fontId="61" fillId="0" borderId="46" xfId="107" applyNumberFormat="1" applyFont="1" applyFill="1" applyBorder="1" applyAlignment="1" applyProtection="1">
      <alignment horizontal="left" vertical="center" wrapText="1" indent="1"/>
      <protection/>
    </xf>
    <xf numFmtId="180" fontId="62" fillId="0" borderId="47" xfId="107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48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3" xfId="107" applyNumberFormat="1" applyFont="1" applyFill="1" applyBorder="1" applyAlignment="1" applyProtection="1">
      <alignment horizontal="right" vertical="center" wrapText="1" indent="1"/>
      <protection locked="0"/>
    </xf>
    <xf numFmtId="180" fontId="62" fillId="0" borderId="13" xfId="107" applyNumberFormat="1" applyFont="1" applyFill="1" applyBorder="1" applyAlignment="1" applyProtection="1">
      <alignment horizontal="right" vertical="center" wrapText="1" indent="1"/>
      <protection/>
    </xf>
    <xf numFmtId="180" fontId="61" fillId="0" borderId="47" xfId="107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7" xfId="107" applyNumberFormat="1" applyFont="1" applyFill="1" applyBorder="1" applyAlignment="1" applyProtection="1">
      <alignment horizontal="left" vertical="center" wrapText="1" indent="1"/>
      <protection/>
    </xf>
    <xf numFmtId="180" fontId="27" fillId="0" borderId="49" xfId="107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7" applyNumberFormat="1" applyFont="1" applyFill="1" applyBorder="1" applyAlignment="1" applyProtection="1" quotePrefix="1">
      <alignment horizontal="left" vertical="center" wrapText="1" indent="6"/>
      <protection locked="0"/>
    </xf>
    <xf numFmtId="180" fontId="61" fillId="0" borderId="46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48" xfId="107" applyNumberFormat="1" applyFont="1" applyFill="1" applyBorder="1" applyAlignment="1" applyProtection="1">
      <alignment horizontal="right" vertical="center" wrapText="1" indent="1"/>
      <protection locked="0"/>
    </xf>
    <xf numFmtId="180" fontId="62" fillId="0" borderId="46" xfId="107" applyNumberFormat="1" applyFont="1" applyFill="1" applyBorder="1" applyAlignment="1" applyProtection="1">
      <alignment horizontal="left" vertical="center" wrapText="1" indent="1"/>
      <protection/>
    </xf>
    <xf numFmtId="180" fontId="62" fillId="0" borderId="27" xfId="107" applyNumberFormat="1" applyFont="1" applyFill="1" applyBorder="1" applyAlignment="1" applyProtection="1">
      <alignment horizontal="right" vertical="center" wrapText="1" indent="1"/>
      <protection/>
    </xf>
    <xf numFmtId="180" fontId="61" fillId="0" borderId="41" xfId="107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2" xfId="107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7" applyNumberFormat="1" applyFont="1" applyFill="1" applyBorder="1" applyAlignment="1" applyProtection="1">
      <alignment horizontal="left" vertical="center" wrapText="1" indent="2"/>
      <protection/>
    </xf>
    <xf numFmtId="180" fontId="62" fillId="0" borderId="13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30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30" xfId="107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30" xfId="107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30" xfId="107" applyNumberFormat="1" applyFont="1" applyFill="1" applyBorder="1" applyAlignment="1" applyProtection="1">
      <alignment horizontal="left" vertical="center" wrapText="1" indent="2"/>
      <protection/>
    </xf>
    <xf numFmtId="180" fontId="61" fillId="0" borderId="16" xfId="107" applyNumberFormat="1" applyFont="1" applyFill="1" applyBorder="1" applyAlignment="1" applyProtection="1">
      <alignment horizontal="left" vertical="center" wrapText="1" indent="2"/>
      <protection/>
    </xf>
    <xf numFmtId="3" fontId="64" fillId="0" borderId="13" xfId="0" applyNumberFormat="1" applyFont="1" applyBorder="1" applyAlignment="1">
      <alignment horizontal="right" wrapText="1"/>
    </xf>
    <xf numFmtId="3" fontId="64" fillId="0" borderId="25" xfId="0" applyNumberFormat="1" applyFont="1" applyBorder="1" applyAlignment="1">
      <alignment horizontal="right" wrapText="1"/>
    </xf>
    <xf numFmtId="0" fontId="25" fillId="0" borderId="50" xfId="0" applyFont="1" applyBorder="1" applyAlignment="1">
      <alignment horizontal="center" wrapText="1"/>
    </xf>
    <xf numFmtId="0" fontId="27" fillId="0" borderId="51" xfId="0" applyFont="1" applyFill="1" applyBorder="1" applyAlignment="1" applyProtection="1">
      <alignment vertical="center" wrapText="1"/>
      <protection/>
    </xf>
    <xf numFmtId="3" fontId="52" fillId="0" borderId="13" xfId="108" applyNumberFormat="1" applyFont="1" applyBorder="1">
      <alignment/>
      <protection/>
    </xf>
    <xf numFmtId="3" fontId="1" fillId="0" borderId="13" xfId="108" applyNumberFormat="1" applyFont="1" applyBorder="1">
      <alignment/>
      <protection/>
    </xf>
    <xf numFmtId="3" fontId="49" fillId="0" borderId="25" xfId="108" applyNumberFormat="1" applyFont="1" applyBorder="1">
      <alignment/>
      <protection/>
    </xf>
    <xf numFmtId="3" fontId="1" fillId="0" borderId="13" xfId="108" applyNumberFormat="1" applyFont="1" applyFill="1" applyBorder="1">
      <alignment/>
      <protection/>
    </xf>
    <xf numFmtId="3" fontId="43" fillId="0" borderId="13" xfId="108" applyNumberFormat="1" applyFont="1" applyFill="1" applyBorder="1">
      <alignment/>
      <protection/>
    </xf>
    <xf numFmtId="180" fontId="61" fillId="0" borderId="18" xfId="107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52" xfId="107" applyNumberFormat="1" applyFont="1" applyFill="1" applyBorder="1" applyAlignment="1" applyProtection="1">
      <alignment horizontal="right" vertical="center" wrapText="1" indent="1"/>
      <protection locked="0"/>
    </xf>
    <xf numFmtId="180" fontId="56" fillId="0" borderId="52" xfId="107" applyNumberFormat="1" applyFont="1" applyFill="1" applyBorder="1" applyAlignment="1" applyProtection="1">
      <alignment horizontal="right" vertical="center" wrapText="1" indent="1"/>
      <protection/>
    </xf>
    <xf numFmtId="180" fontId="61" fillId="0" borderId="53" xfId="107" applyNumberFormat="1" applyFont="1" applyFill="1" applyBorder="1" applyAlignment="1" applyProtection="1">
      <alignment horizontal="left" vertical="center" wrapText="1" indent="1"/>
      <protection/>
    </xf>
    <xf numFmtId="180" fontId="61" fillId="0" borderId="14" xfId="107" applyNumberFormat="1" applyFont="1" applyFill="1" applyBorder="1" applyAlignment="1" applyProtection="1">
      <alignment horizontal="left" vertical="center" wrapText="1" indent="1"/>
      <protection/>
    </xf>
    <xf numFmtId="180" fontId="56" fillId="0" borderId="20" xfId="107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110">
      <alignment/>
      <protection/>
    </xf>
    <xf numFmtId="0" fontId="67" fillId="0" borderId="0" xfId="110" applyFont="1">
      <alignment/>
      <protection/>
    </xf>
    <xf numFmtId="0" fontId="15" fillId="0" borderId="0" xfId="110" applyBorder="1">
      <alignment/>
      <protection/>
    </xf>
    <xf numFmtId="0" fontId="68" fillId="0" borderId="0" xfId="110" applyFont="1" applyBorder="1">
      <alignment/>
      <protection/>
    </xf>
    <xf numFmtId="0" fontId="41" fillId="0" borderId="54" xfId="110" applyFont="1" applyFill="1" applyBorder="1" applyAlignment="1">
      <alignment horizontal="left" vertical="center"/>
      <protection/>
    </xf>
    <xf numFmtId="0" fontId="41" fillId="0" borderId="14" xfId="110" applyFont="1" applyFill="1" applyBorder="1" applyAlignment="1">
      <alignment horizontal="left" vertical="center"/>
      <protection/>
    </xf>
    <xf numFmtId="0" fontId="49" fillId="0" borderId="13" xfId="110" applyFont="1" applyBorder="1" applyAlignment="1">
      <alignment horizontal="left" vertical="center"/>
      <protection/>
    </xf>
    <xf numFmtId="3" fontId="48" fillId="0" borderId="13" xfId="110" applyNumberFormat="1" applyFont="1" applyBorder="1" applyAlignment="1">
      <alignment vertical="center"/>
      <protection/>
    </xf>
    <xf numFmtId="0" fontId="49" fillId="0" borderId="13" xfId="110" applyFont="1" applyFill="1" applyBorder="1">
      <alignment/>
      <protection/>
    </xf>
    <xf numFmtId="0" fontId="70" fillId="0" borderId="14" xfId="103" applyFont="1" applyBorder="1" applyAlignment="1">
      <alignment horizontal="center"/>
      <protection/>
    </xf>
    <xf numFmtId="0" fontId="48" fillId="0" borderId="14" xfId="110" applyFont="1" applyBorder="1" applyAlignment="1">
      <alignment horizontal="left" vertical="center"/>
      <protection/>
    </xf>
    <xf numFmtId="3" fontId="49" fillId="0" borderId="13" xfId="110" applyNumberFormat="1" applyFont="1" applyBorder="1" applyAlignment="1">
      <alignment horizontal="right" vertical="center"/>
      <protection/>
    </xf>
    <xf numFmtId="0" fontId="49" fillId="0" borderId="14" xfId="110" applyFont="1" applyBorder="1" applyAlignment="1">
      <alignment horizontal="left" vertical="center"/>
      <protection/>
    </xf>
    <xf numFmtId="3" fontId="48" fillId="0" borderId="13" xfId="110" applyNumberFormat="1" applyFont="1" applyBorder="1" applyAlignment="1">
      <alignment horizontal="right" vertical="center"/>
      <protection/>
    </xf>
    <xf numFmtId="0" fontId="48" fillId="0" borderId="13" xfId="110" applyFont="1" applyBorder="1" applyAlignment="1">
      <alignment horizontal="left" vertical="center"/>
      <protection/>
    </xf>
    <xf numFmtId="3" fontId="49" fillId="0" borderId="13" xfId="110" applyNumberFormat="1" applyFont="1" applyBorder="1" applyAlignment="1">
      <alignment vertical="center"/>
      <protection/>
    </xf>
    <xf numFmtId="0" fontId="70" fillId="0" borderId="14" xfId="110" applyFont="1" applyBorder="1" applyAlignment="1">
      <alignment horizontal="center" vertical="center"/>
      <protection/>
    </xf>
    <xf numFmtId="3" fontId="69" fillId="0" borderId="13" xfId="110" applyNumberFormat="1" applyFont="1" applyFill="1" applyBorder="1" applyAlignment="1">
      <alignment vertical="center"/>
      <protection/>
    </xf>
    <xf numFmtId="3" fontId="69" fillId="0" borderId="13" xfId="110" applyNumberFormat="1" applyFont="1" applyFill="1" applyBorder="1">
      <alignment/>
      <protection/>
    </xf>
    <xf numFmtId="0" fontId="49" fillId="0" borderId="14" xfId="110" applyFont="1" applyBorder="1" applyAlignment="1">
      <alignment vertical="center"/>
      <protection/>
    </xf>
    <xf numFmtId="0" fontId="48" fillId="0" borderId="13" xfId="110" applyFont="1" applyFill="1" applyBorder="1" applyAlignment="1">
      <alignment horizontal="left" vertical="center"/>
      <protection/>
    </xf>
    <xf numFmtId="3" fontId="48" fillId="0" borderId="13" xfId="103" applyNumberFormat="1" applyFont="1" applyBorder="1" applyAlignment="1">
      <alignment horizontal="right"/>
      <protection/>
    </xf>
    <xf numFmtId="0" fontId="48" fillId="0" borderId="13" xfId="103" applyFont="1" applyBorder="1" applyAlignment="1">
      <alignment horizontal="left"/>
      <protection/>
    </xf>
    <xf numFmtId="3" fontId="70" fillId="0" borderId="13" xfId="110" applyNumberFormat="1" applyFont="1" applyBorder="1" applyAlignment="1">
      <alignment horizontal="right" vertical="center"/>
      <protection/>
    </xf>
    <xf numFmtId="0" fontId="70" fillId="0" borderId="14" xfId="110" applyFont="1" applyBorder="1" applyAlignment="1">
      <alignment horizontal="left" vertical="center"/>
      <protection/>
    </xf>
    <xf numFmtId="0" fontId="49" fillId="0" borderId="14" xfId="110" applyFont="1" applyBorder="1" applyAlignment="1">
      <alignment horizontal="left"/>
      <protection/>
    </xf>
    <xf numFmtId="0" fontId="15" fillId="0" borderId="13" xfId="110" applyBorder="1">
      <alignment/>
      <protection/>
    </xf>
    <xf numFmtId="0" fontId="70" fillId="0" borderId="13" xfId="110" applyFont="1" applyBorder="1" applyAlignment="1">
      <alignment horizontal="left" vertical="center"/>
      <protection/>
    </xf>
    <xf numFmtId="3" fontId="70" fillId="0" borderId="13" xfId="110" applyNumberFormat="1" applyFont="1" applyBorder="1" applyAlignment="1">
      <alignment vertical="center"/>
      <protection/>
    </xf>
    <xf numFmtId="0" fontId="49" fillId="0" borderId="14" xfId="110" applyFont="1" applyBorder="1" applyAlignment="1">
      <alignment horizontal="center"/>
      <protection/>
    </xf>
    <xf numFmtId="0" fontId="49" fillId="0" borderId="54" xfId="110" applyFont="1" applyBorder="1" applyAlignment="1">
      <alignment horizontal="left"/>
      <protection/>
    </xf>
    <xf numFmtId="0" fontId="49" fillId="0" borderId="54" xfId="110" applyFont="1" applyBorder="1" applyAlignment="1">
      <alignment horizontal="left" vertical="center"/>
      <protection/>
    </xf>
    <xf numFmtId="0" fontId="49" fillId="0" borderId="14" xfId="110" applyFont="1" applyBorder="1" applyAlignment="1">
      <alignment horizontal="center" vertical="center"/>
      <protection/>
    </xf>
    <xf numFmtId="0" fontId="41" fillId="0" borderId="14" xfId="110" applyFont="1" applyBorder="1" applyAlignment="1">
      <alignment horizontal="center" vertical="center"/>
      <protection/>
    </xf>
    <xf numFmtId="3" fontId="48" fillId="0" borderId="43" xfId="110" applyNumberFormat="1" applyFont="1" applyBorder="1" applyAlignment="1">
      <alignment vertical="center"/>
      <protection/>
    </xf>
    <xf numFmtId="3" fontId="48" fillId="0" borderId="43" xfId="103" applyNumberFormat="1" applyFont="1" applyBorder="1" applyAlignment="1">
      <alignment horizontal="right"/>
      <protection/>
    </xf>
    <xf numFmtId="3" fontId="48" fillId="0" borderId="43" xfId="110" applyNumberFormat="1" applyFont="1" applyBorder="1" applyAlignment="1">
      <alignment horizontal="right" vertical="center"/>
      <protection/>
    </xf>
    <xf numFmtId="3" fontId="70" fillId="0" borderId="43" xfId="110" applyNumberFormat="1" applyFont="1" applyBorder="1" applyAlignment="1">
      <alignment horizontal="right" vertical="center"/>
      <protection/>
    </xf>
    <xf numFmtId="0" fontId="15" fillId="0" borderId="43" xfId="110" applyBorder="1">
      <alignment/>
      <protection/>
    </xf>
    <xf numFmtId="3" fontId="49" fillId="0" borderId="43" xfId="110" applyNumberFormat="1" applyFont="1" applyBorder="1" applyAlignment="1">
      <alignment horizontal="right" vertical="center"/>
      <protection/>
    </xf>
    <xf numFmtId="3" fontId="69" fillId="0" borderId="43" xfId="110" applyNumberFormat="1" applyFont="1" applyFill="1" applyBorder="1" applyAlignment="1">
      <alignment vertical="center"/>
      <protection/>
    </xf>
    <xf numFmtId="3" fontId="49" fillId="0" borderId="43" xfId="110" applyNumberFormat="1" applyFont="1" applyBorder="1" applyAlignment="1">
      <alignment vertical="center"/>
      <protection/>
    </xf>
    <xf numFmtId="3" fontId="70" fillId="0" borderId="43" xfId="110" applyNumberFormat="1" applyFont="1" applyBorder="1" applyAlignment="1">
      <alignment vertical="center"/>
      <protection/>
    </xf>
    <xf numFmtId="3" fontId="40" fillId="0" borderId="13" xfId="110" applyNumberFormat="1" applyFont="1" applyBorder="1" applyAlignment="1">
      <alignment vertical="center"/>
      <protection/>
    </xf>
    <xf numFmtId="3" fontId="40" fillId="0" borderId="43" xfId="110" applyNumberFormat="1" applyFont="1" applyBorder="1" applyAlignment="1">
      <alignment vertical="center"/>
      <protection/>
    </xf>
    <xf numFmtId="0" fontId="55" fillId="0" borderId="55" xfId="0" applyFont="1" applyBorder="1" applyAlignment="1">
      <alignment horizontal="center" wrapText="1"/>
    </xf>
    <xf numFmtId="0" fontId="49" fillId="0" borderId="54" xfId="110" applyFont="1" applyBorder="1" applyAlignment="1">
      <alignment horizontal="center" vertical="center"/>
      <protection/>
    </xf>
    <xf numFmtId="3" fontId="70" fillId="0" borderId="13" xfId="110" applyNumberFormat="1" applyFont="1" applyBorder="1">
      <alignment/>
      <protection/>
    </xf>
    <xf numFmtId="3" fontId="70" fillId="0" borderId="43" xfId="110" applyNumberFormat="1" applyFont="1" applyBorder="1">
      <alignment/>
      <protection/>
    </xf>
    <xf numFmtId="3" fontId="50" fillId="0" borderId="13" xfId="110" applyNumberFormat="1" applyFont="1" applyBorder="1" applyAlignment="1">
      <alignment vertical="center"/>
      <protection/>
    </xf>
    <xf numFmtId="3" fontId="70" fillId="24" borderId="13" xfId="110" applyNumberFormat="1" applyFont="1" applyFill="1" applyBorder="1" applyAlignment="1">
      <alignment vertical="center"/>
      <protection/>
    </xf>
    <xf numFmtId="0" fontId="70" fillId="0" borderId="13" xfId="110" applyFont="1" applyFill="1" applyBorder="1" applyAlignment="1">
      <alignment horizontal="left" vertical="center"/>
      <protection/>
    </xf>
    <xf numFmtId="0" fontId="48" fillId="0" borderId="47" xfId="11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9" fillId="0" borderId="54" xfId="110" applyFont="1" applyBorder="1" applyAlignment="1">
      <alignment horizontal="center"/>
      <protection/>
    </xf>
    <xf numFmtId="3" fontId="48" fillId="24" borderId="13" xfId="110" applyNumberFormat="1" applyFont="1" applyFill="1" applyBorder="1" applyAlignment="1">
      <alignment vertical="center"/>
      <protection/>
    </xf>
    <xf numFmtId="3" fontId="72" fillId="25" borderId="13" xfId="110" applyNumberFormat="1" applyFont="1" applyFill="1" applyBorder="1" applyAlignment="1">
      <alignment horizontal="right" vertical="center"/>
      <protection/>
    </xf>
    <xf numFmtId="3" fontId="72" fillId="25" borderId="13" xfId="110" applyNumberFormat="1" applyFont="1" applyFill="1" applyBorder="1">
      <alignment/>
      <protection/>
    </xf>
    <xf numFmtId="3" fontId="73" fillId="25" borderId="13" xfId="110" applyNumberFormat="1" applyFont="1" applyFill="1" applyBorder="1" applyAlignment="1">
      <alignment vertical="center"/>
      <protection/>
    </xf>
    <xf numFmtId="0" fontId="15" fillId="25" borderId="0" xfId="110" applyFill="1">
      <alignment/>
      <protection/>
    </xf>
    <xf numFmtId="0" fontId="49" fillId="20" borderId="56" xfId="110" applyFont="1" applyFill="1" applyBorder="1" applyAlignment="1">
      <alignment horizontal="center" vertical="center"/>
      <protection/>
    </xf>
    <xf numFmtId="0" fontId="49" fillId="20" borderId="57" xfId="110" applyFont="1" applyFill="1" applyBorder="1" applyAlignment="1">
      <alignment horizontal="center" vertical="center"/>
      <protection/>
    </xf>
    <xf numFmtId="0" fontId="49" fillId="20" borderId="57" xfId="110" applyFont="1" applyFill="1" applyBorder="1" applyAlignment="1">
      <alignment horizontal="center" vertical="center" wrapText="1"/>
      <protection/>
    </xf>
    <xf numFmtId="0" fontId="49" fillId="20" borderId="58" xfId="110" applyFont="1" applyFill="1" applyBorder="1" applyAlignment="1">
      <alignment horizontal="center" vertical="center" wrapText="1"/>
      <protection/>
    </xf>
    <xf numFmtId="0" fontId="49" fillId="20" borderId="59" xfId="110" applyFont="1" applyFill="1" applyBorder="1" applyAlignment="1">
      <alignment horizontal="center" vertical="center"/>
      <protection/>
    </xf>
    <xf numFmtId="0" fontId="49" fillId="0" borderId="12" xfId="110" applyFont="1" applyBorder="1" applyAlignment="1">
      <alignment horizontal="center" vertical="center"/>
      <protection/>
    </xf>
    <xf numFmtId="0" fontId="70" fillId="0" borderId="60" xfId="110" applyFont="1" applyBorder="1" applyAlignment="1">
      <alignment horizontal="center" vertical="center"/>
      <protection/>
    </xf>
    <xf numFmtId="0" fontId="49" fillId="0" borderId="60" xfId="110" applyFont="1" applyBorder="1" applyAlignment="1">
      <alignment horizontal="left" vertical="center"/>
      <protection/>
    </xf>
    <xf numFmtId="3" fontId="72" fillId="25" borderId="43" xfId="110" applyNumberFormat="1" applyFont="1" applyFill="1" applyBorder="1">
      <alignment/>
      <protection/>
    </xf>
    <xf numFmtId="3" fontId="69" fillId="0" borderId="43" xfId="110" applyNumberFormat="1" applyFont="1" applyFill="1" applyBorder="1">
      <alignment/>
      <protection/>
    </xf>
    <xf numFmtId="0" fontId="48" fillId="0" borderId="12" xfId="110" applyFont="1" applyBorder="1" applyAlignment="1">
      <alignment horizontal="center" vertical="center"/>
      <protection/>
    </xf>
    <xf numFmtId="3" fontId="50" fillId="0" borderId="43" xfId="110" applyNumberFormat="1" applyFont="1" applyBorder="1" applyAlignment="1">
      <alignment vertical="center"/>
      <protection/>
    </xf>
    <xf numFmtId="0" fontId="49" fillId="0" borderId="60" xfId="110" applyFont="1" applyBorder="1" applyAlignment="1">
      <alignment horizontal="center" vertical="center"/>
      <protection/>
    </xf>
    <xf numFmtId="0" fontId="54" fillId="20" borderId="19" xfId="110" applyFont="1" applyFill="1" applyBorder="1" applyAlignment="1">
      <alignment horizontal="left" vertical="center"/>
      <protection/>
    </xf>
    <xf numFmtId="3" fontId="54" fillId="20" borderId="19" xfId="110" applyNumberFormat="1" applyFont="1" applyFill="1" applyBorder="1" applyAlignment="1">
      <alignment vertical="center"/>
      <protection/>
    </xf>
    <xf numFmtId="0" fontId="54" fillId="20" borderId="20" xfId="110" applyFont="1" applyFill="1" applyBorder="1" applyAlignment="1">
      <alignment horizontal="left" vertical="center"/>
      <protection/>
    </xf>
    <xf numFmtId="0" fontId="75" fillId="0" borderId="0" xfId="110" applyFont="1">
      <alignment/>
      <protection/>
    </xf>
    <xf numFmtId="0" fontId="75" fillId="0" borderId="0" xfId="110" applyFont="1" applyAlignment="1">
      <alignment wrapText="1"/>
      <protection/>
    </xf>
    <xf numFmtId="0" fontId="75" fillId="24" borderId="0" xfId="110" applyFont="1" applyFill="1">
      <alignment/>
      <protection/>
    </xf>
    <xf numFmtId="0" fontId="41" fillId="20" borderId="27" xfId="102" applyFont="1" applyFill="1" applyBorder="1" applyAlignment="1">
      <alignment horizontal="center" vertical="center" wrapText="1"/>
      <protection/>
    </xf>
    <xf numFmtId="0" fontId="41" fillId="20" borderId="61" xfId="102" applyFont="1" applyFill="1" applyBorder="1" applyAlignment="1">
      <alignment horizontal="right" vertical="center" wrapText="1"/>
      <protection/>
    </xf>
    <xf numFmtId="0" fontId="41" fillId="20" borderId="62" xfId="102" applyFont="1" applyFill="1" applyBorder="1" applyAlignment="1">
      <alignment horizontal="center" vertical="center"/>
      <protection/>
    </xf>
    <xf numFmtId="0" fontId="41" fillId="20" borderId="63" xfId="102" applyFont="1" applyFill="1" applyBorder="1" applyAlignment="1">
      <alignment horizontal="right" vertical="center"/>
      <protection/>
    </xf>
    <xf numFmtId="0" fontId="41" fillId="20" borderId="64" xfId="102" applyFont="1" applyFill="1" applyBorder="1" applyAlignment="1">
      <alignment horizontal="center" vertical="center"/>
      <protection/>
    </xf>
    <xf numFmtId="0" fontId="41" fillId="20" borderId="15" xfId="102" applyFont="1" applyFill="1" applyBorder="1" applyAlignment="1">
      <alignment horizontal="center" vertical="center"/>
      <protection/>
    </xf>
    <xf numFmtId="0" fontId="46" fillId="0" borderId="65" xfId="99" applyFont="1" applyBorder="1" applyAlignment="1">
      <alignment vertical="center"/>
      <protection/>
    </xf>
    <xf numFmtId="3" fontId="41" fillId="0" borderId="65" xfId="102" applyNumberFormat="1" applyFont="1" applyFill="1" applyBorder="1">
      <alignment/>
      <protection/>
    </xf>
    <xf numFmtId="3" fontId="41" fillId="0" borderId="66" xfId="102" applyNumberFormat="1" applyFont="1" applyFill="1" applyBorder="1">
      <alignment/>
      <protection/>
    </xf>
    <xf numFmtId="0" fontId="46" fillId="0" borderId="67" xfId="99" applyFont="1" applyBorder="1" applyAlignment="1">
      <alignment vertical="center"/>
      <protection/>
    </xf>
    <xf numFmtId="4" fontId="41" fillId="0" borderId="67" xfId="102" applyNumberFormat="1" applyFont="1" applyFill="1" applyBorder="1">
      <alignment/>
      <protection/>
    </xf>
    <xf numFmtId="3" fontId="41" fillId="0" borderId="67" xfId="102" applyNumberFormat="1" applyFont="1" applyFill="1" applyBorder="1">
      <alignment/>
      <protection/>
    </xf>
    <xf numFmtId="3" fontId="41" fillId="0" borderId="68" xfId="102" applyNumberFormat="1" applyFont="1" applyFill="1" applyBorder="1">
      <alignment/>
      <protection/>
    </xf>
    <xf numFmtId="0" fontId="1" fillId="0" borderId="67" xfId="99" applyFont="1" applyBorder="1" applyAlignment="1">
      <alignment vertical="center"/>
      <protection/>
    </xf>
    <xf numFmtId="3" fontId="40" fillId="0" borderId="67" xfId="99" applyNumberFormat="1" applyFont="1" applyFill="1" applyBorder="1" applyAlignment="1">
      <alignment horizontal="center" vertical="center"/>
      <protection/>
    </xf>
    <xf numFmtId="4" fontId="40" fillId="0" borderId="67" xfId="99" applyNumberFormat="1" applyFont="1" applyFill="1" applyBorder="1" applyAlignment="1">
      <alignment vertical="center"/>
      <protection/>
    </xf>
    <xf numFmtId="3" fontId="40" fillId="0" borderId="67" xfId="99" applyNumberFormat="1" applyFont="1" applyFill="1" applyBorder="1" applyAlignment="1">
      <alignment vertical="center"/>
      <protection/>
    </xf>
    <xf numFmtId="3" fontId="40" fillId="0" borderId="68" xfId="99" applyNumberFormat="1" applyFont="1" applyFill="1" applyBorder="1" applyAlignment="1">
      <alignment vertical="center"/>
      <protection/>
    </xf>
    <xf numFmtId="3" fontId="41" fillId="0" borderId="67" xfId="99" applyNumberFormat="1" applyFont="1" applyFill="1" applyBorder="1" applyAlignment="1">
      <alignment vertical="center"/>
      <protection/>
    </xf>
    <xf numFmtId="3" fontId="41" fillId="0" borderId="68" xfId="99" applyNumberFormat="1" applyFont="1" applyFill="1" applyBorder="1" applyAlignment="1">
      <alignment vertical="center"/>
      <protection/>
    </xf>
    <xf numFmtId="3" fontId="41" fillId="21" borderId="67" xfId="102" applyNumberFormat="1" applyFont="1" applyFill="1" applyBorder="1">
      <alignment/>
      <protection/>
    </xf>
    <xf numFmtId="3" fontId="41" fillId="21" borderId="68" xfId="102" applyNumberFormat="1" applyFont="1" applyFill="1" applyBorder="1">
      <alignment/>
      <protection/>
    </xf>
    <xf numFmtId="167" fontId="40" fillId="0" borderId="67" xfId="102" applyNumberFormat="1" applyFont="1" applyFill="1" applyBorder="1">
      <alignment/>
      <protection/>
    </xf>
    <xf numFmtId="3" fontId="40" fillId="0" borderId="67" xfId="102" applyNumberFormat="1" applyFont="1" applyFill="1" applyBorder="1">
      <alignment/>
      <protection/>
    </xf>
    <xf numFmtId="3" fontId="40" fillId="0" borderId="68" xfId="102" applyNumberFormat="1" applyFont="1" applyFill="1" applyBorder="1">
      <alignment/>
      <protection/>
    </xf>
    <xf numFmtId="0" fontId="1" fillId="0" borderId="67" xfId="99" applyFont="1" applyBorder="1" applyAlignment="1">
      <alignment vertical="center" wrapText="1"/>
      <protection/>
    </xf>
    <xf numFmtId="0" fontId="1" fillId="0" borderId="69" xfId="99" applyFont="1" applyBorder="1" applyAlignment="1">
      <alignment vertical="center"/>
      <protection/>
    </xf>
    <xf numFmtId="3" fontId="40" fillId="0" borderId="69" xfId="99" applyNumberFormat="1" applyFont="1" applyFill="1" applyBorder="1" applyAlignment="1">
      <alignment vertical="center"/>
      <protection/>
    </xf>
    <xf numFmtId="3" fontId="40" fillId="0" borderId="70" xfId="102" applyNumberFormat="1" applyFont="1" applyFill="1" applyBorder="1">
      <alignment/>
      <protection/>
    </xf>
    <xf numFmtId="3" fontId="41" fillId="21" borderId="13" xfId="102" applyNumberFormat="1" applyFont="1" applyFill="1" applyBorder="1">
      <alignment/>
      <protection/>
    </xf>
    <xf numFmtId="0" fontId="46" fillId="0" borderId="71" xfId="99" applyFont="1" applyBorder="1" applyAlignment="1">
      <alignment vertical="center"/>
      <protection/>
    </xf>
    <xf numFmtId="3" fontId="41" fillId="0" borderId="27" xfId="102" applyNumberFormat="1" applyFont="1" applyFill="1" applyBorder="1">
      <alignment/>
      <protection/>
    </xf>
    <xf numFmtId="3" fontId="40" fillId="0" borderId="13" xfId="102" applyNumberFormat="1" applyFont="1" applyFill="1" applyBorder="1">
      <alignment/>
      <protection/>
    </xf>
    <xf numFmtId="167" fontId="40" fillId="0" borderId="72" xfId="99" applyNumberFormat="1" applyFont="1" applyBorder="1" applyAlignment="1">
      <alignment vertical="center"/>
      <protection/>
    </xf>
    <xf numFmtId="3" fontId="40" fillId="0" borderId="72" xfId="99" applyNumberFormat="1" applyFont="1" applyFill="1" applyBorder="1" applyAlignment="1">
      <alignment vertical="center"/>
      <protection/>
    </xf>
    <xf numFmtId="0" fontId="40" fillId="0" borderId="17" xfId="105" applyFont="1" applyBorder="1">
      <alignment/>
      <protection/>
    </xf>
    <xf numFmtId="0" fontId="1" fillId="0" borderId="13" xfId="99" applyFont="1" applyBorder="1" applyAlignment="1">
      <alignment vertical="center"/>
      <protection/>
    </xf>
    <xf numFmtId="4" fontId="40" fillId="0" borderId="17" xfId="102" applyNumberFormat="1" applyFont="1" applyFill="1" applyBorder="1">
      <alignment/>
      <protection/>
    </xf>
    <xf numFmtId="3" fontId="40" fillId="0" borderId="13" xfId="99" applyNumberFormat="1" applyFont="1" applyFill="1" applyBorder="1" applyAlignment="1">
      <alignment vertical="center"/>
      <protection/>
    </xf>
    <xf numFmtId="167" fontId="41" fillId="21" borderId="13" xfId="102" applyNumberFormat="1" applyFont="1" applyFill="1" applyBorder="1">
      <alignment/>
      <protection/>
    </xf>
    <xf numFmtId="0" fontId="41" fillId="21" borderId="13" xfId="105" applyFont="1" applyFill="1" applyBorder="1">
      <alignment/>
      <protection/>
    </xf>
    <xf numFmtId="3" fontId="41" fillId="21" borderId="13" xfId="99" applyNumberFormat="1" applyFont="1" applyFill="1" applyBorder="1" applyAlignment="1">
      <alignment vertical="center"/>
      <protection/>
    </xf>
    <xf numFmtId="0" fontId="46" fillId="0" borderId="0" xfId="102" applyFont="1" applyFill="1" applyBorder="1">
      <alignment/>
      <protection/>
    </xf>
    <xf numFmtId="0" fontId="40" fillId="0" borderId="0" xfId="110" applyFont="1">
      <alignment/>
      <protection/>
    </xf>
    <xf numFmtId="3" fontId="70" fillId="0" borderId="68" xfId="102" applyNumberFormat="1" applyFont="1" applyFill="1" applyBorder="1">
      <alignment/>
      <protection/>
    </xf>
    <xf numFmtId="3" fontId="70" fillId="0" borderId="68" xfId="99" applyNumberFormat="1" applyFont="1" applyFill="1" applyBorder="1" applyAlignment="1">
      <alignment vertical="center"/>
      <protection/>
    </xf>
    <xf numFmtId="0" fontId="41" fillId="21" borderId="67" xfId="99" applyFont="1" applyFill="1" applyBorder="1" applyAlignment="1">
      <alignment vertical="center"/>
      <protection/>
    </xf>
    <xf numFmtId="0" fontId="73" fillId="20" borderId="13" xfId="102" applyFont="1" applyFill="1" applyBorder="1">
      <alignment/>
      <protection/>
    </xf>
    <xf numFmtId="3" fontId="73" fillId="20" borderId="13" xfId="102" applyNumberFormat="1" applyFont="1" applyFill="1" applyBorder="1">
      <alignment/>
      <protection/>
    </xf>
    <xf numFmtId="0" fontId="73" fillId="20" borderId="13" xfId="105" applyFont="1" applyFill="1" applyBorder="1">
      <alignment/>
      <protection/>
    </xf>
    <xf numFmtId="3" fontId="73" fillId="20" borderId="13" xfId="99" applyNumberFormat="1" applyFont="1" applyFill="1" applyBorder="1" applyAlignment="1">
      <alignment vertical="center"/>
      <protection/>
    </xf>
    <xf numFmtId="0" fontId="41" fillId="21" borderId="13" xfId="99" applyFont="1" applyFill="1" applyBorder="1" applyAlignment="1">
      <alignment vertical="center"/>
      <protection/>
    </xf>
    <xf numFmtId="0" fontId="66" fillId="0" borderId="0" xfId="110" applyFont="1" applyFill="1" applyBorder="1" applyAlignment="1">
      <alignment vertical="center"/>
      <protection/>
    </xf>
    <xf numFmtId="0" fontId="65" fillId="0" borderId="0" xfId="110" applyFont="1" applyFill="1" applyBorder="1" applyAlignment="1">
      <alignment vertical="center"/>
      <protection/>
    </xf>
    <xf numFmtId="0" fontId="66" fillId="0" borderId="0" xfId="110" applyFont="1" applyFill="1" applyBorder="1">
      <alignment/>
      <protection/>
    </xf>
    <xf numFmtId="0" fontId="66" fillId="0" borderId="0" xfId="110" applyFont="1" applyFill="1" applyBorder="1" applyAlignment="1">
      <alignment horizontal="left" vertical="center"/>
      <protection/>
    </xf>
    <xf numFmtId="0" fontId="76" fillId="0" borderId="0" xfId="110" applyFont="1" applyFill="1" applyBorder="1" applyAlignment="1">
      <alignment horizontal="left" vertical="center"/>
      <protection/>
    </xf>
    <xf numFmtId="3" fontId="66" fillId="0" borderId="0" xfId="110" applyNumberFormat="1" applyFont="1" applyFill="1" applyBorder="1" applyAlignment="1">
      <alignment vertical="center"/>
      <protection/>
    </xf>
    <xf numFmtId="0" fontId="66" fillId="0" borderId="0" xfId="110" applyFont="1" applyFill="1" applyBorder="1" applyAlignment="1">
      <alignment horizontal="right" vertical="center"/>
      <protection/>
    </xf>
    <xf numFmtId="167" fontId="66" fillId="0" borderId="0" xfId="110" applyNumberFormat="1" applyFont="1" applyFill="1" applyBorder="1" applyAlignment="1">
      <alignment vertical="center"/>
      <protection/>
    </xf>
    <xf numFmtId="3" fontId="66" fillId="0" borderId="0" xfId="110" applyNumberFormat="1" applyFont="1" applyFill="1" applyBorder="1" applyAlignment="1">
      <alignment vertical="center"/>
      <protection/>
    </xf>
    <xf numFmtId="0" fontId="65" fillId="0" borderId="0" xfId="110" applyFont="1" applyFill="1" applyBorder="1" applyAlignment="1">
      <alignment horizontal="left" vertical="center"/>
      <protection/>
    </xf>
    <xf numFmtId="3" fontId="65" fillId="0" borderId="0" xfId="110" applyNumberFormat="1" applyFont="1" applyFill="1" applyBorder="1" applyAlignment="1">
      <alignment vertical="center"/>
      <protection/>
    </xf>
    <xf numFmtId="3" fontId="65" fillId="0" borderId="0" xfId="110" applyNumberFormat="1" applyFont="1" applyFill="1" applyBorder="1" applyAlignment="1">
      <alignment vertical="center"/>
      <protection/>
    </xf>
    <xf numFmtId="167" fontId="65" fillId="0" borderId="0" xfId="110" applyNumberFormat="1" applyFont="1" applyFill="1" applyBorder="1" applyAlignment="1">
      <alignment vertical="center"/>
      <protection/>
    </xf>
    <xf numFmtId="167" fontId="65" fillId="0" borderId="0" xfId="110" applyNumberFormat="1" applyFont="1" applyFill="1" applyBorder="1" applyAlignment="1">
      <alignment vertical="center"/>
      <protection/>
    </xf>
    <xf numFmtId="0" fontId="66" fillId="24" borderId="0" xfId="110" applyFont="1" applyFill="1" applyBorder="1" applyAlignment="1">
      <alignment horizontal="left" vertical="center"/>
      <protection/>
    </xf>
    <xf numFmtId="0" fontId="66" fillId="24" borderId="0" xfId="110" applyFont="1" applyFill="1" applyBorder="1">
      <alignment/>
      <protection/>
    </xf>
    <xf numFmtId="3" fontId="66" fillId="24" borderId="0" xfId="110" applyNumberFormat="1" applyFont="1" applyFill="1" applyBorder="1" applyAlignment="1">
      <alignment vertical="center"/>
      <protection/>
    </xf>
    <xf numFmtId="0" fontId="15" fillId="24" borderId="0" xfId="110" applyFill="1">
      <alignment/>
      <protection/>
    </xf>
    <xf numFmtId="0" fontId="66" fillId="24" borderId="0" xfId="110" applyFont="1" applyFill="1" applyBorder="1" applyAlignment="1">
      <alignment horizontal="right" vertical="center"/>
      <protection/>
    </xf>
    <xf numFmtId="167" fontId="66" fillId="24" borderId="0" xfId="110" applyNumberFormat="1" applyFont="1" applyFill="1" applyBorder="1" applyAlignment="1">
      <alignment vertical="center"/>
      <protection/>
    </xf>
    <xf numFmtId="3" fontId="65" fillId="24" borderId="0" xfId="110" applyNumberFormat="1" applyFont="1" applyFill="1" applyBorder="1" applyAlignment="1">
      <alignment vertical="center"/>
      <protection/>
    </xf>
    <xf numFmtId="0" fontId="15" fillId="24" borderId="0" xfId="110" applyFill="1" applyBorder="1">
      <alignment/>
      <protection/>
    </xf>
    <xf numFmtId="0" fontId="65" fillId="0" borderId="0" xfId="110" applyFont="1" applyFill="1" applyBorder="1">
      <alignment/>
      <protection/>
    </xf>
    <xf numFmtId="0" fontId="15" fillId="0" borderId="0" xfId="110" applyFill="1">
      <alignment/>
      <protection/>
    </xf>
    <xf numFmtId="3" fontId="66" fillId="24" borderId="0" xfId="110" applyNumberFormat="1" applyFont="1" applyFill="1" applyBorder="1" applyAlignment="1">
      <alignment vertical="center"/>
      <protection/>
    </xf>
    <xf numFmtId="0" fontId="77" fillId="0" borderId="0" xfId="110" applyFont="1">
      <alignment/>
      <protection/>
    </xf>
    <xf numFmtId="0" fontId="15" fillId="0" borderId="0" xfId="110" applyAlignment="1">
      <alignment/>
      <protection/>
    </xf>
    <xf numFmtId="0" fontId="1" fillId="0" borderId="13" xfId="110" applyFont="1" applyBorder="1">
      <alignment/>
      <protection/>
    </xf>
    <xf numFmtId="0" fontId="49" fillId="0" borderId="13" xfId="110" applyFont="1" applyBorder="1">
      <alignment/>
      <protection/>
    </xf>
    <xf numFmtId="3" fontId="49" fillId="0" borderId="13" xfId="110" applyNumberFormat="1" applyFont="1" applyBorder="1" applyAlignment="1">
      <alignment horizontal="center" vertical="center"/>
      <protection/>
    </xf>
    <xf numFmtId="3" fontId="49" fillId="24" borderId="13" xfId="110" applyNumberFormat="1" applyFont="1" applyFill="1" applyBorder="1" applyAlignment="1">
      <alignment horizontal="center" vertical="center"/>
      <protection/>
    </xf>
    <xf numFmtId="3" fontId="70" fillId="24" borderId="13" xfId="110" applyNumberFormat="1" applyFont="1" applyFill="1" applyBorder="1" applyAlignment="1">
      <alignment horizontal="center" vertical="center"/>
      <protection/>
    </xf>
    <xf numFmtId="0" fontId="80" fillId="24" borderId="0" xfId="110" applyFont="1" applyFill="1" applyBorder="1" applyAlignment="1">
      <alignment horizontal="center" vertical="center"/>
      <protection/>
    </xf>
    <xf numFmtId="0" fontId="81" fillId="24" borderId="0" xfId="110" applyFont="1" applyFill="1">
      <alignment/>
      <protection/>
    </xf>
    <xf numFmtId="3" fontId="72" fillId="24" borderId="13" xfId="110" applyNumberFormat="1" applyFont="1" applyFill="1" applyBorder="1" applyAlignment="1">
      <alignment horizontal="center" vertical="center"/>
      <protection/>
    </xf>
    <xf numFmtId="0" fontId="81" fillId="24" borderId="0" xfId="110" applyFont="1" applyFill="1" applyBorder="1" applyAlignment="1">
      <alignment horizontal="left" vertical="center"/>
      <protection/>
    </xf>
    <xf numFmtId="0" fontId="80" fillId="24" borderId="0" xfId="110" applyFont="1" applyFill="1" applyBorder="1" applyAlignment="1">
      <alignment horizontal="left" vertical="center"/>
      <protection/>
    </xf>
    <xf numFmtId="3" fontId="80" fillId="24" borderId="0" xfId="110" applyNumberFormat="1" applyFont="1" applyFill="1" applyBorder="1" applyAlignment="1">
      <alignment vertical="center"/>
      <protection/>
    </xf>
    <xf numFmtId="167" fontId="81" fillId="24" borderId="0" xfId="110" applyNumberFormat="1" applyFont="1" applyFill="1" applyBorder="1" applyAlignment="1">
      <alignment vertical="center"/>
      <protection/>
    </xf>
    <xf numFmtId="3" fontId="80" fillId="24" borderId="0" xfId="110" applyNumberFormat="1" applyFont="1" applyFill="1" applyBorder="1" applyAlignment="1">
      <alignment vertical="center"/>
      <protection/>
    </xf>
    <xf numFmtId="167" fontId="80" fillId="24" borderId="0" xfId="110" applyNumberFormat="1" applyFont="1" applyFill="1" applyBorder="1" applyAlignment="1">
      <alignment vertical="center"/>
      <protection/>
    </xf>
    <xf numFmtId="167" fontId="80" fillId="24" borderId="0" xfId="110" applyNumberFormat="1" applyFont="1" applyFill="1" applyBorder="1" applyAlignment="1">
      <alignment vertical="center"/>
      <protection/>
    </xf>
    <xf numFmtId="0" fontId="81" fillId="24" borderId="0" xfId="110" applyFont="1" applyFill="1" applyBorder="1" applyAlignment="1">
      <alignment horizontal="right" vertical="center"/>
      <protection/>
    </xf>
    <xf numFmtId="0" fontId="82" fillId="24" borderId="0" xfId="110" applyFont="1" applyFill="1" applyBorder="1" applyAlignment="1">
      <alignment horizontal="left" vertical="center"/>
      <protection/>
    </xf>
    <xf numFmtId="0" fontId="81" fillId="24" borderId="0" xfId="110" applyFont="1" applyFill="1" applyBorder="1">
      <alignment/>
      <protection/>
    </xf>
    <xf numFmtId="3" fontId="81" fillId="24" borderId="0" xfId="110" applyNumberFormat="1" applyFont="1" applyFill="1" applyBorder="1" applyAlignment="1">
      <alignment vertical="center"/>
      <protection/>
    </xf>
    <xf numFmtId="3" fontId="81" fillId="24" borderId="0" xfId="110" applyNumberFormat="1" applyFont="1" applyFill="1" applyBorder="1" applyAlignment="1">
      <alignment vertical="center"/>
      <protection/>
    </xf>
    <xf numFmtId="0" fontId="80" fillId="24" borderId="0" xfId="110" applyFont="1" applyFill="1" applyBorder="1" applyAlignment="1">
      <alignment horizontal="right" vertical="center"/>
      <protection/>
    </xf>
    <xf numFmtId="0" fontId="80" fillId="24" borderId="0" xfId="110" applyFont="1" applyFill="1" applyBorder="1" applyAlignment="1">
      <alignment horizontal="left" vertical="center"/>
      <protection/>
    </xf>
    <xf numFmtId="0" fontId="40" fillId="24" borderId="61" xfId="110" applyFont="1" applyFill="1" applyBorder="1" applyAlignment="1">
      <alignment horizontal="center" vertical="distributed"/>
      <protection/>
    </xf>
    <xf numFmtId="0" fontId="40" fillId="24" borderId="27" xfId="110" applyFont="1" applyFill="1" applyBorder="1" applyAlignment="1">
      <alignment horizontal="right" vertical="distributed"/>
      <protection/>
    </xf>
    <xf numFmtId="0" fontId="40" fillId="24" borderId="27" xfId="110" applyFont="1" applyFill="1" applyBorder="1" applyAlignment="1">
      <alignment horizontal="center" vertical="distributed"/>
      <protection/>
    </xf>
    <xf numFmtId="0" fontId="40" fillId="24" borderId="13" xfId="110" applyFont="1" applyFill="1" applyBorder="1" applyAlignment="1">
      <alignment horizontal="center" vertical="distributed"/>
      <protection/>
    </xf>
    <xf numFmtId="3" fontId="49" fillId="24" borderId="13" xfId="114" applyNumberFormat="1" applyFont="1" applyFill="1" applyBorder="1" applyAlignment="1">
      <alignment horizontal="center" vertical="center"/>
    </xf>
    <xf numFmtId="0" fontId="78" fillId="0" borderId="0" xfId="110" applyFont="1" applyFill="1">
      <alignment/>
      <protection/>
    </xf>
    <xf numFmtId="3" fontId="70" fillId="24" borderId="13" xfId="114" applyNumberFormat="1" applyFont="1" applyFill="1" applyBorder="1" applyAlignment="1">
      <alignment horizontal="center" vertical="center"/>
    </xf>
    <xf numFmtId="0" fontId="78" fillId="0" borderId="0" xfId="110" applyFont="1">
      <alignment/>
      <protection/>
    </xf>
    <xf numFmtId="0" fontId="79" fillId="24" borderId="13" xfId="110" applyFont="1" applyFill="1" applyBorder="1" applyAlignment="1">
      <alignment horizontal="center" vertical="center"/>
      <protection/>
    </xf>
    <xf numFmtId="0" fontId="83" fillId="0" borderId="0" xfId="110" applyFont="1" applyFill="1">
      <alignment/>
      <protection/>
    </xf>
    <xf numFmtId="3" fontId="84" fillId="24" borderId="13" xfId="110" applyNumberFormat="1" applyFont="1" applyFill="1" applyBorder="1" applyAlignment="1">
      <alignment horizontal="center" vertical="center"/>
      <protection/>
    </xf>
    <xf numFmtId="0" fontId="81" fillId="0" borderId="0" xfId="110" applyFont="1">
      <alignment/>
      <protection/>
    </xf>
    <xf numFmtId="0" fontId="0" fillId="0" borderId="0" xfId="104">
      <alignment/>
      <protection/>
    </xf>
    <xf numFmtId="0" fontId="25" fillId="0" borderId="0" xfId="104" applyFont="1" applyAlignment="1">
      <alignment horizontal="center"/>
      <protection/>
    </xf>
    <xf numFmtId="0" fontId="33" fillId="0" borderId="0" xfId="104" applyFont="1">
      <alignment/>
      <protection/>
    </xf>
    <xf numFmtId="0" fontId="25" fillId="0" borderId="62" xfId="104" applyFont="1" applyBorder="1" applyAlignment="1">
      <alignment horizontal="left"/>
      <protection/>
    </xf>
    <xf numFmtId="0" fontId="33" fillId="0" borderId="13" xfId="104" applyFont="1" applyBorder="1" applyAlignment="1">
      <alignment horizontal="right"/>
      <protection/>
    </xf>
    <xf numFmtId="0" fontId="33" fillId="0" borderId="43" xfId="104" applyFont="1" applyBorder="1" applyAlignment="1">
      <alignment horizontal="center"/>
      <protection/>
    </xf>
    <xf numFmtId="3" fontId="25" fillId="0" borderId="45" xfId="104" applyNumberFormat="1" applyFont="1" applyBorder="1" applyAlignment="1">
      <alignment horizontal="right"/>
      <protection/>
    </xf>
    <xf numFmtId="0" fontId="25" fillId="0" borderId="12" xfId="104" applyFont="1" applyBorder="1" applyAlignment="1">
      <alignment horizontal="center"/>
      <protection/>
    </xf>
    <xf numFmtId="0" fontId="25" fillId="0" borderId="15" xfId="104" applyFont="1" applyBorder="1" applyAlignment="1">
      <alignment horizontal="right"/>
      <protection/>
    </xf>
    <xf numFmtId="0" fontId="25" fillId="0" borderId="17" xfId="104" applyFont="1" applyBorder="1" applyAlignment="1">
      <alignment horizontal="left"/>
      <protection/>
    </xf>
    <xf numFmtId="0" fontId="33" fillId="21" borderId="18" xfId="104" applyFont="1" applyFill="1" applyBorder="1" applyAlignment="1">
      <alignment horizontal="center"/>
      <protection/>
    </xf>
    <xf numFmtId="0" fontId="25" fillId="21" borderId="19" xfId="104" applyFont="1" applyFill="1" applyBorder="1" applyAlignment="1">
      <alignment horizontal="left"/>
      <protection/>
    </xf>
    <xf numFmtId="0" fontId="25" fillId="21" borderId="20" xfId="104" applyFont="1" applyFill="1" applyBorder="1" applyAlignment="1">
      <alignment horizontal="right"/>
      <protection/>
    </xf>
    <xf numFmtId="3" fontId="25" fillId="21" borderId="73" xfId="104" applyNumberFormat="1" applyFont="1" applyFill="1" applyBorder="1" applyAlignment="1">
      <alignment horizontal="right"/>
      <protection/>
    </xf>
    <xf numFmtId="0" fontId="33" fillId="21" borderId="52" xfId="104" applyFont="1" applyFill="1" applyBorder="1" applyAlignment="1">
      <alignment horizontal="center"/>
      <protection/>
    </xf>
    <xf numFmtId="0" fontId="40" fillId="0" borderId="0" xfId="104" applyFont="1">
      <alignment/>
      <protection/>
    </xf>
    <xf numFmtId="0" fontId="0" fillId="0" borderId="0" xfId="100">
      <alignment/>
      <protection/>
    </xf>
    <xf numFmtId="0" fontId="39" fillId="0" borderId="0" xfId="100" applyFont="1">
      <alignment/>
      <protection/>
    </xf>
    <xf numFmtId="0" fontId="86" fillId="0" borderId="0" xfId="106" applyFont="1" applyFill="1">
      <alignment/>
      <protection/>
    </xf>
    <xf numFmtId="180" fontId="57" fillId="0" borderId="0" xfId="106" applyNumberFormat="1" applyFont="1" applyFill="1" applyBorder="1" applyAlignment="1" applyProtection="1">
      <alignment horizontal="centerContinuous" vertical="center"/>
      <protection/>
    </xf>
    <xf numFmtId="0" fontId="87" fillId="0" borderId="0" xfId="107" applyFont="1" applyFill="1" applyBorder="1" applyAlignment="1" applyProtection="1">
      <alignment horizontal="right"/>
      <protection/>
    </xf>
    <xf numFmtId="0" fontId="88" fillId="0" borderId="0" xfId="107" applyFont="1" applyFill="1" applyBorder="1" applyAlignment="1" applyProtection="1">
      <alignment horizontal="right"/>
      <protection/>
    </xf>
    <xf numFmtId="0" fontId="87" fillId="0" borderId="0" xfId="107" applyFont="1" applyFill="1" applyBorder="1" applyAlignment="1" applyProtection="1">
      <alignment/>
      <protection/>
    </xf>
    <xf numFmtId="186" fontId="27" fillId="0" borderId="17" xfId="106" applyNumberFormat="1" applyFont="1" applyFill="1" applyBorder="1" applyAlignment="1">
      <alignment horizontal="center" vertical="center" wrapText="1"/>
      <protection/>
    </xf>
    <xf numFmtId="0" fontId="16" fillId="0" borderId="37" xfId="106" applyFont="1" applyFill="1" applyBorder="1" applyAlignment="1">
      <alignment horizontal="center" vertical="center"/>
      <protection/>
    </xf>
    <xf numFmtId="0" fontId="16" fillId="0" borderId="38" xfId="106" applyFont="1" applyFill="1" applyBorder="1" applyAlignment="1">
      <alignment horizontal="center" vertical="center"/>
      <protection/>
    </xf>
    <xf numFmtId="0" fontId="16" fillId="0" borderId="36" xfId="106" applyFont="1" applyFill="1" applyBorder="1" applyAlignment="1">
      <alignment horizontal="center" vertical="center"/>
      <protection/>
    </xf>
    <xf numFmtId="0" fontId="16" fillId="0" borderId="30" xfId="106" applyFont="1" applyFill="1" applyBorder="1" applyAlignment="1">
      <alignment horizontal="center" vertical="center"/>
      <protection/>
    </xf>
    <xf numFmtId="0" fontId="16" fillId="0" borderId="27" xfId="106" applyFont="1" applyFill="1" applyBorder="1" applyProtection="1">
      <alignment/>
      <protection locked="0"/>
    </xf>
    <xf numFmtId="182" fontId="16" fillId="0" borderId="27" xfId="68" applyNumberFormat="1" applyFont="1" applyFill="1" applyBorder="1" applyAlignment="1" applyProtection="1">
      <alignment/>
      <protection locked="0"/>
    </xf>
    <xf numFmtId="182" fontId="16" fillId="0" borderId="41" xfId="68" applyNumberFormat="1" applyFont="1" applyFill="1" applyBorder="1" applyAlignment="1">
      <alignment/>
    </xf>
    <xf numFmtId="0" fontId="16" fillId="0" borderId="12" xfId="106" applyFont="1" applyFill="1" applyBorder="1" applyAlignment="1">
      <alignment horizontal="center" vertical="center"/>
      <protection/>
    </xf>
    <xf numFmtId="0" fontId="16" fillId="0" borderId="13" xfId="106" applyFont="1" applyFill="1" applyBorder="1" applyProtection="1">
      <alignment/>
      <protection locked="0"/>
    </xf>
    <xf numFmtId="182" fontId="16" fillId="0" borderId="13" xfId="68" applyNumberFormat="1" applyFont="1" applyFill="1" applyBorder="1" applyAlignment="1" applyProtection="1">
      <alignment/>
      <protection locked="0"/>
    </xf>
    <xf numFmtId="182" fontId="16" fillId="0" borderId="43" xfId="68" applyNumberFormat="1" applyFont="1" applyFill="1" applyBorder="1" applyAlignment="1">
      <alignment/>
    </xf>
    <xf numFmtId="0" fontId="27" fillId="0" borderId="37" xfId="106" applyFont="1" applyFill="1" applyBorder="1" applyAlignment="1">
      <alignment horizontal="center" vertical="center"/>
      <protection/>
    </xf>
    <xf numFmtId="0" fontId="27" fillId="0" borderId="38" xfId="106" applyFont="1" applyFill="1" applyBorder="1">
      <alignment/>
      <protection/>
    </xf>
    <xf numFmtId="182" fontId="27" fillId="0" borderId="38" xfId="106" applyNumberFormat="1" applyFont="1" applyFill="1" applyBorder="1">
      <alignment/>
      <protection/>
    </xf>
    <xf numFmtId="182" fontId="27" fillId="0" borderId="36" xfId="106" applyNumberFormat="1" applyFont="1" applyFill="1" applyBorder="1">
      <alignment/>
      <protection/>
    </xf>
    <xf numFmtId="0" fontId="57" fillId="0" borderId="0" xfId="106" applyFont="1" applyFill="1">
      <alignment/>
      <protection/>
    </xf>
    <xf numFmtId="0" fontId="56" fillId="0" borderId="10" xfId="106" applyFont="1" applyFill="1" applyBorder="1" applyAlignment="1" applyProtection="1">
      <alignment horizontal="center" vertical="center" wrapText="1"/>
      <protection/>
    </xf>
    <xf numFmtId="0" fontId="61" fillId="0" borderId="12" xfId="106" applyFont="1" applyFill="1" applyBorder="1" applyAlignment="1" applyProtection="1">
      <alignment horizontal="center" vertical="center"/>
      <protection/>
    </xf>
    <xf numFmtId="180" fontId="57" fillId="0" borderId="0" xfId="107" applyNumberFormat="1" applyFont="1" applyFill="1" applyAlignment="1" applyProtection="1">
      <alignment vertical="center"/>
      <protection/>
    </xf>
    <xf numFmtId="180" fontId="57" fillId="0" borderId="0" xfId="107" applyNumberFormat="1" applyFont="1" applyFill="1" applyAlignment="1" applyProtection="1">
      <alignment horizontal="center" vertical="center"/>
      <protection/>
    </xf>
    <xf numFmtId="180" fontId="57" fillId="0" borderId="0" xfId="107" applyNumberFormat="1" applyFont="1" applyFill="1" applyAlignment="1" applyProtection="1">
      <alignment horizontal="center" vertical="center" wrapText="1"/>
      <protection/>
    </xf>
    <xf numFmtId="180" fontId="56" fillId="0" borderId="12" xfId="107" applyNumberFormat="1" applyFont="1" applyFill="1" applyBorder="1" applyAlignment="1" applyProtection="1">
      <alignment horizontal="center" vertical="center" wrapText="1"/>
      <protection/>
    </xf>
    <xf numFmtId="0" fontId="16" fillId="0" borderId="0" xfId="107" applyFill="1" applyAlignment="1">
      <alignment horizontal="center" vertical="center" wrapText="1"/>
      <protection/>
    </xf>
    <xf numFmtId="0" fontId="49" fillId="0" borderId="0" xfId="107" applyFont="1" applyAlignment="1">
      <alignment horizontal="center" wrapText="1"/>
      <protection/>
    </xf>
    <xf numFmtId="0" fontId="16" fillId="0" borderId="0" xfId="107" applyFill="1" applyAlignment="1">
      <alignment vertical="center" wrapText="1"/>
      <protection/>
    </xf>
    <xf numFmtId="180" fontId="90" fillId="0" borderId="0" xfId="107" applyNumberFormat="1" applyFont="1" applyFill="1" applyAlignment="1">
      <alignment vertical="center" wrapText="1"/>
      <protection/>
    </xf>
    <xf numFmtId="0" fontId="27" fillId="0" borderId="0" xfId="107" applyFont="1" applyFill="1" applyAlignment="1">
      <alignment horizontal="center" vertical="center" wrapText="1"/>
      <protection/>
    </xf>
    <xf numFmtId="0" fontId="56" fillId="0" borderId="18" xfId="106" applyFont="1" applyFill="1" applyBorder="1" applyAlignment="1" applyProtection="1">
      <alignment horizontal="center" vertical="center"/>
      <protection/>
    </xf>
    <xf numFmtId="0" fontId="56" fillId="0" borderId="0" xfId="106" applyFont="1" applyFill="1" applyBorder="1" applyAlignment="1" applyProtection="1">
      <alignment horizontal="center" vertical="center"/>
      <protection/>
    </xf>
    <xf numFmtId="0" fontId="56" fillId="0" borderId="0" xfId="106" applyFont="1" applyFill="1" applyBorder="1" applyAlignment="1" applyProtection="1">
      <alignment horizontal="center" vertical="center" wrapText="1"/>
      <protection/>
    </xf>
    <xf numFmtId="182" fontId="56" fillId="0" borderId="0" xfId="68" applyNumberFormat="1" applyFont="1" applyFill="1" applyBorder="1" applyAlignment="1" applyProtection="1">
      <alignment horizontal="center"/>
      <protection/>
    </xf>
    <xf numFmtId="0" fontId="16" fillId="0" borderId="0" xfId="107" applyFont="1" applyFill="1" applyAlignment="1">
      <alignment horizontal="center" vertical="center" wrapText="1"/>
      <protection/>
    </xf>
    <xf numFmtId="0" fontId="46" fillId="0" borderId="0" xfId="107" applyFont="1" applyAlignment="1">
      <alignment horizontal="center" wrapText="1"/>
      <protection/>
    </xf>
    <xf numFmtId="180" fontId="59" fillId="0" borderId="0" xfId="107" applyNumberFormat="1" applyFont="1" applyFill="1" applyAlignment="1">
      <alignment vertical="center" wrapText="1"/>
      <protection/>
    </xf>
    <xf numFmtId="0" fontId="27" fillId="0" borderId="37" xfId="107" applyFont="1" applyFill="1" applyBorder="1" applyAlignment="1">
      <alignment horizontal="center" vertical="center" wrapText="1"/>
      <protection/>
    </xf>
    <xf numFmtId="0" fontId="27" fillId="0" borderId="38" xfId="107" applyFont="1" applyFill="1" applyBorder="1" applyAlignment="1" applyProtection="1">
      <alignment horizontal="center" vertical="center" wrapText="1"/>
      <protection/>
    </xf>
    <xf numFmtId="0" fontId="27" fillId="0" borderId="36" xfId="107" applyFont="1" applyFill="1" applyBorder="1" applyAlignment="1" applyProtection="1">
      <alignment horizontal="center" vertical="center" wrapText="1"/>
      <protection/>
    </xf>
    <xf numFmtId="0" fontId="16" fillId="0" borderId="10" xfId="107" applyFont="1" applyFill="1" applyBorder="1" applyAlignment="1">
      <alignment horizontal="center" vertical="center" wrapText="1"/>
      <protection/>
    </xf>
    <xf numFmtId="0" fontId="1" fillId="0" borderId="61" xfId="107" applyFont="1" applyFill="1" applyBorder="1" applyAlignment="1" applyProtection="1">
      <alignment horizontal="left" vertical="center" wrapText="1" indent="1"/>
      <protection/>
    </xf>
    <xf numFmtId="0" fontId="16" fillId="0" borderId="12" xfId="107" applyFont="1" applyFill="1" applyBorder="1" applyAlignment="1">
      <alignment horizontal="center" vertical="center" wrapText="1"/>
      <protection/>
    </xf>
    <xf numFmtId="0" fontId="1" fillId="0" borderId="14" xfId="107" applyFont="1" applyFill="1" applyBorder="1" applyAlignment="1" applyProtection="1">
      <alignment horizontal="left" vertical="center" wrapText="1" indent="1"/>
      <protection/>
    </xf>
    <xf numFmtId="0" fontId="1" fillId="0" borderId="14" xfId="107" applyFont="1" applyFill="1" applyBorder="1" applyAlignment="1" applyProtection="1">
      <alignment horizontal="left" vertical="center" wrapText="1" indent="8"/>
      <protection/>
    </xf>
    <xf numFmtId="0" fontId="16" fillId="0" borderId="27" xfId="107" applyFont="1" applyFill="1" applyBorder="1" applyAlignment="1" applyProtection="1">
      <alignment vertical="center" wrapText="1"/>
      <protection locked="0"/>
    </xf>
    <xf numFmtId="180" fontId="16" fillId="0" borderId="13" xfId="107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3" xfId="10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7" applyFont="1" applyFill="1" applyBorder="1" applyAlignment="1" applyProtection="1">
      <alignment vertical="center" wrapText="1"/>
      <protection locked="0"/>
    </xf>
    <xf numFmtId="0" fontId="27" fillId="0" borderId="37" xfId="107" applyFont="1" applyFill="1" applyBorder="1" applyAlignment="1">
      <alignment horizontal="center" vertical="center" wrapText="1"/>
      <protection/>
    </xf>
    <xf numFmtId="0" fontId="27" fillId="0" borderId="74" xfId="107" applyFont="1" applyFill="1" applyBorder="1" applyAlignment="1" applyProtection="1">
      <alignment vertical="center" wrapText="1"/>
      <protection/>
    </xf>
    <xf numFmtId="180" fontId="27" fillId="0" borderId="74" xfId="107" applyNumberFormat="1" applyFont="1" applyFill="1" applyBorder="1" applyAlignment="1" applyProtection="1">
      <alignment vertical="center" wrapText="1"/>
      <protection/>
    </xf>
    <xf numFmtId="0" fontId="16" fillId="0" borderId="0" xfId="107" applyFont="1" applyFill="1" applyAlignment="1">
      <alignment horizontal="right" vertical="center" wrapText="1"/>
      <protection/>
    </xf>
    <xf numFmtId="0" fontId="16" fillId="0" borderId="0" xfId="107" applyFont="1" applyFill="1" applyAlignment="1">
      <alignment vertical="center" wrapText="1"/>
      <protection/>
    </xf>
    <xf numFmtId="1" fontId="27" fillId="0" borderId="75" xfId="107" applyNumberFormat="1" applyFont="1" applyFill="1" applyBorder="1" applyAlignment="1" applyProtection="1">
      <alignment vertical="center" wrapText="1"/>
      <protection/>
    </xf>
    <xf numFmtId="180" fontId="92" fillId="0" borderId="0" xfId="107" applyNumberFormat="1" applyFont="1" applyFill="1" applyAlignment="1" applyProtection="1">
      <alignment vertical="center" wrapTex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3" xfId="68" applyNumberFormat="1" applyFont="1" applyFill="1" applyBorder="1" applyAlignment="1" applyProtection="1">
      <alignment vertical="center" wrapText="1"/>
      <protection locked="0"/>
    </xf>
    <xf numFmtId="0" fontId="56" fillId="0" borderId="39" xfId="106" applyFont="1" applyFill="1" applyBorder="1" applyAlignment="1" applyProtection="1">
      <alignment horizontal="center" vertical="center" wrapText="1"/>
      <protection/>
    </xf>
    <xf numFmtId="0" fontId="61" fillId="0" borderId="76" xfId="106" applyFont="1" applyFill="1" applyBorder="1" applyAlignment="1" applyProtection="1">
      <alignment horizontal="center" vertical="center"/>
      <protection/>
    </xf>
    <xf numFmtId="0" fontId="60" fillId="0" borderId="73" xfId="106" applyFont="1" applyFill="1" applyBorder="1" applyAlignment="1" applyProtection="1">
      <alignment/>
      <protection/>
    </xf>
    <xf numFmtId="0" fontId="60" fillId="0" borderId="77" xfId="106" applyFont="1" applyFill="1" applyBorder="1" applyAlignment="1" applyProtection="1">
      <alignment/>
      <protection/>
    </xf>
    <xf numFmtId="182" fontId="61" fillId="0" borderId="42" xfId="68" applyNumberFormat="1" applyFont="1" applyFill="1" applyBorder="1" applyAlignment="1" applyProtection="1">
      <alignment/>
      <protection locked="0"/>
    </xf>
    <xf numFmtId="182" fontId="56" fillId="0" borderId="78" xfId="68" applyNumberFormat="1" applyFont="1" applyFill="1" applyBorder="1" applyAlignment="1" applyProtection="1">
      <alignment/>
      <protection/>
    </xf>
    <xf numFmtId="0" fontId="27" fillId="0" borderId="0" xfId="106" applyFont="1" applyFill="1" applyBorder="1" applyAlignment="1">
      <alignment horizontal="center" vertical="center"/>
      <protection/>
    </xf>
    <xf numFmtId="0" fontId="27" fillId="0" borderId="0" xfId="106" applyFont="1" applyFill="1" applyBorder="1">
      <alignment/>
      <protection/>
    </xf>
    <xf numFmtId="182" fontId="27" fillId="0" borderId="0" xfId="106" applyNumberFormat="1" applyFont="1" applyFill="1" applyBorder="1">
      <alignment/>
      <protection/>
    </xf>
    <xf numFmtId="0" fontId="86" fillId="0" borderId="0" xfId="106" applyFont="1" applyFill="1" applyAlignment="1">
      <alignment wrapText="1"/>
      <protection/>
    </xf>
    <xf numFmtId="0" fontId="60" fillId="0" borderId="79" xfId="106" applyFont="1" applyFill="1" applyBorder="1" applyAlignment="1" applyProtection="1">
      <alignment/>
      <protection/>
    </xf>
    <xf numFmtId="0" fontId="61" fillId="0" borderId="42" xfId="106" applyFont="1" applyFill="1" applyBorder="1" applyAlignment="1" applyProtection="1">
      <alignment horizontal="center" vertical="center"/>
      <protection/>
    </xf>
    <xf numFmtId="0" fontId="61" fillId="0" borderId="78" xfId="106" applyFont="1" applyFill="1" applyBorder="1" applyAlignment="1" applyProtection="1">
      <alignment horizontal="center" vertical="center"/>
      <protection/>
    </xf>
    <xf numFmtId="182" fontId="16" fillId="0" borderId="61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14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0" fontId="46" fillId="20" borderId="13" xfId="100" applyFont="1" applyFill="1" applyBorder="1" applyAlignment="1">
      <alignment horizontal="center" vertical="center" wrapText="1"/>
      <protection/>
    </xf>
    <xf numFmtId="0" fontId="49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9" fillId="0" borderId="13" xfId="100" applyFont="1" applyBorder="1" applyAlignment="1">
      <alignment horizontal="left"/>
      <protection/>
    </xf>
    <xf numFmtId="0" fontId="48" fillId="0" borderId="13" xfId="100" applyFont="1" applyBorder="1">
      <alignment/>
      <protection/>
    </xf>
    <xf numFmtId="0" fontId="1" fillId="0" borderId="13" xfId="100" applyFont="1" applyBorder="1" applyAlignment="1">
      <alignment horizontal="center"/>
      <protection/>
    </xf>
    <xf numFmtId="0" fontId="48" fillId="0" borderId="13" xfId="100" applyFont="1" applyBorder="1" applyAlignment="1">
      <alignment horizontal="left" vertical="distributed"/>
      <protection/>
    </xf>
    <xf numFmtId="3" fontId="49" fillId="0" borderId="13" xfId="100" applyNumberFormat="1" applyFont="1" applyBorder="1">
      <alignment/>
      <protection/>
    </xf>
    <xf numFmtId="0" fontId="48" fillId="0" borderId="13" xfId="100" applyFont="1" applyBorder="1" applyAlignment="1">
      <alignment horizontal="left"/>
      <protection/>
    </xf>
    <xf numFmtId="0" fontId="48" fillId="0" borderId="45" xfId="100" applyFont="1" applyBorder="1" applyAlignment="1">
      <alignment horizontal="left"/>
      <protection/>
    </xf>
    <xf numFmtId="0" fontId="48" fillId="0" borderId="45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72" fillId="25" borderId="14" xfId="110" applyFont="1" applyFill="1" applyBorder="1" applyAlignment="1">
      <alignment horizontal="left" vertical="center"/>
      <protection/>
    </xf>
    <xf numFmtId="0" fontId="72" fillId="25" borderId="12" xfId="110" applyFont="1" applyFill="1" applyBorder="1" applyAlignment="1">
      <alignment horizontal="left" vertical="center"/>
      <protection/>
    </xf>
    <xf numFmtId="0" fontId="72" fillId="25" borderId="13" xfId="110" applyFont="1" applyFill="1" applyBorder="1" applyAlignment="1">
      <alignment horizontal="left" vertical="center"/>
      <protection/>
    </xf>
    <xf numFmtId="0" fontId="75" fillId="0" borderId="0" xfId="104" applyFont="1">
      <alignment/>
      <protection/>
    </xf>
    <xf numFmtId="180" fontId="60" fillId="0" borderId="13" xfId="107" applyNumberFormat="1" applyFont="1" applyFill="1" applyBorder="1" applyAlignment="1" applyProtection="1">
      <alignment horizontal="center" vertical="center"/>
      <protection/>
    </xf>
    <xf numFmtId="180" fontId="56" fillId="0" borderId="13" xfId="107" applyNumberFormat="1" applyFont="1" applyFill="1" applyBorder="1" applyAlignment="1" applyProtection="1">
      <alignment horizontal="center" vertical="center" wrapText="1"/>
      <protection/>
    </xf>
    <xf numFmtId="180" fontId="56" fillId="0" borderId="43" xfId="107" applyNumberFormat="1" applyFont="1" applyFill="1" applyBorder="1" applyAlignment="1" applyProtection="1">
      <alignment horizontal="center" vertical="center" wrapText="1"/>
      <protection/>
    </xf>
    <xf numFmtId="180" fontId="56" fillId="0" borderId="13" xfId="107" applyNumberFormat="1" applyFont="1" applyFill="1" applyBorder="1" applyAlignment="1" applyProtection="1">
      <alignment horizontal="left" vertical="center" wrapText="1" indent="1"/>
      <protection/>
    </xf>
    <xf numFmtId="182" fontId="61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3" xfId="68" applyNumberFormat="1" applyFont="1" applyFill="1" applyBorder="1" applyAlignment="1" applyProtection="1">
      <alignment vertical="center" wrapText="1"/>
      <protection/>
    </xf>
    <xf numFmtId="182" fontId="61" fillId="0" borderId="43" xfId="68" applyNumberFormat="1" applyFont="1" applyFill="1" applyBorder="1" applyAlignment="1" applyProtection="1">
      <alignment vertical="center" wrapText="1"/>
      <protection/>
    </xf>
    <xf numFmtId="182" fontId="27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6" fillId="0" borderId="13" xfId="68" applyNumberFormat="1" applyFont="1" applyFill="1" applyBorder="1" applyAlignment="1" applyProtection="1">
      <alignment vertical="center" wrapText="1"/>
      <protection/>
    </xf>
    <xf numFmtId="182" fontId="56" fillId="0" borderId="43" xfId="68" applyNumberFormat="1" applyFont="1" applyFill="1" applyBorder="1" applyAlignment="1" applyProtection="1">
      <alignment vertical="center" wrapText="1"/>
      <protection/>
    </xf>
    <xf numFmtId="180" fontId="61" fillId="0" borderId="13" xfId="107" applyNumberFormat="1" applyFont="1" applyFill="1" applyBorder="1" applyAlignment="1" applyProtection="1">
      <alignment horizontal="left" vertical="center" wrapText="1" indent="1"/>
      <protection locked="0"/>
    </xf>
    <xf numFmtId="180" fontId="56" fillId="0" borderId="13" xfId="107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3" xfId="68" applyNumberFormat="1" applyFont="1" applyFill="1" applyBorder="1" applyAlignment="1" applyProtection="1">
      <alignment vertical="center" wrapText="1"/>
      <protection/>
    </xf>
    <xf numFmtId="182" fontId="61" fillId="0" borderId="43" xfId="68" applyNumberFormat="1" applyFont="1" applyFill="1" applyBorder="1" applyAlignment="1" applyProtection="1">
      <alignment vertical="center" wrapText="1"/>
      <protection/>
    </xf>
    <xf numFmtId="182" fontId="92" fillId="26" borderId="19" xfId="68" applyNumberFormat="1" applyFont="1" applyFill="1" applyBorder="1" applyAlignment="1" applyProtection="1">
      <alignment horizontal="left" vertical="center" wrapText="1" indent="2"/>
      <protection/>
    </xf>
    <xf numFmtId="182" fontId="92" fillId="0" borderId="19" xfId="68" applyNumberFormat="1" applyFont="1" applyFill="1" applyBorder="1" applyAlignment="1" applyProtection="1">
      <alignment vertical="center" wrapText="1"/>
      <protection/>
    </xf>
    <xf numFmtId="182" fontId="92" fillId="0" borderId="52" xfId="68" applyNumberFormat="1" applyFont="1" applyFill="1" applyBorder="1" applyAlignment="1" applyProtection="1">
      <alignment vertical="center" wrapText="1"/>
      <protection/>
    </xf>
    <xf numFmtId="0" fontId="79" fillId="0" borderId="13" xfId="100" applyFont="1" applyBorder="1" applyAlignment="1">
      <alignment horizontal="center"/>
      <protection/>
    </xf>
    <xf numFmtId="0" fontId="70" fillId="0" borderId="13" xfId="100" applyFont="1" applyBorder="1" applyAlignment="1">
      <alignment horizontal="left"/>
      <protection/>
    </xf>
    <xf numFmtId="3" fontId="50" fillId="0" borderId="13" xfId="100" applyNumberFormat="1" applyFont="1" applyBorder="1">
      <alignment/>
      <protection/>
    </xf>
    <xf numFmtId="3" fontId="70" fillId="0" borderId="13" xfId="100" applyNumberFormat="1" applyFont="1" applyBorder="1">
      <alignment/>
      <protection/>
    </xf>
    <xf numFmtId="0" fontId="94" fillId="0" borderId="0" xfId="100" applyFont="1">
      <alignment/>
      <protection/>
    </xf>
    <xf numFmtId="0" fontId="0" fillId="0" borderId="0" xfId="100" applyFont="1">
      <alignment/>
      <protection/>
    </xf>
    <xf numFmtId="3" fontId="72" fillId="25" borderId="45" xfId="110" applyNumberFormat="1" applyFont="1" applyFill="1" applyBorder="1" applyAlignment="1">
      <alignment horizontal="right" vertical="center"/>
      <protection/>
    </xf>
    <xf numFmtId="0" fontId="1" fillId="0" borderId="0" xfId="110" applyFont="1">
      <alignment/>
      <protection/>
    </xf>
    <xf numFmtId="0" fontId="46" fillId="0" borderId="0" xfId="110" applyFont="1" applyAlignment="1">
      <alignment horizontal="right"/>
      <protection/>
    </xf>
    <xf numFmtId="0" fontId="54" fillId="0" borderId="0" xfId="110" applyFont="1" applyAlignment="1">
      <alignment horizontal="center"/>
      <protection/>
    </xf>
    <xf numFmtId="0" fontId="54" fillId="0" borderId="0" xfId="110" applyFont="1" applyAlignment="1">
      <alignment horizontal="right"/>
      <protection/>
    </xf>
    <xf numFmtId="0" fontId="49" fillId="0" borderId="0" xfId="110" applyFont="1" applyAlignment="1">
      <alignment horizontal="center"/>
      <protection/>
    </xf>
    <xf numFmtId="0" fontId="95" fillId="0" borderId="0" xfId="110" applyFont="1" applyAlignment="1">
      <alignment horizontal="right"/>
      <protection/>
    </xf>
    <xf numFmtId="0" fontId="27" fillId="0" borderId="0" xfId="101" applyFont="1" applyAlignment="1">
      <alignment horizontal="right"/>
      <protection/>
    </xf>
    <xf numFmtId="180" fontId="27" fillId="0" borderId="0" xfId="107" applyNumberFormat="1" applyFont="1" applyFill="1" applyAlignment="1" applyProtection="1">
      <alignment horizontal="centerContinuous" vertical="center"/>
      <protection/>
    </xf>
    <xf numFmtId="180" fontId="61" fillId="0" borderId="0" xfId="107" applyNumberFormat="1" applyFont="1" applyFill="1" applyAlignment="1" applyProtection="1">
      <alignment horizontal="right" vertical="center"/>
      <protection/>
    </xf>
    <xf numFmtId="0" fontId="49" fillId="0" borderId="0" xfId="104" applyFont="1" applyAlignment="1">
      <alignment horizontal="center"/>
      <protection/>
    </xf>
    <xf numFmtId="0" fontId="55" fillId="0" borderId="0" xfId="104" applyFont="1" applyAlignment="1">
      <alignment horizontal="right"/>
      <protection/>
    </xf>
    <xf numFmtId="0" fontId="1" fillId="0" borderId="0" xfId="110" applyFont="1" applyAlignment="1">
      <alignment/>
      <protection/>
    </xf>
    <xf numFmtId="0" fontId="41" fillId="0" borderId="0" xfId="110" applyFont="1">
      <alignment/>
      <protection/>
    </xf>
    <xf numFmtId="0" fontId="49" fillId="0" borderId="0" xfId="110" applyFont="1" applyAlignment="1">
      <alignment/>
      <protection/>
    </xf>
    <xf numFmtId="0" fontId="41" fillId="0" borderId="0" xfId="110" applyFont="1" applyAlignment="1">
      <alignment horizontal="right"/>
      <protection/>
    </xf>
    <xf numFmtId="180" fontId="61" fillId="0" borderId="0" xfId="107" applyNumberFormat="1" applyFont="1" applyFill="1" applyAlignment="1">
      <alignment horizontal="center" vertical="center"/>
      <protection/>
    </xf>
    <xf numFmtId="0" fontId="95" fillId="0" borderId="0" xfId="107" applyFont="1" applyAlignment="1">
      <alignment wrapText="1"/>
      <protection/>
    </xf>
    <xf numFmtId="0" fontId="96" fillId="0" borderId="0" xfId="107" applyFont="1" applyAlignment="1">
      <alignment horizontal="right" wrapText="1"/>
      <protection/>
    </xf>
    <xf numFmtId="180" fontId="61" fillId="0" borderId="0" xfId="107" applyNumberFormat="1" applyFont="1" applyFill="1" applyBorder="1" applyAlignment="1">
      <alignment horizontal="center" vertical="center" wrapText="1"/>
      <protection/>
    </xf>
    <xf numFmtId="0" fontId="85" fillId="0" borderId="0" xfId="106" applyFont="1" applyFill="1">
      <alignment/>
      <protection/>
    </xf>
    <xf numFmtId="182" fontId="34" fillId="0" borderId="13" xfId="68" applyNumberFormat="1" applyFont="1" applyBorder="1" applyAlignment="1">
      <alignment horizontal="right" wrapText="1"/>
    </xf>
    <xf numFmtId="3" fontId="38" fillId="0" borderId="0" xfId="0" applyNumberFormat="1" applyFont="1" applyBorder="1" applyAlignment="1">
      <alignment wrapText="1"/>
    </xf>
    <xf numFmtId="3" fontId="1" fillId="0" borderId="0" xfId="108" applyNumberFormat="1" applyFont="1" applyBorder="1">
      <alignment/>
      <protection/>
    </xf>
    <xf numFmtId="3" fontId="49" fillId="0" borderId="23" xfId="108" applyNumberFormat="1" applyFont="1" applyBorder="1">
      <alignment/>
      <protection/>
    </xf>
    <xf numFmtId="3" fontId="1" fillId="0" borderId="23" xfId="108" applyNumberFormat="1" applyFont="1" applyBorder="1">
      <alignment/>
      <protection/>
    </xf>
    <xf numFmtId="3" fontId="55" fillId="0" borderId="34" xfId="0" applyNumberFormat="1" applyFont="1" applyBorder="1" applyAlignment="1">
      <alignment horizontal="center" wrapText="1"/>
    </xf>
    <xf numFmtId="0" fontId="43" fillId="24" borderId="13" xfId="110" applyFont="1" applyFill="1" applyBorder="1" applyAlignment="1">
      <alignment horizontal="center" vertical="center" wrapText="1"/>
      <protection/>
    </xf>
    <xf numFmtId="0" fontId="95" fillId="0" borderId="0" xfId="107" applyFont="1" applyAlignment="1">
      <alignment horizontal="right" wrapText="1"/>
      <protection/>
    </xf>
    <xf numFmtId="0" fontId="25" fillId="0" borderId="80" xfId="0" applyFont="1" applyBorder="1" applyAlignment="1">
      <alignment horizontal="center" wrapText="1"/>
    </xf>
    <xf numFmtId="3" fontId="55" fillId="0" borderId="55" xfId="0" applyNumberFormat="1" applyFont="1" applyBorder="1" applyAlignment="1">
      <alignment horizontal="center" wrapText="1"/>
    </xf>
    <xf numFmtId="3" fontId="51" fillId="0" borderId="13" xfId="0" applyNumberFormat="1" applyFont="1" applyBorder="1" applyAlignment="1">
      <alignment wrapText="1"/>
    </xf>
    <xf numFmtId="3" fontId="51" fillId="0" borderId="81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 wrapText="1"/>
    </xf>
    <xf numFmtId="3" fontId="1" fillId="0" borderId="81" xfId="108" applyNumberFormat="1" applyFont="1" applyBorder="1">
      <alignment/>
      <protection/>
    </xf>
    <xf numFmtId="3" fontId="52" fillId="0" borderId="13" xfId="0" applyNumberFormat="1" applyFont="1" applyBorder="1" applyAlignment="1">
      <alignment wrapText="1"/>
    </xf>
    <xf numFmtId="3" fontId="52" fillId="0" borderId="81" xfId="108" applyNumberFormat="1" applyFont="1" applyBorder="1">
      <alignment/>
      <protection/>
    </xf>
    <xf numFmtId="3" fontId="1" fillId="0" borderId="81" xfId="108" applyNumberFormat="1" applyFont="1" applyFill="1" applyBorder="1">
      <alignment/>
      <protection/>
    </xf>
    <xf numFmtId="3" fontId="36" fillId="0" borderId="13" xfId="0" applyNumberFormat="1" applyFont="1" applyBorder="1" applyAlignment="1">
      <alignment wrapText="1"/>
    </xf>
    <xf numFmtId="3" fontId="43" fillId="0" borderId="81" xfId="108" applyNumberFormat="1" applyFont="1" applyFill="1" applyBorder="1">
      <alignment/>
      <protection/>
    </xf>
    <xf numFmtId="3" fontId="38" fillId="0" borderId="25" xfId="0" applyNumberFormat="1" applyFont="1" applyBorder="1" applyAlignment="1">
      <alignment wrapText="1"/>
    </xf>
    <xf numFmtId="3" fontId="49" fillId="0" borderId="82" xfId="108" applyNumberFormat="1" applyFont="1" applyBorder="1">
      <alignment/>
      <protection/>
    </xf>
    <xf numFmtId="0" fontId="27" fillId="0" borderId="17" xfId="106" applyFont="1" applyFill="1" applyBorder="1" applyAlignment="1">
      <alignment horizontal="center" vertical="center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83" xfId="101" applyFont="1" applyBorder="1" applyAlignment="1">
      <alignment horizontal="center" vertical="center" wrapText="1"/>
      <protection/>
    </xf>
    <xf numFmtId="0" fontId="16" fillId="0" borderId="17" xfId="101" applyFont="1" applyBorder="1" applyAlignment="1">
      <alignment horizontal="left"/>
      <protection/>
    </xf>
    <xf numFmtId="0" fontId="16" fillId="0" borderId="13" xfId="101" applyFont="1" applyBorder="1" applyAlignment="1">
      <alignment horizontal="left"/>
      <protection/>
    </xf>
    <xf numFmtId="0" fontId="40" fillId="24" borderId="13" xfId="110" applyFont="1" applyFill="1" applyBorder="1" applyAlignment="1">
      <alignment horizontal="center" vertical="center"/>
      <protection/>
    </xf>
    <xf numFmtId="0" fontId="1" fillId="24" borderId="13" xfId="110" applyFont="1" applyFill="1" applyBorder="1" applyAlignment="1">
      <alignment horizontal="center"/>
      <protection/>
    </xf>
    <xf numFmtId="0" fontId="15" fillId="0" borderId="0" xfId="110" applyFont="1">
      <alignment/>
      <protection/>
    </xf>
    <xf numFmtId="0" fontId="46" fillId="0" borderId="0" xfId="108" applyFont="1" applyFill="1" applyAlignment="1">
      <alignment horizontal="right" wrapText="1"/>
      <protection/>
    </xf>
    <xf numFmtId="0" fontId="1" fillId="24" borderId="13" xfId="110" applyFont="1" applyFill="1" applyBorder="1" applyAlignment="1">
      <alignment horizontal="center" vertical="center"/>
      <protection/>
    </xf>
    <xf numFmtId="0" fontId="79" fillId="24" borderId="13" xfId="110" applyFont="1" applyFill="1" applyBorder="1" applyAlignment="1">
      <alignment vertical="center" wrapText="1"/>
      <protection/>
    </xf>
    <xf numFmtId="0" fontId="43" fillId="0" borderId="13" xfId="110" applyFont="1" applyBorder="1" applyAlignment="1">
      <alignment horizontal="left" vertical="center"/>
      <protection/>
    </xf>
    <xf numFmtId="0" fontId="43" fillId="0" borderId="13" xfId="110" applyFont="1" applyBorder="1" applyAlignment="1">
      <alignment vertical="center"/>
      <protection/>
    </xf>
    <xf numFmtId="182" fontId="43" fillId="0" borderId="13" xfId="68" applyNumberFormat="1" applyFont="1" applyBorder="1" applyAlignment="1">
      <alignment vertical="center"/>
    </xf>
    <xf numFmtId="3" fontId="1" fillId="0" borderId="13" xfId="110" applyNumberFormat="1" applyFont="1" applyBorder="1" applyAlignment="1">
      <alignment vertical="center"/>
      <protection/>
    </xf>
    <xf numFmtId="49" fontId="1" fillId="0" borderId="13" xfId="110" applyNumberFormat="1" applyFont="1" applyBorder="1" applyAlignment="1">
      <alignment horizontal="center" vertical="distributed"/>
      <protection/>
    </xf>
    <xf numFmtId="0" fontId="1" fillId="0" borderId="13" xfId="110" applyFont="1" applyBorder="1" applyAlignment="1">
      <alignment horizontal="center" vertical="center"/>
      <protection/>
    </xf>
    <xf numFmtId="182" fontId="1" fillId="0" borderId="13" xfId="68" applyNumberFormat="1" applyFont="1" applyBorder="1" applyAlignment="1">
      <alignment horizontal="center" vertical="center"/>
    </xf>
    <xf numFmtId="3" fontId="1" fillId="0" borderId="13" xfId="110" applyNumberFormat="1" applyFont="1" applyBorder="1" applyAlignment="1">
      <alignment horizontal="center" vertical="center"/>
      <protection/>
    </xf>
    <xf numFmtId="0" fontId="1" fillId="0" borderId="13" xfId="110" applyFont="1" applyFill="1" applyBorder="1" applyAlignment="1">
      <alignment horizontal="center" vertical="center"/>
      <protection/>
    </xf>
    <xf numFmtId="43" fontId="1" fillId="0" borderId="13" xfId="68" applyNumberFormat="1" applyFont="1" applyBorder="1" applyAlignment="1">
      <alignment horizontal="center" vertical="center"/>
    </xf>
    <xf numFmtId="0" fontId="43" fillId="24" borderId="13" xfId="110" applyFont="1" applyFill="1" applyBorder="1" applyAlignment="1">
      <alignment horizontal="center"/>
      <protection/>
    </xf>
    <xf numFmtId="0" fontId="43" fillId="24" borderId="13" xfId="110" applyFont="1" applyFill="1" applyBorder="1" applyAlignment="1">
      <alignment horizontal="center" vertical="center"/>
      <protection/>
    </xf>
    <xf numFmtId="182" fontId="43" fillId="24" borderId="13" xfId="68" applyNumberFormat="1" applyFont="1" applyFill="1" applyBorder="1" applyAlignment="1">
      <alignment horizontal="center" vertical="center"/>
    </xf>
    <xf numFmtId="3" fontId="43" fillId="24" borderId="13" xfId="110" applyNumberFormat="1" applyFont="1" applyFill="1" applyBorder="1" applyAlignment="1">
      <alignment horizontal="center" vertical="center"/>
      <protection/>
    </xf>
    <xf numFmtId="182" fontId="1" fillId="0" borderId="13" xfId="68" applyNumberFormat="1" applyFont="1" applyFill="1" applyBorder="1" applyAlignment="1">
      <alignment horizontal="center" vertical="center"/>
    </xf>
    <xf numFmtId="3" fontId="46" fillId="0" borderId="13" xfId="110" applyNumberFormat="1" applyFont="1" applyBorder="1" applyAlignment="1">
      <alignment horizontal="center" vertical="center"/>
      <protection/>
    </xf>
    <xf numFmtId="49" fontId="1" fillId="24" borderId="13" xfId="110" applyNumberFormat="1" applyFont="1" applyFill="1" applyBorder="1" applyAlignment="1">
      <alignment horizontal="center" vertical="distributed"/>
      <protection/>
    </xf>
    <xf numFmtId="182" fontId="1" fillId="24" borderId="13" xfId="68" applyNumberFormat="1" applyFont="1" applyFill="1" applyBorder="1" applyAlignment="1">
      <alignment horizontal="center" vertical="center"/>
    </xf>
    <xf numFmtId="3" fontId="1" fillId="24" borderId="13" xfId="110" applyNumberFormat="1" applyFont="1" applyFill="1" applyBorder="1" applyAlignment="1">
      <alignment horizontal="center" vertical="center"/>
      <protection/>
    </xf>
    <xf numFmtId="49" fontId="46" fillId="24" borderId="13" xfId="110" applyNumberFormat="1" applyFont="1" applyFill="1" applyBorder="1" applyAlignment="1">
      <alignment horizontal="center" vertical="distributed"/>
      <protection/>
    </xf>
    <xf numFmtId="0" fontId="46" fillId="24" borderId="13" xfId="110" applyFont="1" applyFill="1" applyBorder="1" applyAlignment="1">
      <alignment horizontal="center" vertical="center"/>
      <protection/>
    </xf>
    <xf numFmtId="3" fontId="46" fillId="24" borderId="13" xfId="110" applyNumberFormat="1" applyFont="1" applyFill="1" applyBorder="1" applyAlignment="1">
      <alignment horizontal="center" vertical="center"/>
      <protection/>
    </xf>
    <xf numFmtId="181" fontId="1" fillId="0" borderId="13" xfId="68" applyNumberFormat="1" applyFont="1" applyBorder="1" applyAlignment="1">
      <alignment horizontal="center" vertical="center"/>
    </xf>
    <xf numFmtId="49" fontId="43" fillId="24" borderId="13" xfId="110" applyNumberFormat="1" applyFont="1" applyFill="1" applyBorder="1" applyAlignment="1">
      <alignment horizontal="center" vertical="distributed"/>
      <protection/>
    </xf>
    <xf numFmtId="181" fontId="43" fillId="24" borderId="13" xfId="68" applyNumberFormat="1" applyFont="1" applyFill="1" applyBorder="1" applyAlignment="1">
      <alignment horizontal="center" vertical="center"/>
    </xf>
    <xf numFmtId="49" fontId="46" fillId="0" borderId="13" xfId="110" applyNumberFormat="1" applyFont="1" applyBorder="1" applyAlignment="1">
      <alignment horizontal="center" vertical="distributed"/>
      <protection/>
    </xf>
    <xf numFmtId="0" fontId="46" fillId="0" borderId="13" xfId="110" applyFont="1" applyBorder="1" applyAlignment="1">
      <alignment horizontal="center" vertical="center"/>
      <protection/>
    </xf>
    <xf numFmtId="182" fontId="46" fillId="0" borderId="13" xfId="68" applyNumberFormat="1" applyFont="1" applyBorder="1" applyAlignment="1">
      <alignment horizontal="center" vertical="center"/>
    </xf>
    <xf numFmtId="0" fontId="1" fillId="0" borderId="13" xfId="110" applyFont="1" applyBorder="1" applyAlignment="1">
      <alignment horizontal="center" vertical="distributed"/>
      <protection/>
    </xf>
    <xf numFmtId="0" fontId="79" fillId="24" borderId="13" xfId="110" applyFont="1" applyFill="1" applyBorder="1">
      <alignment/>
      <protection/>
    </xf>
    <xf numFmtId="0" fontId="43" fillId="0" borderId="13" xfId="110" applyFont="1" applyBorder="1" applyAlignment="1">
      <alignment horizontal="center" vertical="center"/>
      <protection/>
    </xf>
    <xf numFmtId="182" fontId="43" fillId="0" borderId="13" xfId="68" applyNumberFormat="1" applyFont="1" applyBorder="1" applyAlignment="1">
      <alignment horizontal="center" vertical="center"/>
    </xf>
    <xf numFmtId="49" fontId="79" fillId="24" borderId="13" xfId="110" applyNumberFormat="1" applyFont="1" applyFill="1" applyBorder="1" applyAlignment="1">
      <alignment horizontal="center"/>
      <protection/>
    </xf>
    <xf numFmtId="0" fontId="41" fillId="24" borderId="13" xfId="110" applyFont="1" applyFill="1" applyBorder="1" applyAlignment="1">
      <alignment horizontal="center" vertical="distributed"/>
      <protection/>
    </xf>
    <xf numFmtId="0" fontId="41" fillId="24" borderId="61" xfId="110" applyFont="1" applyFill="1" applyBorder="1" applyAlignment="1">
      <alignment horizontal="center" vertical="distributed"/>
      <protection/>
    </xf>
    <xf numFmtId="0" fontId="50" fillId="24" borderId="61" xfId="110" applyFont="1" applyFill="1" applyBorder="1" applyAlignment="1">
      <alignment horizontal="left" vertical="center"/>
      <protection/>
    </xf>
    <xf numFmtId="0" fontId="41" fillId="24" borderId="13" xfId="110" applyFont="1" applyFill="1" applyBorder="1" applyAlignment="1">
      <alignment horizontal="center"/>
      <protection/>
    </xf>
    <xf numFmtId="49" fontId="40" fillId="24" borderId="14" xfId="110" applyNumberFormat="1" applyFont="1" applyFill="1" applyBorder="1" applyAlignment="1">
      <alignment horizontal="center" vertical="center"/>
      <protection/>
    </xf>
    <xf numFmtId="0" fontId="40" fillId="24" borderId="14" xfId="110" applyFont="1" applyFill="1" applyBorder="1" applyAlignment="1">
      <alignment horizontal="center" vertical="center"/>
      <protection/>
    </xf>
    <xf numFmtId="3" fontId="40" fillId="24" borderId="13" xfId="110" applyNumberFormat="1" applyFont="1" applyFill="1" applyBorder="1" applyAlignment="1">
      <alignment horizontal="center" vertical="center"/>
      <protection/>
    </xf>
    <xf numFmtId="49" fontId="40" fillId="24" borderId="13" xfId="110" applyNumberFormat="1" applyFont="1" applyFill="1" applyBorder="1" applyAlignment="1">
      <alignment horizontal="center" vertical="center"/>
      <protection/>
    </xf>
    <xf numFmtId="49" fontId="40" fillId="24" borderId="27" xfId="110" applyNumberFormat="1" applyFont="1" applyFill="1" applyBorder="1" applyAlignment="1">
      <alignment horizontal="center" vertical="center"/>
      <protection/>
    </xf>
    <xf numFmtId="3" fontId="41" fillId="24" borderId="13" xfId="110" applyNumberFormat="1" applyFont="1" applyFill="1" applyBorder="1" applyAlignment="1">
      <alignment horizontal="center" vertical="center"/>
      <protection/>
    </xf>
    <xf numFmtId="49" fontId="40" fillId="24" borderId="61" xfId="110" applyNumberFormat="1" applyFont="1" applyFill="1" applyBorder="1" applyAlignment="1">
      <alignment horizontal="center" vertical="center"/>
      <protection/>
    </xf>
    <xf numFmtId="0" fontId="50" fillId="24" borderId="13" xfId="110" applyFont="1" applyFill="1" applyBorder="1" applyAlignment="1">
      <alignment horizontal="center"/>
      <protection/>
    </xf>
    <xf numFmtId="0" fontId="71" fillId="24" borderId="14" xfId="110" applyFont="1" applyFill="1" applyBorder="1">
      <alignment/>
      <protection/>
    </xf>
    <xf numFmtId="0" fontId="71" fillId="24" borderId="14" xfId="110" applyFont="1" applyFill="1" applyBorder="1" applyAlignment="1">
      <alignment horizontal="center" vertical="distributed"/>
      <protection/>
    </xf>
    <xf numFmtId="0" fontId="50" fillId="24" borderId="13" xfId="110" applyFont="1" applyFill="1" applyBorder="1" applyAlignment="1">
      <alignment vertical="center"/>
      <protection/>
    </xf>
    <xf numFmtId="3" fontId="50" fillId="24" borderId="13" xfId="114" applyNumberFormat="1" applyFont="1" applyFill="1" applyBorder="1" applyAlignment="1">
      <alignment horizontal="center" vertical="center"/>
    </xf>
    <xf numFmtId="0" fontId="40" fillId="24" borderId="14" xfId="110" applyFont="1" applyFill="1" applyBorder="1">
      <alignment/>
      <protection/>
    </xf>
    <xf numFmtId="0" fontId="40" fillId="24" borderId="14" xfId="110" applyFont="1" applyFill="1" applyBorder="1" applyAlignment="1">
      <alignment horizontal="center" vertical="distributed"/>
      <protection/>
    </xf>
    <xf numFmtId="0" fontId="41" fillId="24" borderId="14" xfId="110" applyFont="1" applyFill="1" applyBorder="1" applyAlignment="1">
      <alignment vertical="center"/>
      <protection/>
    </xf>
    <xf numFmtId="3" fontId="41" fillId="24" borderId="13" xfId="114" applyNumberFormat="1" applyFont="1" applyFill="1" applyBorder="1" applyAlignment="1">
      <alignment horizontal="center" vertical="center"/>
    </xf>
    <xf numFmtId="0" fontId="40" fillId="24" borderId="13" xfId="110" applyFont="1" applyFill="1" applyBorder="1">
      <alignment/>
      <protection/>
    </xf>
    <xf numFmtId="0" fontId="50" fillId="24" borderId="13" xfId="110" applyFont="1" applyFill="1" applyBorder="1" applyAlignment="1">
      <alignment horizontal="center" vertical="center"/>
      <protection/>
    </xf>
    <xf numFmtId="0" fontId="71" fillId="24" borderId="13" xfId="110" applyFont="1" applyFill="1" applyBorder="1" applyAlignment="1">
      <alignment horizontal="center" vertical="center"/>
      <protection/>
    </xf>
    <xf numFmtId="0" fontId="71" fillId="24" borderId="0" xfId="110" applyFont="1" applyFill="1" applyAlignment="1">
      <alignment horizontal="center" vertical="center"/>
      <protection/>
    </xf>
    <xf numFmtId="3" fontId="50" fillId="24" borderId="13" xfId="110" applyNumberFormat="1" applyFont="1" applyFill="1" applyBorder="1" applyAlignment="1">
      <alignment horizontal="center" vertical="center"/>
      <protection/>
    </xf>
    <xf numFmtId="0" fontId="40" fillId="24" borderId="0" xfId="110" applyFont="1" applyFill="1" applyBorder="1" applyAlignment="1">
      <alignment horizontal="center" vertical="center"/>
      <protection/>
    </xf>
    <xf numFmtId="0" fontId="71" fillId="24" borderId="14" xfId="110" applyFont="1" applyFill="1" applyBorder="1" applyAlignment="1">
      <alignment horizontal="center" vertical="center"/>
      <protection/>
    </xf>
    <xf numFmtId="0" fontId="41" fillId="24" borderId="13" xfId="110" applyFont="1" applyFill="1" applyBorder="1" applyAlignment="1">
      <alignment horizontal="center" vertical="center"/>
      <protection/>
    </xf>
    <xf numFmtId="0" fontId="41" fillId="24" borderId="14" xfId="110" applyFont="1" applyFill="1" applyBorder="1" applyAlignment="1">
      <alignment horizontal="center" vertical="center"/>
      <protection/>
    </xf>
    <xf numFmtId="49" fontId="50" fillId="24" borderId="13" xfId="110" applyNumberFormat="1" applyFont="1" applyFill="1" applyBorder="1" applyAlignment="1">
      <alignment horizontal="center" vertical="distributed"/>
      <protection/>
    </xf>
    <xf numFmtId="49" fontId="41" fillId="24" borderId="13" xfId="110" applyNumberFormat="1" applyFont="1" applyFill="1" applyBorder="1" applyAlignment="1">
      <alignment horizontal="center" vertical="distributed"/>
      <protection/>
    </xf>
    <xf numFmtId="0" fontId="40" fillId="24" borderId="0" xfId="110" applyFont="1" applyFill="1" applyAlignment="1">
      <alignment horizontal="center" vertical="center"/>
      <protection/>
    </xf>
    <xf numFmtId="0" fontId="40" fillId="24" borderId="14" xfId="110" applyFont="1" applyFill="1" applyBorder="1" applyAlignment="1">
      <alignment horizontal="center" vertical="center" wrapText="1"/>
      <protection/>
    </xf>
    <xf numFmtId="0" fontId="40" fillId="24" borderId="13" xfId="110" applyFont="1" applyFill="1" applyBorder="1" applyAlignment="1">
      <alignment horizontal="center"/>
      <protection/>
    </xf>
    <xf numFmtId="49" fontId="71" fillId="24" borderId="14" xfId="110" applyNumberFormat="1" applyFont="1" applyFill="1" applyBorder="1" applyAlignment="1">
      <alignment horizontal="center" vertical="center"/>
      <protection/>
    </xf>
    <xf numFmtId="0" fontId="71" fillId="24" borderId="0" xfId="110" applyFont="1" applyFill="1" applyBorder="1" applyAlignment="1">
      <alignment horizontal="center" vertical="center"/>
      <protection/>
    </xf>
    <xf numFmtId="0" fontId="50" fillId="24" borderId="14" xfId="110" applyFont="1" applyFill="1" applyBorder="1" applyAlignment="1">
      <alignment horizontal="center" vertical="center"/>
      <protection/>
    </xf>
    <xf numFmtId="0" fontId="50" fillId="24" borderId="14" xfId="110" applyFont="1" applyFill="1" applyBorder="1" applyAlignment="1">
      <alignment horizontal="left" vertical="center"/>
      <protection/>
    </xf>
    <xf numFmtId="0" fontId="71" fillId="24" borderId="13" xfId="110" applyFont="1" applyFill="1" applyBorder="1">
      <alignment/>
      <protection/>
    </xf>
    <xf numFmtId="0" fontId="97" fillId="24" borderId="13" xfId="110" applyFont="1" applyFill="1" applyBorder="1" applyAlignment="1">
      <alignment horizontal="center" vertical="center"/>
      <protection/>
    </xf>
    <xf numFmtId="3" fontId="97" fillId="24" borderId="13" xfId="110" applyNumberFormat="1" applyFont="1" applyFill="1" applyBorder="1" applyAlignment="1">
      <alignment horizontal="center" vertical="center"/>
      <protection/>
    </xf>
    <xf numFmtId="0" fontId="43" fillId="24" borderId="45" xfId="110" applyFont="1" applyFill="1" applyBorder="1" applyAlignment="1">
      <alignment horizontal="center" vertical="center" wrapText="1"/>
      <protection/>
    </xf>
    <xf numFmtId="3" fontId="51" fillId="0" borderId="13" xfId="72" applyNumberFormat="1" applyFont="1" applyBorder="1" applyAlignment="1">
      <alignment horizontal="right" wrapText="1"/>
    </xf>
    <xf numFmtId="3" fontId="51" fillId="0" borderId="81" xfId="72" applyNumberFormat="1" applyFont="1" applyBorder="1" applyAlignment="1">
      <alignment horizontal="right" wrapText="1"/>
    </xf>
    <xf numFmtId="3" fontId="1" fillId="0" borderId="13" xfId="72" applyNumberFormat="1" applyFont="1" applyBorder="1" applyAlignment="1">
      <alignment/>
    </xf>
    <xf numFmtId="3" fontId="1" fillId="0" borderId="81" xfId="72" applyNumberFormat="1" applyFont="1" applyBorder="1" applyAlignment="1">
      <alignment/>
    </xf>
    <xf numFmtId="3" fontId="51" fillId="0" borderId="13" xfId="72" applyNumberFormat="1" applyFont="1" applyBorder="1" applyAlignment="1">
      <alignment wrapText="1"/>
    </xf>
    <xf numFmtId="3" fontId="34" fillId="0" borderId="13" xfId="72" applyNumberFormat="1" applyFont="1" applyBorder="1" applyAlignment="1">
      <alignment wrapText="1"/>
    </xf>
    <xf numFmtId="3" fontId="25" fillId="0" borderId="13" xfId="72" applyNumberFormat="1" applyFont="1" applyBorder="1" applyAlignment="1">
      <alignment wrapText="1"/>
    </xf>
    <xf numFmtId="3" fontId="41" fillId="0" borderId="13" xfId="72" applyNumberFormat="1" applyFont="1" applyBorder="1" applyAlignment="1">
      <alignment/>
    </xf>
    <xf numFmtId="3" fontId="41" fillId="0" borderId="81" xfId="72" applyNumberFormat="1" applyFont="1" applyBorder="1" applyAlignment="1">
      <alignment/>
    </xf>
    <xf numFmtId="3" fontId="52" fillId="0" borderId="13" xfId="72" applyNumberFormat="1" applyFont="1" applyBorder="1" applyAlignment="1">
      <alignment/>
    </xf>
    <xf numFmtId="3" fontId="52" fillId="0" borderId="81" xfId="72" applyNumberFormat="1" applyFont="1" applyBorder="1" applyAlignment="1">
      <alignment/>
    </xf>
    <xf numFmtId="3" fontId="1" fillId="0" borderId="13" xfId="72" applyNumberFormat="1" applyFont="1" applyBorder="1" applyAlignment="1" applyProtection="1">
      <alignment/>
      <protection locked="0"/>
    </xf>
    <xf numFmtId="3" fontId="38" fillId="0" borderId="25" xfId="72" applyNumberFormat="1" applyFont="1" applyBorder="1" applyAlignment="1">
      <alignment wrapText="1"/>
    </xf>
    <xf numFmtId="3" fontId="49" fillId="0" borderId="25" xfId="72" applyNumberFormat="1" applyFont="1" applyBorder="1" applyAlignment="1">
      <alignment/>
    </xf>
    <xf numFmtId="3" fontId="49" fillId="0" borderId="82" xfId="72" applyNumberFormat="1" applyFont="1" applyBorder="1" applyAlignment="1">
      <alignment/>
    </xf>
    <xf numFmtId="3" fontId="25" fillId="0" borderId="27" xfId="0" applyNumberFormat="1" applyFont="1" applyFill="1" applyBorder="1" applyAlignment="1">
      <alignment horizontal="right" wrapText="1"/>
    </xf>
    <xf numFmtId="3" fontId="34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182" fontId="34" fillId="0" borderId="13" xfId="68" applyNumberFormat="1" applyFont="1" applyFill="1" applyBorder="1" applyAlignment="1">
      <alignment horizontal="right" wrapText="1"/>
    </xf>
    <xf numFmtId="182" fontId="34" fillId="0" borderId="27" xfId="68" applyNumberFormat="1" applyFont="1" applyFill="1" applyBorder="1" applyAlignment="1">
      <alignment horizontal="right" wrapText="1"/>
    </xf>
    <xf numFmtId="3" fontId="34" fillId="0" borderId="27" xfId="0" applyNumberFormat="1" applyFont="1" applyFill="1" applyBorder="1" applyAlignment="1">
      <alignment horizontal="right" wrapText="1"/>
    </xf>
    <xf numFmtId="0" fontId="34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 horizontal="right" wrapText="1"/>
    </xf>
    <xf numFmtId="0" fontId="25" fillId="0" borderId="13" xfId="0" applyFont="1" applyFill="1" applyBorder="1" applyAlignment="1">
      <alignment wrapText="1"/>
    </xf>
    <xf numFmtId="3" fontId="38" fillId="0" borderId="13" xfId="0" applyNumberFormat="1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3" fontId="38" fillId="0" borderId="25" xfId="0" applyNumberFormat="1" applyFont="1" applyFill="1" applyBorder="1" applyAlignment="1">
      <alignment horizontal="right" wrapText="1"/>
    </xf>
    <xf numFmtId="0" fontId="98" fillId="0" borderId="22" xfId="0" applyFont="1" applyBorder="1" applyAlignment="1">
      <alignment wrapText="1"/>
    </xf>
    <xf numFmtId="0" fontId="98" fillId="0" borderId="13" xfId="0" applyFont="1" applyBorder="1" applyAlignment="1">
      <alignment wrapText="1"/>
    </xf>
    <xf numFmtId="3" fontId="98" fillId="0" borderId="13" xfId="0" applyNumberFormat="1" applyFont="1" applyFill="1" applyBorder="1" applyAlignment="1">
      <alignment horizontal="right" wrapText="1"/>
    </xf>
    <xf numFmtId="3" fontId="98" fillId="0" borderId="13" xfId="0" applyNumberFormat="1" applyFont="1" applyBorder="1" applyAlignment="1">
      <alignment horizontal="right" wrapText="1"/>
    </xf>
    <xf numFmtId="0" fontId="37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right" wrapText="1"/>
    </xf>
    <xf numFmtId="3" fontId="64" fillId="0" borderId="25" xfId="0" applyNumberFormat="1" applyFont="1" applyFill="1" applyBorder="1" applyAlignment="1">
      <alignment horizontal="right" wrapText="1"/>
    </xf>
    <xf numFmtId="0" fontId="40" fillId="0" borderId="13" xfId="110" applyFont="1" applyBorder="1" applyAlignment="1">
      <alignment vertical="center" wrapText="1"/>
      <protection/>
    </xf>
    <xf numFmtId="0" fontId="48" fillId="0" borderId="14" xfId="110" applyFont="1" applyBorder="1" applyAlignment="1">
      <alignment horizontal="left" vertical="center" wrapText="1"/>
      <protection/>
    </xf>
    <xf numFmtId="0" fontId="49" fillId="0" borderId="12" xfId="110" applyFont="1" applyBorder="1" applyAlignment="1">
      <alignment horizontal="center" vertical="center" wrapText="1"/>
      <protection/>
    </xf>
    <xf numFmtId="0" fontId="49" fillId="0" borderId="13" xfId="110" applyFont="1" applyBorder="1" applyAlignment="1">
      <alignment horizontal="left" vertical="center" wrapText="1"/>
      <protection/>
    </xf>
    <xf numFmtId="0" fontId="48" fillId="0" borderId="12" xfId="110" applyFont="1" applyBorder="1" applyAlignment="1">
      <alignment horizontal="center" vertical="center" wrapText="1"/>
      <protection/>
    </xf>
    <xf numFmtId="0" fontId="48" fillId="0" borderId="13" xfId="110" applyFont="1" applyFill="1" applyBorder="1" applyAlignment="1">
      <alignment horizontal="left" vertical="center" wrapText="1"/>
      <protection/>
    </xf>
    <xf numFmtId="0" fontId="70" fillId="0" borderId="14" xfId="110" applyFont="1" applyBorder="1" applyAlignment="1">
      <alignment horizontal="left" vertical="center" wrapText="1"/>
      <protection/>
    </xf>
    <xf numFmtId="0" fontId="48" fillId="0" borderId="60" xfId="110" applyFont="1" applyBorder="1" applyAlignment="1">
      <alignment horizontal="center" vertical="center" wrapText="1"/>
      <protection/>
    </xf>
    <xf numFmtId="0" fontId="50" fillId="0" borderId="60" xfId="110" applyFont="1" applyBorder="1" applyAlignment="1">
      <alignment vertical="center" wrapText="1"/>
      <protection/>
    </xf>
    <xf numFmtId="0" fontId="41" fillId="0" borderId="60" xfId="110" applyFont="1" applyBorder="1" applyAlignment="1">
      <alignment vertical="center" wrapText="1"/>
      <protection/>
    </xf>
    <xf numFmtId="0" fontId="41" fillId="0" borderId="14" xfId="110" applyFont="1" applyBorder="1" applyAlignment="1">
      <alignment vertical="center" wrapText="1"/>
      <protection/>
    </xf>
    <xf numFmtId="0" fontId="49" fillId="0" borderId="14" xfId="110" applyFont="1" applyBorder="1" applyAlignment="1">
      <alignment vertical="center" wrapText="1"/>
      <protection/>
    </xf>
    <xf numFmtId="0" fontId="49" fillId="0" borderId="14" xfId="110" applyFont="1" applyBorder="1" applyAlignment="1">
      <alignment horizontal="left" vertical="center" wrapText="1"/>
      <protection/>
    </xf>
    <xf numFmtId="16" fontId="48" fillId="0" borderId="14" xfId="110" applyNumberFormat="1" applyFont="1" applyBorder="1" applyAlignment="1">
      <alignment horizontal="left" vertical="center" wrapText="1"/>
      <protection/>
    </xf>
    <xf numFmtId="0" fontId="49" fillId="0" borderId="60" xfId="110" applyFont="1" applyBorder="1" applyAlignment="1">
      <alignment horizontal="center" vertical="center" wrapText="1"/>
      <protection/>
    </xf>
    <xf numFmtId="0" fontId="49" fillId="0" borderId="14" xfId="110" applyFont="1" applyBorder="1" applyAlignment="1">
      <alignment horizontal="center" vertical="center" wrapText="1"/>
      <protection/>
    </xf>
    <xf numFmtId="0" fontId="46" fillId="24" borderId="27" xfId="110" applyFont="1" applyFill="1" applyBorder="1" applyAlignment="1">
      <alignment horizontal="center" vertical="center" wrapText="1"/>
      <protection/>
    </xf>
    <xf numFmtId="0" fontId="46" fillId="24" borderId="13" xfId="110" applyFont="1" applyFill="1" applyBorder="1" applyAlignment="1">
      <alignment horizontal="center" vertical="center" wrapText="1"/>
      <protection/>
    </xf>
    <xf numFmtId="0" fontId="1" fillId="24" borderId="13" xfId="110" applyFont="1" applyFill="1" applyBorder="1" applyAlignment="1">
      <alignment horizontal="center" vertical="center" wrapText="1"/>
      <protection/>
    </xf>
    <xf numFmtId="0" fontId="49" fillId="24" borderId="27" xfId="110" applyFont="1" applyFill="1" applyBorder="1" applyAlignment="1">
      <alignment horizontal="center" vertical="distributed"/>
      <protection/>
    </xf>
    <xf numFmtId="0" fontId="1" fillId="0" borderId="0" xfId="110" applyFont="1" applyAlignment="1">
      <alignment horizontal="center"/>
      <protection/>
    </xf>
    <xf numFmtId="0" fontId="15" fillId="0" borderId="0" xfId="110" applyAlignment="1">
      <alignment horizontal="center"/>
      <protection/>
    </xf>
    <xf numFmtId="0" fontId="46" fillId="24" borderId="61" xfId="110" applyFont="1" applyFill="1" applyBorder="1" applyAlignment="1">
      <alignment horizontal="center" vertical="center" wrapText="1"/>
      <protection/>
    </xf>
    <xf numFmtId="0" fontId="46" fillId="24" borderId="61" xfId="110" applyFont="1" applyFill="1" applyBorder="1" applyAlignment="1">
      <alignment horizontal="center" vertical="center"/>
      <protection/>
    </xf>
    <xf numFmtId="0" fontId="43" fillId="24" borderId="62" xfId="110" applyFont="1" applyFill="1" applyBorder="1" applyAlignment="1">
      <alignment horizontal="center" vertical="center" wrapText="1"/>
      <protection/>
    </xf>
    <xf numFmtId="0" fontId="43" fillId="24" borderId="27" xfId="110" applyFont="1" applyFill="1" applyBorder="1" applyAlignment="1">
      <alignment horizontal="center" vertical="center" wrapText="1"/>
      <protection/>
    </xf>
    <xf numFmtId="0" fontId="48" fillId="0" borderId="45" xfId="100" applyFont="1" applyBorder="1" applyAlignment="1">
      <alignment horizontal="left" wrapText="1"/>
      <protection/>
    </xf>
    <xf numFmtId="182" fontId="40" fillId="0" borderId="13" xfId="68" applyNumberFormat="1" applyFont="1" applyBorder="1" applyAlignment="1">
      <alignment/>
    </xf>
    <xf numFmtId="182" fontId="89" fillId="0" borderId="13" xfId="68" applyNumberFormat="1" applyFont="1" applyBorder="1" applyAlignment="1">
      <alignment/>
    </xf>
    <xf numFmtId="182" fontId="40" fillId="0" borderId="13" xfId="68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9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0" fontId="0" fillId="0" borderId="0" xfId="0" applyFont="1" applyAlignment="1">
      <alignment/>
    </xf>
    <xf numFmtId="0" fontId="34" fillId="0" borderId="30" xfId="0" applyFont="1" applyBorder="1" applyAlignment="1">
      <alignment wrapText="1"/>
    </xf>
    <xf numFmtId="0" fontId="70" fillId="0" borderId="60" xfId="110" applyFont="1" applyBorder="1" applyAlignment="1">
      <alignment horizontal="left" vertical="center"/>
      <protection/>
    </xf>
    <xf numFmtId="0" fontId="70" fillId="0" borderId="14" xfId="110" applyFont="1" applyBorder="1" applyAlignment="1">
      <alignment horizontal="left" vertical="center"/>
      <protection/>
    </xf>
    <xf numFmtId="0" fontId="41" fillId="0" borderId="14" xfId="110" applyFont="1" applyFill="1" applyBorder="1" applyAlignment="1">
      <alignment horizontal="left" vertical="center"/>
      <protection/>
    </xf>
    <xf numFmtId="0" fontId="71" fillId="0" borderId="13" xfId="110" applyFont="1" applyFill="1" applyBorder="1" applyAlignment="1">
      <alignment horizontal="left" vertical="center"/>
      <protection/>
    </xf>
    <xf numFmtId="0" fontId="70" fillId="0" borderId="60" xfId="110" applyFont="1" applyBorder="1" applyAlignment="1">
      <alignment horizontal="center" vertical="center"/>
      <protection/>
    </xf>
    <xf numFmtId="0" fontId="70" fillId="0" borderId="14" xfId="110" applyFont="1" applyBorder="1" applyAlignment="1">
      <alignment horizontal="center" vertical="center"/>
      <protection/>
    </xf>
    <xf numFmtId="0" fontId="70" fillId="0" borderId="54" xfId="110" applyFont="1" applyBorder="1" applyAlignment="1">
      <alignment horizontal="left"/>
      <protection/>
    </xf>
    <xf numFmtId="0" fontId="70" fillId="0" borderId="14" xfId="110" applyFont="1" applyBorder="1" applyAlignment="1">
      <alignment horizontal="left"/>
      <protection/>
    </xf>
    <xf numFmtId="0" fontId="41" fillId="0" borderId="12" xfId="110" applyFont="1" applyFill="1" applyBorder="1" applyAlignment="1">
      <alignment horizontal="left" vertical="center"/>
      <protection/>
    </xf>
    <xf numFmtId="0" fontId="50" fillId="0" borderId="60" xfId="110" applyFont="1" applyBorder="1" applyAlignment="1">
      <alignment horizontal="left" vertical="center" wrapText="1"/>
      <protection/>
    </xf>
    <xf numFmtId="0" fontId="50" fillId="0" borderId="14" xfId="110" applyFont="1" applyBorder="1" applyAlignment="1">
      <alignment horizontal="left" vertical="center" wrapText="1"/>
      <protection/>
    </xf>
    <xf numFmtId="0" fontId="54" fillId="20" borderId="18" xfId="110" applyFont="1" applyFill="1" applyBorder="1" applyAlignment="1">
      <alignment horizontal="left" vertical="center"/>
      <protection/>
    </xf>
    <xf numFmtId="0" fontId="54" fillId="20" borderId="19" xfId="110" applyFont="1" applyFill="1" applyBorder="1" applyAlignment="1">
      <alignment horizontal="left" vertical="center"/>
      <protection/>
    </xf>
    <xf numFmtId="0" fontId="72" fillId="25" borderId="60" xfId="110" applyFont="1" applyFill="1" applyBorder="1" applyAlignment="1">
      <alignment horizontal="left" vertical="center"/>
      <protection/>
    </xf>
    <xf numFmtId="0" fontId="72" fillId="25" borderId="14" xfId="110" applyFont="1" applyFill="1" applyBorder="1" applyAlignment="1">
      <alignment horizontal="left" vertical="center"/>
      <protection/>
    </xf>
    <xf numFmtId="0" fontId="72" fillId="25" borderId="12" xfId="110" applyFont="1" applyFill="1" applyBorder="1" applyAlignment="1">
      <alignment horizontal="left" vertical="center"/>
      <protection/>
    </xf>
    <xf numFmtId="0" fontId="72" fillId="25" borderId="13" xfId="110" applyFont="1" applyFill="1" applyBorder="1" applyAlignment="1">
      <alignment horizontal="left" vertical="center"/>
      <protection/>
    </xf>
    <xf numFmtId="0" fontId="41" fillId="0" borderId="13" xfId="110" applyFont="1" applyFill="1" applyBorder="1" applyAlignment="1">
      <alignment horizontal="left" vertical="center"/>
      <protection/>
    </xf>
    <xf numFmtId="0" fontId="70" fillId="0" borderId="60" xfId="110" applyFont="1" applyBorder="1" applyAlignment="1">
      <alignment horizontal="left" vertical="center" wrapText="1"/>
      <protection/>
    </xf>
    <xf numFmtId="0" fontId="70" fillId="0" borderId="14" xfId="110" applyFont="1" applyBorder="1" applyAlignment="1">
      <alignment horizontal="left" vertical="center" wrapText="1"/>
      <protection/>
    </xf>
    <xf numFmtId="0" fontId="50" fillId="0" borderId="14" xfId="110" applyFont="1" applyFill="1" applyBorder="1" applyAlignment="1">
      <alignment horizontal="left" vertical="center"/>
      <protection/>
    </xf>
    <xf numFmtId="0" fontId="50" fillId="0" borderId="13" xfId="110" applyFont="1" applyFill="1" applyBorder="1" applyAlignment="1">
      <alignment horizontal="left" vertical="center"/>
      <protection/>
    </xf>
    <xf numFmtId="0" fontId="41" fillId="0" borderId="54" xfId="110" applyFont="1" applyFill="1" applyBorder="1" applyAlignment="1">
      <alignment horizontal="left" vertical="center"/>
      <protection/>
    </xf>
    <xf numFmtId="0" fontId="72" fillId="25" borderId="45" xfId="110" applyFont="1" applyFill="1" applyBorder="1" applyAlignment="1">
      <alignment horizontal="left" vertical="center"/>
      <protection/>
    </xf>
    <xf numFmtId="0" fontId="54" fillId="0" borderId="0" xfId="110" applyFont="1" applyAlignment="1">
      <alignment horizontal="center"/>
      <protection/>
    </xf>
    <xf numFmtId="0" fontId="70" fillId="0" borderId="54" xfId="110" applyFont="1" applyBorder="1" applyAlignment="1">
      <alignment horizontal="left" vertical="center"/>
      <protection/>
    </xf>
    <xf numFmtId="0" fontId="1" fillId="0" borderId="84" xfId="110" applyFont="1" applyBorder="1" applyAlignment="1">
      <alignment horizontal="center"/>
      <protection/>
    </xf>
    <xf numFmtId="0" fontId="41" fillId="0" borderId="60" xfId="110" applyFont="1" applyFill="1" applyBorder="1" applyAlignment="1">
      <alignment horizontal="left" vertical="center"/>
      <protection/>
    </xf>
    <xf numFmtId="0" fontId="41" fillId="0" borderId="85" xfId="110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34" fillId="0" borderId="23" xfId="0" applyFont="1" applyBorder="1" applyAlignment="1">
      <alignment horizontal="right" wrapText="1"/>
    </xf>
    <xf numFmtId="0" fontId="34" fillId="0" borderId="23" xfId="0" applyFont="1" applyBorder="1" applyAlignment="1">
      <alignment horizontal="center" wrapText="1"/>
    </xf>
    <xf numFmtId="0" fontId="15" fillId="0" borderId="0" xfId="108" applyBorder="1" applyAlignment="1" applyProtection="1">
      <alignment horizontal="right"/>
      <protection locked="0"/>
    </xf>
    <xf numFmtId="0" fontId="15" fillId="0" borderId="0" xfId="108" applyFont="1" applyBorder="1" applyAlignment="1" applyProtection="1">
      <alignment horizontal="right"/>
      <protection locked="0"/>
    </xf>
    <xf numFmtId="0" fontId="30" fillId="0" borderId="0" xfId="108" applyFont="1" applyBorder="1" applyAlignment="1" applyProtection="1">
      <alignment horizontal="center" vertical="center" wrapText="1"/>
      <protection locked="0"/>
    </xf>
    <xf numFmtId="0" fontId="1" fillId="0" borderId="0" xfId="108" applyFont="1" applyAlignment="1">
      <alignment horizontal="center" wrapText="1"/>
      <protection/>
    </xf>
    <xf numFmtId="0" fontId="41" fillId="20" borderId="17" xfId="102" applyFont="1" applyFill="1" applyBorder="1" applyAlignment="1">
      <alignment horizontal="center" vertical="center"/>
      <protection/>
    </xf>
    <xf numFmtId="0" fontId="41" fillId="20" borderId="27" xfId="102" applyFont="1" applyFill="1" applyBorder="1" applyAlignment="1">
      <alignment horizontal="center" vertical="center"/>
      <protection/>
    </xf>
    <xf numFmtId="0" fontId="41" fillId="20" borderId="45" xfId="102" applyFont="1" applyFill="1" applyBorder="1" applyAlignment="1">
      <alignment horizontal="center" vertical="center"/>
      <protection/>
    </xf>
    <xf numFmtId="0" fontId="41" fillId="20" borderId="54" xfId="102" applyFont="1" applyFill="1" applyBorder="1" applyAlignment="1">
      <alignment horizontal="center" vertical="center"/>
      <protection/>
    </xf>
    <xf numFmtId="0" fontId="41" fillId="20" borderId="14" xfId="102" applyFont="1" applyFill="1" applyBorder="1" applyAlignment="1">
      <alignment horizontal="center" vertical="center"/>
      <protection/>
    </xf>
    <xf numFmtId="0" fontId="49" fillId="0" borderId="0" xfId="110" applyFont="1" applyAlignment="1">
      <alignment horizontal="center"/>
      <protection/>
    </xf>
    <xf numFmtId="0" fontId="89" fillId="0" borderId="63" xfId="110" applyFont="1" applyBorder="1" applyAlignment="1">
      <alignment horizontal="center"/>
      <protection/>
    </xf>
    <xf numFmtId="0" fontId="53" fillId="0" borderId="0" xfId="101" applyFont="1" applyAlignment="1">
      <alignment horizontal="center"/>
      <protection/>
    </xf>
    <xf numFmtId="180" fontId="60" fillId="0" borderId="86" xfId="107" applyNumberFormat="1" applyFont="1" applyFill="1" applyBorder="1" applyAlignment="1" applyProtection="1">
      <alignment horizontal="center" vertical="center" wrapText="1"/>
      <protection/>
    </xf>
    <xf numFmtId="180" fontId="60" fillId="0" borderId="87" xfId="107" applyNumberFormat="1" applyFont="1" applyFill="1" applyBorder="1" applyAlignment="1" applyProtection="1">
      <alignment horizontal="center" vertical="center" wrapText="1"/>
      <protection/>
    </xf>
    <xf numFmtId="180" fontId="59" fillId="0" borderId="0" xfId="107" applyNumberFormat="1" applyFont="1" applyFill="1" applyAlignment="1" applyProtection="1">
      <alignment horizontal="center" textRotation="180" wrapText="1"/>
      <protection/>
    </xf>
    <xf numFmtId="180" fontId="63" fillId="0" borderId="59" xfId="107" applyNumberFormat="1" applyFont="1" applyFill="1" applyBorder="1" applyAlignment="1" applyProtection="1">
      <alignment horizontal="center" vertical="center" wrapText="1"/>
      <protection/>
    </xf>
    <xf numFmtId="180" fontId="60" fillId="0" borderId="76" xfId="107" applyNumberFormat="1" applyFont="1" applyFill="1" applyBorder="1" applyAlignment="1" applyProtection="1">
      <alignment horizontal="center" vertical="center" wrapText="1"/>
      <protection/>
    </xf>
    <xf numFmtId="180" fontId="60" fillId="0" borderId="78" xfId="107" applyNumberFormat="1" applyFont="1" applyFill="1" applyBorder="1" applyAlignment="1" applyProtection="1">
      <alignment horizontal="center" vertical="center" wrapText="1"/>
      <protection/>
    </xf>
    <xf numFmtId="0" fontId="49" fillId="0" borderId="0" xfId="104" applyFont="1" applyAlignment="1">
      <alignment horizontal="center"/>
      <protection/>
    </xf>
    <xf numFmtId="0" fontId="93" fillId="0" borderId="39" xfId="104" applyFont="1" applyFill="1" applyBorder="1" applyAlignment="1">
      <alignment horizontal="center" vertical="center" wrapText="1"/>
      <protection/>
    </xf>
    <xf numFmtId="0" fontId="25" fillId="24" borderId="39" xfId="104" applyFont="1" applyFill="1" applyBorder="1" applyAlignment="1">
      <alignment horizontal="center" vertical="center" wrapText="1"/>
      <protection/>
    </xf>
    <xf numFmtId="0" fontId="25" fillId="24" borderId="86" xfId="104" applyFont="1" applyFill="1" applyBorder="1" applyAlignment="1">
      <alignment horizontal="center" vertical="center" wrapText="1"/>
      <protection/>
    </xf>
    <xf numFmtId="0" fontId="25" fillId="24" borderId="88" xfId="104" applyFont="1" applyFill="1" applyBorder="1" applyAlignment="1">
      <alignment horizontal="center" vertical="center" wrapText="1"/>
      <protection/>
    </xf>
    <xf numFmtId="0" fontId="25" fillId="24" borderId="87" xfId="104" applyFont="1" applyFill="1" applyBorder="1" applyAlignment="1">
      <alignment horizontal="center" vertical="center" wrapText="1"/>
      <protection/>
    </xf>
    <xf numFmtId="0" fontId="46" fillId="24" borderId="17" xfId="110" applyFont="1" applyFill="1" applyBorder="1" applyAlignment="1">
      <alignment horizontal="center" vertical="center" wrapText="1"/>
      <protection/>
    </xf>
    <xf numFmtId="0" fontId="46" fillId="24" borderId="27" xfId="110" applyFont="1" applyFill="1" applyBorder="1" applyAlignment="1">
      <alignment horizontal="center" vertical="center" wrapText="1"/>
      <protection/>
    </xf>
    <xf numFmtId="0" fontId="46" fillId="24" borderId="13" xfId="110" applyFont="1" applyFill="1" applyBorder="1" applyAlignment="1">
      <alignment horizontal="center" vertical="center" wrapText="1"/>
      <protection/>
    </xf>
    <xf numFmtId="0" fontId="1" fillId="24" borderId="13" xfId="110" applyFont="1" applyFill="1" applyBorder="1" applyAlignment="1">
      <alignment horizontal="center" vertical="center" wrapText="1"/>
      <protection/>
    </xf>
    <xf numFmtId="0" fontId="1" fillId="24" borderId="13" xfId="110" applyFont="1" applyFill="1" applyBorder="1" applyAlignment="1">
      <alignment horizontal="center" vertical="center"/>
      <protection/>
    </xf>
    <xf numFmtId="0" fontId="1" fillId="0" borderId="63" xfId="110" applyFont="1" applyBorder="1" applyAlignment="1">
      <alignment horizontal="center"/>
      <protection/>
    </xf>
    <xf numFmtId="0" fontId="80" fillId="24" borderId="0" xfId="110" applyFont="1" applyFill="1" applyBorder="1" applyAlignment="1">
      <alignment horizontal="center" vertical="center"/>
      <protection/>
    </xf>
    <xf numFmtId="0" fontId="46" fillId="24" borderId="17" xfId="110" applyFont="1" applyFill="1" applyBorder="1" applyAlignment="1">
      <alignment horizontal="center" vertical="center"/>
      <protection/>
    </xf>
    <xf numFmtId="0" fontId="46" fillId="24" borderId="27" xfId="110" applyFont="1" applyFill="1" applyBorder="1" applyAlignment="1">
      <alignment horizontal="center" vertical="center"/>
      <protection/>
    </xf>
    <xf numFmtId="0" fontId="49" fillId="24" borderId="17" xfId="110" applyFont="1" applyFill="1" applyBorder="1" applyAlignment="1">
      <alignment horizontal="center" vertical="distributed"/>
      <protection/>
    </xf>
    <xf numFmtId="0" fontId="49" fillId="24" borderId="27" xfId="110" applyFont="1" applyFill="1" applyBorder="1" applyAlignment="1">
      <alignment horizontal="center" vertical="distributed"/>
      <protection/>
    </xf>
    <xf numFmtId="0" fontId="46" fillId="24" borderId="45" xfId="110" applyFont="1" applyFill="1" applyBorder="1" applyAlignment="1">
      <alignment horizontal="center" vertical="center" wrapText="1"/>
      <protection/>
    </xf>
    <xf numFmtId="0" fontId="46" fillId="24" borderId="14" xfId="110" applyFont="1" applyFill="1" applyBorder="1" applyAlignment="1">
      <alignment horizontal="center" vertical="center" wrapText="1"/>
      <protection/>
    </xf>
    <xf numFmtId="0" fontId="16" fillId="0" borderId="59" xfId="107" applyFont="1" applyFill="1" applyBorder="1" applyAlignment="1">
      <alignment horizontal="justify" vertical="center" wrapText="1"/>
      <protection/>
    </xf>
    <xf numFmtId="0" fontId="49" fillId="0" borderId="0" xfId="107" applyFont="1" applyAlignment="1">
      <alignment horizontal="center" wrapText="1"/>
      <protection/>
    </xf>
    <xf numFmtId="0" fontId="95" fillId="0" borderId="0" xfId="107" applyFont="1" applyAlignment="1">
      <alignment horizontal="right" wrapText="1"/>
      <protection/>
    </xf>
    <xf numFmtId="0" fontId="96" fillId="0" borderId="0" xfId="107" applyFont="1" applyAlignment="1">
      <alignment horizontal="right" wrapText="1"/>
      <protection/>
    </xf>
    <xf numFmtId="180" fontId="59" fillId="0" borderId="44" xfId="107" applyNumberFormat="1" applyFont="1" applyFill="1" applyBorder="1" applyAlignment="1" applyProtection="1">
      <alignment horizontal="center" textRotation="180" wrapText="1"/>
      <protection/>
    </xf>
    <xf numFmtId="180" fontId="91" fillId="0" borderId="0" xfId="107" applyNumberFormat="1" applyFont="1" applyFill="1" applyAlignment="1" applyProtection="1">
      <alignment horizontal="center" vertical="center" wrapText="1"/>
      <protection/>
    </xf>
    <xf numFmtId="180" fontId="92" fillId="0" borderId="18" xfId="107" applyNumberFormat="1" applyFont="1" applyFill="1" applyBorder="1" applyAlignment="1" applyProtection="1">
      <alignment horizontal="left" vertical="center" wrapText="1" indent="2"/>
      <protection/>
    </xf>
    <xf numFmtId="180" fontId="92" fillId="0" borderId="19" xfId="107" applyNumberFormat="1" applyFont="1" applyFill="1" applyBorder="1" applyAlignment="1" applyProtection="1">
      <alignment horizontal="left" vertical="center" wrapText="1" indent="2"/>
      <protection/>
    </xf>
    <xf numFmtId="180" fontId="60" fillId="0" borderId="89" xfId="107" applyNumberFormat="1" applyFont="1" applyFill="1" applyBorder="1" applyAlignment="1" applyProtection="1">
      <alignment horizontal="center" vertical="center"/>
      <protection/>
    </xf>
    <xf numFmtId="180" fontId="60" fillId="0" borderId="43" xfId="107" applyNumberFormat="1" applyFont="1" applyFill="1" applyBorder="1" applyAlignment="1" applyProtection="1">
      <alignment horizontal="center" vertical="center"/>
      <protection/>
    </xf>
    <xf numFmtId="180" fontId="60" fillId="0" borderId="11" xfId="107" applyNumberFormat="1" applyFont="1" applyFill="1" applyBorder="1" applyAlignment="1" applyProtection="1">
      <alignment horizontal="center" vertical="center"/>
      <protection/>
    </xf>
    <xf numFmtId="180" fontId="60" fillId="0" borderId="10" xfId="107" applyNumberFormat="1" applyFont="1" applyFill="1" applyBorder="1" applyAlignment="1" applyProtection="1">
      <alignment horizontal="center" vertical="center" wrapText="1"/>
      <protection/>
    </xf>
    <xf numFmtId="180" fontId="60" fillId="0" borderId="12" xfId="107" applyNumberFormat="1" applyFont="1" applyFill="1" applyBorder="1" applyAlignment="1" applyProtection="1">
      <alignment horizontal="center" vertical="center" wrapText="1"/>
      <protection/>
    </xf>
    <xf numFmtId="180" fontId="60" fillId="0" borderId="13" xfId="107" applyNumberFormat="1" applyFont="1" applyFill="1" applyBorder="1" applyAlignment="1" applyProtection="1">
      <alignment horizontal="center" vertical="center"/>
      <protection/>
    </xf>
    <xf numFmtId="180" fontId="60" fillId="0" borderId="11" xfId="107" applyNumberFormat="1" applyFont="1" applyFill="1" applyBorder="1" applyAlignment="1" applyProtection="1">
      <alignment horizontal="center" vertical="center" wrapText="1"/>
      <protection/>
    </xf>
    <xf numFmtId="180" fontId="60" fillId="0" borderId="57" xfId="107" applyNumberFormat="1" applyFont="1" applyFill="1" applyBorder="1" applyAlignment="1" applyProtection="1">
      <alignment horizontal="center" vertical="center" wrapText="1"/>
      <protection/>
    </xf>
    <xf numFmtId="180" fontId="60" fillId="0" borderId="27" xfId="107" applyNumberFormat="1" applyFont="1" applyFill="1" applyBorder="1" applyAlignment="1" applyProtection="1">
      <alignment horizontal="center" vertical="center" wrapText="1"/>
      <protection/>
    </xf>
    <xf numFmtId="180" fontId="61" fillId="0" borderId="84" xfId="107" applyNumberFormat="1" applyFont="1" applyFill="1" applyBorder="1" applyAlignment="1">
      <alignment horizontal="center" vertical="center" wrapText="1"/>
      <protection/>
    </xf>
    <xf numFmtId="0" fontId="61" fillId="0" borderId="60" xfId="106" applyFont="1" applyFill="1" applyBorder="1" applyAlignment="1" applyProtection="1">
      <alignment horizontal="left"/>
      <protection/>
    </xf>
    <xf numFmtId="0" fontId="61" fillId="0" borderId="54" xfId="106" applyFont="1" applyFill="1" applyBorder="1" applyAlignment="1" applyProtection="1">
      <alignment horizontal="left"/>
      <protection/>
    </xf>
    <xf numFmtId="0" fontId="61" fillId="0" borderId="85" xfId="106" applyFont="1" applyFill="1" applyBorder="1" applyAlignment="1" applyProtection="1">
      <alignment horizontal="left"/>
      <protection/>
    </xf>
    <xf numFmtId="180" fontId="61" fillId="0" borderId="0" xfId="107" applyNumberFormat="1" applyFont="1" applyFill="1" applyBorder="1" applyAlignment="1">
      <alignment horizontal="right" vertical="center" wrapText="1"/>
      <protection/>
    </xf>
    <xf numFmtId="180" fontId="92" fillId="0" borderId="0" xfId="106" applyNumberFormat="1" applyFont="1" applyFill="1" applyBorder="1" applyAlignment="1" applyProtection="1">
      <alignment horizontal="left" vertical="center"/>
      <protection/>
    </xf>
    <xf numFmtId="0" fontId="61" fillId="0" borderId="59" xfId="106" applyFont="1" applyFill="1" applyBorder="1" applyAlignment="1">
      <alignment horizontal="center" vertical="center" wrapText="1"/>
      <protection/>
    </xf>
    <xf numFmtId="0" fontId="61" fillId="0" borderId="90" xfId="106" applyFont="1" applyFill="1" applyBorder="1" applyAlignment="1" applyProtection="1">
      <alignment horizontal="center" vertical="center"/>
      <protection/>
    </xf>
    <xf numFmtId="0" fontId="61" fillId="0" borderId="76" xfId="106" applyFont="1" applyFill="1" applyBorder="1" applyAlignment="1" applyProtection="1">
      <alignment horizontal="center" vertical="center"/>
      <protection/>
    </xf>
    <xf numFmtId="0" fontId="61" fillId="0" borderId="91" xfId="106" applyFont="1" applyFill="1" applyBorder="1" applyAlignment="1" applyProtection="1">
      <alignment horizontal="center" vertical="center"/>
      <protection/>
    </xf>
    <xf numFmtId="0" fontId="89" fillId="0" borderId="14" xfId="107" applyFont="1" applyBorder="1" applyAlignment="1">
      <alignment horizontal="left" wrapText="1"/>
      <protection/>
    </xf>
    <xf numFmtId="0" fontId="89" fillId="0" borderId="13" xfId="107" applyFont="1" applyBorder="1" applyAlignment="1">
      <alignment horizontal="left" wrapText="1"/>
      <protection/>
    </xf>
    <xf numFmtId="0" fontId="89" fillId="0" borderId="45" xfId="107" applyFont="1" applyBorder="1" applyAlignment="1">
      <alignment horizontal="left" wrapText="1"/>
      <protection/>
    </xf>
    <xf numFmtId="0" fontId="89" fillId="0" borderId="54" xfId="107" applyFont="1" applyBorder="1" applyAlignment="1">
      <alignment horizontal="left" wrapText="1"/>
      <protection/>
    </xf>
    <xf numFmtId="0" fontId="61" fillId="0" borderId="13" xfId="106" applyFont="1" applyFill="1" applyBorder="1" applyAlignment="1" applyProtection="1">
      <alignment horizontal="center"/>
      <protection locked="0"/>
    </xf>
    <xf numFmtId="182" fontId="61" fillId="0" borderId="13" xfId="68" applyNumberFormat="1" applyFont="1" applyFill="1" applyBorder="1" applyAlignment="1" applyProtection="1">
      <alignment horizontal="center"/>
      <protection locked="0"/>
    </xf>
    <xf numFmtId="182" fontId="61" fillId="0" borderId="43" xfId="68" applyNumberFormat="1" applyFont="1" applyFill="1" applyBorder="1" applyAlignment="1" applyProtection="1">
      <alignment horizontal="center"/>
      <protection locked="0"/>
    </xf>
    <xf numFmtId="180" fontId="58" fillId="0" borderId="0" xfId="106" applyNumberFormat="1" applyFont="1" applyFill="1" applyBorder="1" applyAlignment="1" applyProtection="1">
      <alignment horizontal="center" vertical="center" wrapText="1"/>
      <protection/>
    </xf>
    <xf numFmtId="0" fontId="56" fillId="0" borderId="11" xfId="106" applyFont="1" applyFill="1" applyBorder="1" applyAlignment="1" applyProtection="1">
      <alignment horizontal="center" vertical="center" wrapText="1"/>
      <protection/>
    </xf>
    <xf numFmtId="0" fontId="56" fillId="0" borderId="89" xfId="106" applyFont="1" applyFill="1" applyBorder="1" applyAlignment="1" applyProtection="1">
      <alignment horizontal="center" vertical="center" wrapText="1"/>
      <protection/>
    </xf>
    <xf numFmtId="0" fontId="27" fillId="0" borderId="89" xfId="106" applyFont="1" applyFill="1" applyBorder="1" applyAlignment="1">
      <alignment horizontal="center" vertical="center" wrapText="1"/>
      <protection/>
    </xf>
    <xf numFmtId="0" fontId="27" fillId="0" borderId="92" xfId="106" applyFont="1" applyFill="1" applyBorder="1" applyAlignment="1">
      <alignment horizontal="center" vertical="center" wrapText="1"/>
      <protection/>
    </xf>
    <xf numFmtId="0" fontId="27" fillId="0" borderId="10" xfId="106" applyFont="1" applyFill="1" applyBorder="1" applyAlignment="1">
      <alignment horizontal="center" vertical="center" wrapText="1"/>
      <protection/>
    </xf>
    <xf numFmtId="0" fontId="27" fillId="0" borderId="16" xfId="106" applyFont="1" applyFill="1" applyBorder="1" applyAlignment="1">
      <alignment horizontal="center" vertical="center" wrapText="1"/>
      <protection/>
    </xf>
    <xf numFmtId="0" fontId="27" fillId="0" borderId="11" xfId="106" applyFont="1" applyFill="1" applyBorder="1" applyAlignment="1">
      <alignment horizontal="center" vertical="center" wrapText="1"/>
      <protection/>
    </xf>
    <xf numFmtId="0" fontId="27" fillId="0" borderId="17" xfId="106" applyFont="1" applyFill="1" applyBorder="1" applyAlignment="1">
      <alignment horizontal="center" vertical="center" wrapText="1"/>
      <protection/>
    </xf>
    <xf numFmtId="0" fontId="56" fillId="0" borderId="49" xfId="106" applyFont="1" applyFill="1" applyBorder="1" applyAlignment="1" applyProtection="1">
      <alignment horizontal="center" vertical="center" wrapText="1"/>
      <protection/>
    </xf>
    <xf numFmtId="0" fontId="56" fillId="0" borderId="39" xfId="106" applyFont="1" applyFill="1" applyBorder="1" applyAlignment="1" applyProtection="1">
      <alignment horizontal="center" vertical="center" wrapText="1"/>
      <protection/>
    </xf>
    <xf numFmtId="0" fontId="27" fillId="0" borderId="93" xfId="106" applyFont="1" applyFill="1" applyBorder="1" applyAlignment="1">
      <alignment horizontal="center" vertical="center" wrapText="1"/>
      <protection/>
    </xf>
    <xf numFmtId="0" fontId="27" fillId="0" borderId="94" xfId="106" applyFont="1" applyFill="1" applyBorder="1" applyAlignment="1">
      <alignment horizontal="center" vertical="center" wrapText="1"/>
      <protection/>
    </xf>
    <xf numFmtId="0" fontId="27" fillId="0" borderId="83" xfId="106" applyFont="1" applyFill="1" applyBorder="1" applyAlignment="1">
      <alignment horizontal="center" vertical="center" wrapText="1"/>
      <protection/>
    </xf>
    <xf numFmtId="0" fontId="61" fillId="0" borderId="13" xfId="106" applyFont="1" applyFill="1" applyBorder="1" applyAlignment="1" applyProtection="1">
      <alignment horizontal="center" vertical="center"/>
      <protection/>
    </xf>
    <xf numFmtId="0" fontId="61" fillId="0" borderId="43" xfId="106" applyFont="1" applyFill="1" applyBorder="1" applyAlignment="1" applyProtection="1">
      <alignment horizontal="center" vertical="center"/>
      <protection/>
    </xf>
    <xf numFmtId="0" fontId="92" fillId="0" borderId="0" xfId="106" applyFont="1" applyFill="1" applyAlignment="1">
      <alignment horizontal="left" wrapText="1"/>
      <protection/>
    </xf>
    <xf numFmtId="0" fontId="27" fillId="0" borderId="11" xfId="106" applyFont="1" applyFill="1" applyBorder="1" applyAlignment="1" applyProtection="1">
      <alignment horizontal="center" vertical="center" wrapText="1"/>
      <protection/>
    </xf>
    <xf numFmtId="0" fontId="56" fillId="0" borderId="19" xfId="106" applyFont="1" applyFill="1" applyBorder="1" applyAlignment="1" applyProtection="1">
      <alignment horizontal="center" vertical="center" wrapText="1"/>
      <protection/>
    </xf>
    <xf numFmtId="182" fontId="56" fillId="0" borderId="19" xfId="68" applyNumberFormat="1" applyFont="1" applyFill="1" applyBorder="1" applyAlignment="1" applyProtection="1">
      <alignment horizontal="center"/>
      <protection/>
    </xf>
    <xf numFmtId="182" fontId="56" fillId="0" borderId="52" xfId="68" applyNumberFormat="1" applyFont="1" applyFill="1" applyBorder="1" applyAlignment="1" applyProtection="1">
      <alignment horizontal="center"/>
      <protection/>
    </xf>
    <xf numFmtId="0" fontId="48" fillId="0" borderId="0" xfId="110" applyFont="1">
      <alignment/>
      <protection/>
    </xf>
  </cellXfs>
  <cellStyles count="11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1szm" xfId="100"/>
    <cellStyle name="Normál_12.sz.mell.2013.évi fejlesztés" xfId="101"/>
    <cellStyle name="Normál_2004.évi normatívák" xfId="102"/>
    <cellStyle name="Normál_3aszm" xfId="103"/>
    <cellStyle name="Normál_7szm" xfId="104"/>
    <cellStyle name="Normál_költségvetés módosítás I." xfId="105"/>
    <cellStyle name="Normál_KVRENMUNKA" xfId="106"/>
    <cellStyle name="Normál_Másolat eredetijeKVIREND" xfId="107"/>
    <cellStyle name="Normál_Táblák 01-08 08.31." xfId="108"/>
    <cellStyle name="Normal_tanusitv" xfId="109"/>
    <cellStyle name="Normál_Zalakaros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Százalék 2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zoomScale="90" zoomScaleNormal="90" zoomScaleSheetLayoutView="100" zoomScalePageLayoutView="90" workbookViewId="0" topLeftCell="A1">
      <selection activeCell="A4" sqref="A4"/>
    </sheetView>
  </sheetViews>
  <sheetFormatPr defaultColWidth="9.140625" defaultRowHeight="12.75"/>
  <cols>
    <col min="1" max="1" width="4.57421875" style="171" customWidth="1"/>
    <col min="2" max="2" width="43.8515625" style="171" customWidth="1"/>
    <col min="3" max="3" width="16.00390625" style="171" customWidth="1"/>
    <col min="4" max="4" width="15.421875" style="171" customWidth="1"/>
    <col min="5" max="5" width="16.8515625" style="171" customWidth="1"/>
    <col min="6" max="6" width="5.7109375" style="171" customWidth="1"/>
    <col min="7" max="7" width="43.00390625" style="171" customWidth="1"/>
    <col min="8" max="8" width="15.421875" style="171" customWidth="1"/>
    <col min="9" max="9" width="15.8515625" style="171" customWidth="1"/>
    <col min="10" max="10" width="15.57421875" style="171" customWidth="1"/>
    <col min="11" max="16384" width="9.140625" style="171" customWidth="1"/>
  </cols>
  <sheetData>
    <row r="1" spans="1:10" ht="18.75">
      <c r="A1" s="725" t="s">
        <v>561</v>
      </c>
      <c r="B1" s="725"/>
      <c r="C1" s="725"/>
      <c r="D1" s="725"/>
      <c r="E1" s="725"/>
      <c r="F1" s="725"/>
      <c r="G1" s="725"/>
      <c r="H1" s="725"/>
      <c r="I1" s="725"/>
      <c r="J1" s="725"/>
    </row>
    <row r="2" spans="1:10" ht="18.75">
      <c r="A2" s="725" t="s">
        <v>648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ht="18.75">
      <c r="A3" s="503"/>
      <c r="B3" s="503"/>
      <c r="C3" s="503"/>
      <c r="D3" s="503"/>
      <c r="E3" s="503"/>
      <c r="F3" s="503"/>
      <c r="G3" s="503"/>
      <c r="H3" s="503"/>
      <c r="I3" s="504"/>
      <c r="J3" s="502" t="s">
        <v>560</v>
      </c>
    </row>
    <row r="4" spans="1:10" ht="16.5" thickBot="1">
      <c r="A4" s="827" t="s">
        <v>721</v>
      </c>
      <c r="I4" s="727" t="s">
        <v>563</v>
      </c>
      <c r="J4" s="727"/>
    </row>
    <row r="5" spans="1:10" ht="47.25" customHeight="1">
      <c r="A5" s="232"/>
      <c r="B5" s="233" t="s">
        <v>309</v>
      </c>
      <c r="C5" s="234" t="s">
        <v>562</v>
      </c>
      <c r="D5" s="234" t="s">
        <v>614</v>
      </c>
      <c r="E5" s="235" t="s">
        <v>610</v>
      </c>
      <c r="F5" s="236"/>
      <c r="G5" s="233" t="s">
        <v>309</v>
      </c>
      <c r="H5" s="234" t="s">
        <v>562</v>
      </c>
      <c r="I5" s="234" t="s">
        <v>614</v>
      </c>
      <c r="J5" s="235" t="s">
        <v>610</v>
      </c>
    </row>
    <row r="6" spans="1:10" ht="15" customHeight="1">
      <c r="A6" s="728" t="s">
        <v>310</v>
      </c>
      <c r="B6" s="723"/>
      <c r="C6" s="723"/>
      <c r="D6" s="723"/>
      <c r="E6" s="729"/>
      <c r="F6" s="723" t="s">
        <v>311</v>
      </c>
      <c r="G6" s="723"/>
      <c r="H6" s="723"/>
      <c r="I6" s="723"/>
      <c r="J6" s="729"/>
    </row>
    <row r="7" spans="1:10" ht="15" customHeight="1">
      <c r="A7" s="237" t="s">
        <v>98</v>
      </c>
      <c r="B7" s="177" t="s">
        <v>312</v>
      </c>
      <c r="C7" s="178"/>
      <c r="D7" s="178"/>
      <c r="E7" s="205"/>
      <c r="F7" s="200" t="s">
        <v>98</v>
      </c>
      <c r="G7" s="179" t="s">
        <v>312</v>
      </c>
      <c r="H7" s="178"/>
      <c r="I7" s="178"/>
      <c r="J7" s="205"/>
    </row>
    <row r="8" spans="1:10" ht="15" customHeight="1">
      <c r="A8" s="237"/>
      <c r="B8" s="185" t="s">
        <v>313</v>
      </c>
      <c r="C8" s="192">
        <v>160777558</v>
      </c>
      <c r="D8" s="192">
        <v>165202544</v>
      </c>
      <c r="E8" s="206">
        <v>149528836</v>
      </c>
      <c r="F8" s="180"/>
      <c r="G8" s="185" t="s">
        <v>345</v>
      </c>
      <c r="H8" s="178">
        <v>56062080</v>
      </c>
      <c r="I8" s="178">
        <v>58809751</v>
      </c>
      <c r="J8" s="205">
        <v>54033000</v>
      </c>
    </row>
    <row r="9" spans="1:10" ht="27" customHeight="1">
      <c r="A9" s="237"/>
      <c r="B9" s="193" t="s">
        <v>314</v>
      </c>
      <c r="C9" s="184">
        <v>81460000</v>
      </c>
      <c r="D9" s="184">
        <v>83434897</v>
      </c>
      <c r="E9" s="207">
        <v>82490000</v>
      </c>
      <c r="F9" s="200"/>
      <c r="G9" s="223" t="s">
        <v>346</v>
      </c>
      <c r="H9" s="178">
        <v>14800000</v>
      </c>
      <c r="I9" s="178">
        <v>14702279</v>
      </c>
      <c r="J9" s="205">
        <v>11799356</v>
      </c>
    </row>
    <row r="10" spans="1:10" ht="15" customHeight="1">
      <c r="A10" s="237"/>
      <c r="B10" s="185" t="s">
        <v>315</v>
      </c>
      <c r="C10" s="184">
        <v>28888730</v>
      </c>
      <c r="D10" s="184">
        <v>30457949</v>
      </c>
      <c r="E10" s="207">
        <v>11366060</v>
      </c>
      <c r="F10" s="200"/>
      <c r="G10" s="185" t="s">
        <v>347</v>
      </c>
      <c r="H10" s="178">
        <v>66766700</v>
      </c>
      <c r="I10" s="178">
        <v>63042288</v>
      </c>
      <c r="J10" s="205">
        <v>40697400</v>
      </c>
    </row>
    <row r="11" spans="1:10" ht="15" customHeight="1">
      <c r="A11" s="237"/>
      <c r="B11" s="185" t="s">
        <v>316</v>
      </c>
      <c r="C11" s="184">
        <v>50000</v>
      </c>
      <c r="D11" s="184">
        <v>1390000</v>
      </c>
      <c r="E11" s="207">
        <v>7350000</v>
      </c>
      <c r="F11" s="200"/>
      <c r="G11" s="185" t="s">
        <v>348</v>
      </c>
      <c r="H11" s="178">
        <v>5300000</v>
      </c>
      <c r="I11" s="178">
        <v>4333335</v>
      </c>
      <c r="J11" s="205">
        <v>5400000</v>
      </c>
    </row>
    <row r="12" spans="1:10" ht="15" customHeight="1">
      <c r="A12" s="237"/>
      <c r="B12" s="195"/>
      <c r="C12" s="194"/>
      <c r="D12" s="194"/>
      <c r="E12" s="208"/>
      <c r="F12" s="200"/>
      <c r="G12" s="185" t="s">
        <v>349</v>
      </c>
      <c r="H12" s="178">
        <v>57615946</v>
      </c>
      <c r="I12" s="178">
        <v>55121329</v>
      </c>
      <c r="J12" s="205">
        <v>52706707</v>
      </c>
    </row>
    <row r="13" spans="1:10" ht="15" customHeight="1">
      <c r="A13" s="237"/>
      <c r="B13" s="195" t="s">
        <v>317</v>
      </c>
      <c r="C13" s="194">
        <f>SUM(C8:C11)</f>
        <v>271176288</v>
      </c>
      <c r="D13" s="194">
        <f>SUM(D8:D11)</f>
        <v>280485390</v>
      </c>
      <c r="E13" s="194">
        <f>SUM(E8:E11)</f>
        <v>250734896</v>
      </c>
      <c r="F13" s="200"/>
      <c r="G13" s="198" t="s">
        <v>317</v>
      </c>
      <c r="H13" s="199">
        <f>SUM(H8:H12)</f>
        <v>200544726</v>
      </c>
      <c r="I13" s="199">
        <f>SUM(I8:I12)</f>
        <v>196008982</v>
      </c>
      <c r="J13" s="213">
        <f>SUM(J8:J12)</f>
        <v>164636463</v>
      </c>
    </row>
    <row r="14" spans="1:10" ht="15" customHeight="1">
      <c r="A14" s="237"/>
      <c r="B14" s="195"/>
      <c r="C14" s="194"/>
      <c r="D14" s="194"/>
      <c r="E14" s="208"/>
      <c r="F14" s="200"/>
      <c r="G14" s="198"/>
      <c r="H14" s="199"/>
      <c r="I14" s="199"/>
      <c r="J14" s="213"/>
    </row>
    <row r="15" spans="1:10" ht="15" customHeight="1">
      <c r="A15" s="237" t="s">
        <v>99</v>
      </c>
      <c r="B15" s="183" t="s">
        <v>318</v>
      </c>
      <c r="C15" s="184"/>
      <c r="D15" s="184"/>
      <c r="E15" s="207"/>
      <c r="F15" s="200" t="s">
        <v>99</v>
      </c>
      <c r="G15" s="177" t="s">
        <v>318</v>
      </c>
      <c r="H15" s="178"/>
      <c r="I15" s="178"/>
      <c r="J15" s="205"/>
    </row>
    <row r="16" spans="1:10" ht="15" customHeight="1">
      <c r="A16" s="237"/>
      <c r="B16" s="185" t="s">
        <v>650</v>
      </c>
      <c r="C16" s="192">
        <v>2563740</v>
      </c>
      <c r="D16" s="192">
        <v>5664346</v>
      </c>
      <c r="E16" s="206">
        <v>4420695</v>
      </c>
      <c r="F16" s="180"/>
      <c r="G16" s="185"/>
      <c r="H16" s="178"/>
      <c r="I16" s="178"/>
      <c r="J16" s="205"/>
    </row>
    <row r="17" spans="1:10" ht="15" customHeight="1">
      <c r="A17" s="237"/>
      <c r="B17" s="185" t="s">
        <v>651</v>
      </c>
      <c r="C17" s="184">
        <v>20000</v>
      </c>
      <c r="D17" s="184">
        <v>130003</v>
      </c>
      <c r="E17" s="207">
        <v>17868500</v>
      </c>
      <c r="F17" s="200"/>
      <c r="G17" s="185" t="s">
        <v>351</v>
      </c>
      <c r="H17" s="178">
        <v>30612573</v>
      </c>
      <c r="I17" s="178">
        <v>32694215</v>
      </c>
      <c r="J17" s="205">
        <v>46610245</v>
      </c>
    </row>
    <row r="18" spans="1:10" ht="15" customHeight="1">
      <c r="A18" s="237"/>
      <c r="B18" s="195" t="s">
        <v>319</v>
      </c>
      <c r="C18" s="194">
        <f>SUM(C16:C17)</f>
        <v>2583740</v>
      </c>
      <c r="D18" s="194">
        <f>SUM(D16:D17)</f>
        <v>5794349</v>
      </c>
      <c r="E18" s="194">
        <f>SUM(E16:E17)</f>
        <v>22289195</v>
      </c>
      <c r="F18" s="200"/>
      <c r="G18" s="223" t="s">
        <v>352</v>
      </c>
      <c r="H18" s="178">
        <v>8556643</v>
      </c>
      <c r="I18" s="178">
        <v>8844709</v>
      </c>
      <c r="J18" s="205">
        <v>10838079</v>
      </c>
    </row>
    <row r="19" spans="1:10" ht="15" customHeight="1">
      <c r="A19" s="237"/>
      <c r="B19" s="197"/>
      <c r="C19" s="197"/>
      <c r="D19" s="197"/>
      <c r="E19" s="209"/>
      <c r="F19" s="200"/>
      <c r="G19" s="185" t="s">
        <v>353</v>
      </c>
      <c r="H19" s="178">
        <v>7361437</v>
      </c>
      <c r="I19" s="178">
        <v>6414551</v>
      </c>
      <c r="J19" s="205">
        <v>31920000</v>
      </c>
    </row>
    <row r="20" spans="1:10" ht="15" customHeight="1">
      <c r="A20" s="237"/>
      <c r="B20" s="195"/>
      <c r="C20" s="194"/>
      <c r="D20" s="194"/>
      <c r="E20" s="208"/>
      <c r="F20" s="200"/>
      <c r="G20" s="185" t="s">
        <v>589</v>
      </c>
      <c r="H20" s="178">
        <v>0</v>
      </c>
      <c r="I20" s="178">
        <v>75869</v>
      </c>
      <c r="J20" s="205">
        <v>0</v>
      </c>
    </row>
    <row r="21" spans="1:10" ht="15" customHeight="1">
      <c r="A21" s="705"/>
      <c r="B21" s="706"/>
      <c r="C21" s="182"/>
      <c r="D21" s="182"/>
      <c r="E21" s="210"/>
      <c r="F21" s="200"/>
      <c r="G21" s="198" t="s">
        <v>319</v>
      </c>
      <c r="H21" s="199">
        <f>SUM(H17:H20)</f>
        <v>46530653</v>
      </c>
      <c r="I21" s="199">
        <f>SUM(I17:I20)</f>
        <v>48029344</v>
      </c>
      <c r="J21" s="199">
        <f>SUM(J17:J20)</f>
        <v>89368324</v>
      </c>
    </row>
    <row r="22" spans="1:10" ht="15" customHeight="1">
      <c r="A22" s="238"/>
      <c r="B22" s="187"/>
      <c r="C22" s="182"/>
      <c r="D22" s="182"/>
      <c r="E22" s="210"/>
      <c r="F22" s="226"/>
      <c r="G22" s="195"/>
      <c r="H22" s="199"/>
      <c r="I22" s="199"/>
      <c r="J22" s="213"/>
    </row>
    <row r="23" spans="1:10" ht="15" customHeight="1">
      <c r="A23" s="701" t="s">
        <v>320</v>
      </c>
      <c r="B23" s="702"/>
      <c r="C23" s="194">
        <f>C13+C18</f>
        <v>273760028</v>
      </c>
      <c r="D23" s="194">
        <f>D13+D18</f>
        <v>286279739</v>
      </c>
      <c r="E23" s="194">
        <f>E13+E18</f>
        <v>273024091</v>
      </c>
      <c r="F23" s="707" t="s">
        <v>321</v>
      </c>
      <c r="G23" s="708"/>
      <c r="H23" s="199">
        <f>H13+H21</f>
        <v>247075379</v>
      </c>
      <c r="I23" s="199">
        <f>I13+I21</f>
        <v>244038326</v>
      </c>
      <c r="J23" s="199">
        <f>J13+J21</f>
        <v>254004787</v>
      </c>
    </row>
    <row r="24" spans="1:10" ht="15" customHeight="1">
      <c r="A24" s="238"/>
      <c r="B24" s="187"/>
      <c r="C24" s="182"/>
      <c r="D24" s="182"/>
      <c r="E24" s="210"/>
      <c r="F24" s="201"/>
      <c r="G24" s="196"/>
      <c r="H24" s="186"/>
      <c r="I24" s="186"/>
      <c r="J24" s="212"/>
    </row>
    <row r="25" spans="1:10" ht="15" customHeight="1">
      <c r="A25" s="701" t="s">
        <v>339</v>
      </c>
      <c r="B25" s="702"/>
      <c r="C25" s="194">
        <v>0</v>
      </c>
      <c r="D25" s="194">
        <v>3789108</v>
      </c>
      <c r="E25" s="208">
        <v>0</v>
      </c>
      <c r="F25" s="726" t="s">
        <v>344</v>
      </c>
      <c r="G25" s="702"/>
      <c r="H25" s="199">
        <v>4110757</v>
      </c>
      <c r="I25" s="199">
        <v>4110757</v>
      </c>
      <c r="J25" s="213">
        <v>3789108</v>
      </c>
    </row>
    <row r="26" spans="1:10" ht="15" customHeight="1">
      <c r="A26" s="239"/>
      <c r="B26" s="183"/>
      <c r="C26" s="184"/>
      <c r="D26" s="184"/>
      <c r="E26" s="207"/>
      <c r="F26" s="202"/>
      <c r="G26" s="183"/>
      <c r="H26" s="186"/>
      <c r="I26" s="186"/>
      <c r="J26" s="212"/>
    </row>
    <row r="27" spans="1:10" ht="15" customHeight="1">
      <c r="A27" s="716" t="s">
        <v>322</v>
      </c>
      <c r="B27" s="717"/>
      <c r="C27" s="228">
        <f>C23+C25</f>
        <v>273760028</v>
      </c>
      <c r="D27" s="228">
        <f>D23+D25</f>
        <v>290068847</v>
      </c>
      <c r="E27" s="228">
        <f>E23+E25</f>
        <v>273024091</v>
      </c>
      <c r="F27" s="715" t="s">
        <v>323</v>
      </c>
      <c r="G27" s="717" t="s">
        <v>323</v>
      </c>
      <c r="H27" s="229">
        <f>H23+H25</f>
        <v>251186136</v>
      </c>
      <c r="I27" s="229">
        <f>I23+I25</f>
        <v>248149083</v>
      </c>
      <c r="J27" s="229">
        <f>J23+J25</f>
        <v>257793895</v>
      </c>
    </row>
    <row r="28" spans="1:10" ht="15" customHeight="1">
      <c r="A28" s="473"/>
      <c r="B28" s="474"/>
      <c r="C28" s="228"/>
      <c r="D28" s="228"/>
      <c r="E28" s="500"/>
      <c r="F28" s="472"/>
      <c r="G28" s="474"/>
      <c r="H28" s="229"/>
      <c r="I28" s="229"/>
      <c r="J28" s="240"/>
    </row>
    <row r="29" spans="1:10" ht="15" customHeight="1">
      <c r="A29" s="709" t="s">
        <v>324</v>
      </c>
      <c r="B29" s="704"/>
      <c r="C29" s="188"/>
      <c r="D29" s="188"/>
      <c r="E29" s="211"/>
      <c r="F29" s="703" t="s">
        <v>338</v>
      </c>
      <c r="G29" s="704"/>
      <c r="H29" s="189"/>
      <c r="I29" s="189"/>
      <c r="J29" s="241"/>
    </row>
    <row r="30" spans="1:10" ht="15" customHeight="1">
      <c r="A30" s="709" t="s">
        <v>325</v>
      </c>
      <c r="B30" s="718"/>
      <c r="C30" s="188"/>
      <c r="D30" s="188"/>
      <c r="E30" s="211"/>
      <c r="F30" s="703" t="s">
        <v>326</v>
      </c>
      <c r="G30" s="718"/>
      <c r="H30" s="189"/>
      <c r="I30" s="189"/>
      <c r="J30" s="241"/>
    </row>
    <row r="31" spans="1:10" ht="15" customHeight="1">
      <c r="A31" s="237" t="s">
        <v>98</v>
      </c>
      <c r="B31" s="190" t="s">
        <v>312</v>
      </c>
      <c r="C31" s="178"/>
      <c r="D31" s="178"/>
      <c r="E31" s="205"/>
      <c r="F31" s="203" t="s">
        <v>98</v>
      </c>
      <c r="G31" s="179" t="s">
        <v>312</v>
      </c>
      <c r="H31" s="178"/>
      <c r="I31" s="178"/>
      <c r="J31" s="205"/>
    </row>
    <row r="32" spans="1:10" ht="15" customHeight="1">
      <c r="A32" s="242"/>
      <c r="B32" s="181" t="s">
        <v>327</v>
      </c>
      <c r="C32" s="178">
        <v>0</v>
      </c>
      <c r="D32" s="178">
        <v>191000</v>
      </c>
      <c r="E32" s="205">
        <v>0</v>
      </c>
      <c r="F32" s="203"/>
      <c r="G32" s="185" t="s">
        <v>653</v>
      </c>
      <c r="H32" s="178">
        <v>26458831</v>
      </c>
      <c r="I32" s="178">
        <v>17087173</v>
      </c>
      <c r="J32" s="205">
        <v>4860000</v>
      </c>
    </row>
    <row r="33" spans="1:10" ht="15" customHeight="1">
      <c r="A33" s="242"/>
      <c r="B33" s="181" t="s">
        <v>328</v>
      </c>
      <c r="C33" s="178">
        <v>0</v>
      </c>
      <c r="D33" s="178">
        <v>2908000</v>
      </c>
      <c r="E33" s="205">
        <v>0</v>
      </c>
      <c r="F33" s="203"/>
      <c r="G33" s="191" t="s">
        <v>654</v>
      </c>
      <c r="H33" s="178">
        <v>5307800</v>
      </c>
      <c r="I33" s="178">
        <v>9835407</v>
      </c>
      <c r="J33" s="205">
        <v>27310000</v>
      </c>
    </row>
    <row r="34" spans="1:10" ht="15" customHeight="1">
      <c r="A34" s="242"/>
      <c r="B34" s="181"/>
      <c r="C34" s="178"/>
      <c r="D34" s="178"/>
      <c r="E34" s="205"/>
      <c r="F34" s="203"/>
      <c r="G34" s="191" t="s">
        <v>655</v>
      </c>
      <c r="H34" s="178">
        <v>0</v>
      </c>
      <c r="I34" s="178">
        <v>4300000</v>
      </c>
      <c r="J34" s="205">
        <v>4500000</v>
      </c>
    </row>
    <row r="35" spans="1:10" ht="15" customHeight="1">
      <c r="A35" s="242"/>
      <c r="B35" s="198"/>
      <c r="C35" s="218"/>
      <c r="D35" s="218"/>
      <c r="E35" s="219"/>
      <c r="F35" s="203"/>
      <c r="G35" s="185" t="s">
        <v>656</v>
      </c>
      <c r="H35" s="178">
        <v>2000000</v>
      </c>
      <c r="I35" s="178">
        <v>0</v>
      </c>
      <c r="J35" s="205">
        <v>2000000</v>
      </c>
    </row>
    <row r="36" spans="1:10" s="172" customFormat="1" ht="15.75">
      <c r="A36" s="242"/>
      <c r="B36" s="198" t="s">
        <v>317</v>
      </c>
      <c r="C36" s="218">
        <f>SUM(C32:C34)</f>
        <v>0</v>
      </c>
      <c r="D36" s="218">
        <f>SUM(D32:D34)</f>
        <v>3099000</v>
      </c>
      <c r="E36" s="219">
        <f>SUM(E32:E34)</f>
        <v>0</v>
      </c>
      <c r="F36" s="204"/>
      <c r="G36" s="198" t="s">
        <v>317</v>
      </c>
      <c r="H36" s="220">
        <f>SUM(H32:H35)</f>
        <v>33766631</v>
      </c>
      <c r="I36" s="220">
        <f>SUM(I32:I35)</f>
        <v>31222580</v>
      </c>
      <c r="J36" s="220">
        <f>SUM(J32:J35)</f>
        <v>38670000</v>
      </c>
    </row>
    <row r="37" spans="1:10" s="172" customFormat="1" ht="15.75">
      <c r="A37" s="242"/>
      <c r="B37" s="198"/>
      <c r="C37" s="218"/>
      <c r="D37" s="218"/>
      <c r="E37" s="219"/>
      <c r="F37" s="204"/>
      <c r="G37" s="198"/>
      <c r="H37" s="220"/>
      <c r="I37" s="220"/>
      <c r="J37" s="243"/>
    </row>
    <row r="38" spans="1:10" s="172" customFormat="1" ht="15.75">
      <c r="A38" s="668" t="s">
        <v>99</v>
      </c>
      <c r="B38" s="669" t="s">
        <v>318</v>
      </c>
      <c r="C38" s="186"/>
      <c r="D38" s="186"/>
      <c r="E38" s="212"/>
      <c r="F38" s="203" t="s">
        <v>99</v>
      </c>
      <c r="G38" s="177" t="s">
        <v>318</v>
      </c>
      <c r="H38" s="178"/>
      <c r="I38" s="178"/>
      <c r="J38" s="205"/>
    </row>
    <row r="39" spans="1:10" s="172" customFormat="1" ht="15.75">
      <c r="A39" s="670"/>
      <c r="B39" s="671" t="s">
        <v>652</v>
      </c>
      <c r="C39" s="178">
        <v>0</v>
      </c>
      <c r="D39" s="178">
        <v>7000</v>
      </c>
      <c r="E39" s="178">
        <v>15000</v>
      </c>
      <c r="F39" s="203"/>
      <c r="G39" s="191" t="s">
        <v>329</v>
      </c>
      <c r="H39" s="227">
        <v>1457165</v>
      </c>
      <c r="I39" s="178">
        <v>1665180</v>
      </c>
      <c r="J39" s="205">
        <v>1346200</v>
      </c>
    </row>
    <row r="40" spans="1:10" s="172" customFormat="1" ht="15.75">
      <c r="A40" s="670"/>
      <c r="B40" s="672" t="s">
        <v>319</v>
      </c>
      <c r="C40" s="199">
        <f>C39</f>
        <v>0</v>
      </c>
      <c r="D40" s="199">
        <f>D39</f>
        <v>7000</v>
      </c>
      <c r="E40" s="213">
        <f>E39</f>
        <v>15000</v>
      </c>
      <c r="F40" s="203"/>
      <c r="G40" s="222" t="s">
        <v>467</v>
      </c>
      <c r="H40" s="221">
        <f>SUM(H39)</f>
        <v>1457165</v>
      </c>
      <c r="I40" s="199">
        <f>SUM(I39)</f>
        <v>1665180</v>
      </c>
      <c r="J40" s="213">
        <f>SUM(J39)</f>
        <v>1346200</v>
      </c>
    </row>
    <row r="41" spans="1:10" s="172" customFormat="1" ht="15.75">
      <c r="A41" s="673"/>
      <c r="B41" s="672"/>
      <c r="C41" s="199"/>
      <c r="D41" s="199"/>
      <c r="E41" s="213"/>
      <c r="F41" s="203"/>
      <c r="G41" s="222"/>
      <c r="H41" s="221"/>
      <c r="I41" s="199"/>
      <c r="J41" s="213"/>
    </row>
    <row r="42" spans="1:10" ht="15" customHeight="1">
      <c r="A42" s="710" t="s">
        <v>330</v>
      </c>
      <c r="B42" s="711"/>
      <c r="C42" s="194">
        <f>C36+C40</f>
        <v>0</v>
      </c>
      <c r="D42" s="194">
        <f>D36+D40</f>
        <v>3106000</v>
      </c>
      <c r="E42" s="208">
        <f>E36+E40</f>
        <v>15000</v>
      </c>
      <c r="F42" s="721" t="s">
        <v>331</v>
      </c>
      <c r="G42" s="722"/>
      <c r="H42" s="199">
        <f>H36+H40</f>
        <v>35223796</v>
      </c>
      <c r="I42" s="199">
        <f>I36+I40</f>
        <v>32887760</v>
      </c>
      <c r="J42" s="199">
        <f>J36+J40</f>
        <v>40016200</v>
      </c>
    </row>
    <row r="43" spans="1:10" ht="15" customHeight="1">
      <c r="A43" s="675"/>
      <c r="B43" s="676"/>
      <c r="C43" s="182"/>
      <c r="D43" s="182"/>
      <c r="E43" s="210"/>
      <c r="F43" s="175"/>
      <c r="G43" s="176"/>
      <c r="H43" s="186"/>
      <c r="I43" s="186"/>
      <c r="J43" s="212"/>
    </row>
    <row r="44" spans="1:10" ht="15" customHeight="1">
      <c r="A44" s="674" t="s">
        <v>340</v>
      </c>
      <c r="B44" s="676"/>
      <c r="C44" s="182"/>
      <c r="D44" s="182"/>
      <c r="E44" s="210"/>
      <c r="F44" s="723" t="s">
        <v>332</v>
      </c>
      <c r="G44" s="703"/>
      <c r="H44" s="186"/>
      <c r="I44" s="186"/>
      <c r="J44" s="212"/>
    </row>
    <row r="45" spans="1:10" ht="15" customHeight="1">
      <c r="A45" s="668" t="s">
        <v>98</v>
      </c>
      <c r="B45" s="677" t="s">
        <v>312</v>
      </c>
      <c r="C45" s="182"/>
      <c r="D45" s="182"/>
      <c r="E45" s="210"/>
      <c r="F45" s="203" t="s">
        <v>98</v>
      </c>
      <c r="G45" s="190" t="s">
        <v>312</v>
      </c>
      <c r="H45" s="186">
        <f>SUM(H47:H47)</f>
        <v>0</v>
      </c>
      <c r="I45" s="186">
        <f>SUM(I47:I47)</f>
        <v>0</v>
      </c>
      <c r="J45" s="186">
        <f>SUM(J47:J47)</f>
        <v>0</v>
      </c>
    </row>
    <row r="46" spans="1:10" ht="31.5" customHeight="1">
      <c r="A46" s="670"/>
      <c r="B46" s="666" t="s">
        <v>649</v>
      </c>
      <c r="C46" s="214">
        <v>0</v>
      </c>
      <c r="D46" s="214">
        <v>5000000</v>
      </c>
      <c r="E46" s="215">
        <v>0</v>
      </c>
      <c r="F46" s="203"/>
      <c r="G46" s="667" t="s">
        <v>657</v>
      </c>
      <c r="H46" s="178">
        <v>0</v>
      </c>
      <c r="I46" s="178">
        <v>5000000</v>
      </c>
      <c r="J46" s="205">
        <v>0</v>
      </c>
    </row>
    <row r="47" spans="1:10" ht="32.25" customHeight="1">
      <c r="A47" s="670"/>
      <c r="B47" s="666" t="s">
        <v>658</v>
      </c>
      <c r="C47" s="214">
        <v>12611164</v>
      </c>
      <c r="D47" s="214">
        <v>12613000</v>
      </c>
      <c r="E47" s="215">
        <v>23275319</v>
      </c>
      <c r="F47" s="203"/>
      <c r="G47" s="667"/>
      <c r="H47" s="178"/>
      <c r="I47" s="178"/>
      <c r="J47" s="205"/>
    </row>
    <row r="48" spans="1:10" ht="15" customHeight="1">
      <c r="A48" s="668" t="s">
        <v>99</v>
      </c>
      <c r="B48" s="678" t="s">
        <v>318</v>
      </c>
      <c r="C48" s="186"/>
      <c r="D48" s="186"/>
      <c r="E48" s="212"/>
      <c r="F48" s="203" t="s">
        <v>99</v>
      </c>
      <c r="G48" s="183" t="s">
        <v>318</v>
      </c>
      <c r="H48" s="186">
        <v>0</v>
      </c>
      <c r="I48" s="186">
        <v>0</v>
      </c>
      <c r="J48" s="212">
        <v>0</v>
      </c>
    </row>
    <row r="49" spans="1:10" ht="15" customHeight="1">
      <c r="A49" s="670"/>
      <c r="B49" s="679" t="s">
        <v>659</v>
      </c>
      <c r="C49" s="184">
        <v>38740</v>
      </c>
      <c r="D49" s="184">
        <v>40000</v>
      </c>
      <c r="E49" s="207">
        <v>1495685</v>
      </c>
      <c r="F49" s="203"/>
      <c r="G49" s="183"/>
      <c r="H49" s="178"/>
      <c r="I49" s="178"/>
      <c r="J49" s="205"/>
    </row>
    <row r="50" spans="1:39" ht="15" customHeight="1">
      <c r="A50" s="719" t="s">
        <v>333</v>
      </c>
      <c r="B50" s="720"/>
      <c r="C50" s="194">
        <f>SUM(C46:C49)</f>
        <v>12649904</v>
      </c>
      <c r="D50" s="194">
        <f>SUM(D46:D49)</f>
        <v>17653000</v>
      </c>
      <c r="E50" s="194">
        <f>SUM(E46:E49)</f>
        <v>24771004</v>
      </c>
      <c r="F50" s="701" t="s">
        <v>332</v>
      </c>
      <c r="G50" s="702"/>
      <c r="H50" s="199">
        <f>H46</f>
        <v>0</v>
      </c>
      <c r="I50" s="199">
        <f>I46</f>
        <v>5000000</v>
      </c>
      <c r="J50" s="199">
        <f>J46</f>
        <v>0</v>
      </c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</row>
    <row r="51" spans="1:39" ht="15" customHeight="1">
      <c r="A51" s="680"/>
      <c r="B51" s="681"/>
      <c r="C51" s="182"/>
      <c r="D51" s="182"/>
      <c r="E51" s="210"/>
      <c r="F51" s="217"/>
      <c r="G51" s="217"/>
      <c r="H51" s="186"/>
      <c r="I51" s="186"/>
      <c r="J51" s="212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</row>
    <row r="52" spans="1:39" s="231" customFormat="1" ht="15" customHeight="1">
      <c r="A52" s="714" t="s">
        <v>334</v>
      </c>
      <c r="B52" s="715"/>
      <c r="C52" s="230">
        <f>C42+C50</f>
        <v>12649904</v>
      </c>
      <c r="D52" s="230">
        <f>D42+D50</f>
        <v>20759000</v>
      </c>
      <c r="E52" s="230">
        <f>E42+E50</f>
        <v>24786004</v>
      </c>
      <c r="F52" s="724" t="s">
        <v>343</v>
      </c>
      <c r="G52" s="715"/>
      <c r="H52" s="229">
        <f>H42+H50</f>
        <v>35223796</v>
      </c>
      <c r="I52" s="229">
        <f>I42+I50</f>
        <v>37887760</v>
      </c>
      <c r="J52" s="240">
        <f>J42+J50</f>
        <v>40016200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</row>
    <row r="53" spans="1:39" ht="15" customHeight="1">
      <c r="A53" s="244"/>
      <c r="B53" s="203"/>
      <c r="C53" s="182"/>
      <c r="D53" s="182"/>
      <c r="E53" s="210"/>
      <c r="F53" s="217"/>
      <c r="G53" s="217"/>
      <c r="H53" s="186"/>
      <c r="I53" s="186"/>
      <c r="J53" s="212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</row>
    <row r="54" spans="1:10" ht="15" customHeight="1" thickBot="1">
      <c r="A54" s="712" t="s">
        <v>335</v>
      </c>
      <c r="B54" s="713"/>
      <c r="C54" s="246">
        <f>C27+C52</f>
        <v>286409932</v>
      </c>
      <c r="D54" s="246">
        <f>D27+D52</f>
        <v>310827847</v>
      </c>
      <c r="E54" s="246">
        <f>E27+E52</f>
        <v>297810095</v>
      </c>
      <c r="F54" s="247"/>
      <c r="G54" s="245" t="s">
        <v>336</v>
      </c>
      <c r="H54" s="246">
        <f>H27+H52</f>
        <v>286409932</v>
      </c>
      <c r="I54" s="246">
        <f>I27+I52</f>
        <v>286036843</v>
      </c>
      <c r="J54" s="246">
        <f>J27+J52</f>
        <v>297810095</v>
      </c>
    </row>
    <row r="55" s="173" customFormat="1" ht="12.75"/>
    <row r="56" spans="1:256" ht="15" customHeight="1">
      <c r="A56" s="224"/>
      <c r="B56" s="225" t="s">
        <v>350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 t="s">
        <v>337</v>
      </c>
      <c r="BT56" s="224" t="s">
        <v>337</v>
      </c>
      <c r="BU56" s="224" t="s">
        <v>337</v>
      </c>
      <c r="BV56" s="224" t="s">
        <v>337</v>
      </c>
      <c r="BW56" s="224" t="s">
        <v>337</v>
      </c>
      <c r="BX56" s="224" t="s">
        <v>337</v>
      </c>
      <c r="BY56" s="224" t="s">
        <v>337</v>
      </c>
      <c r="BZ56" s="224" t="s">
        <v>337</v>
      </c>
      <c r="CA56" s="224" t="s">
        <v>337</v>
      </c>
      <c r="CB56" s="224" t="s">
        <v>337</v>
      </c>
      <c r="CC56" s="224" t="s">
        <v>337</v>
      </c>
      <c r="CD56" s="224" t="s">
        <v>337</v>
      </c>
      <c r="CE56" s="224" t="s">
        <v>337</v>
      </c>
      <c r="CF56" s="224" t="s">
        <v>337</v>
      </c>
      <c r="CG56" s="224" t="s">
        <v>337</v>
      </c>
      <c r="CH56" s="224" t="s">
        <v>337</v>
      </c>
      <c r="CI56" s="224" t="s">
        <v>337</v>
      </c>
      <c r="CJ56" s="224" t="s">
        <v>337</v>
      </c>
      <c r="CK56" s="224" t="s">
        <v>337</v>
      </c>
      <c r="CL56" s="224" t="s">
        <v>337</v>
      </c>
      <c r="CM56" s="224" t="s">
        <v>337</v>
      </c>
      <c r="CN56" s="224" t="s">
        <v>337</v>
      </c>
      <c r="CO56" s="224" t="s">
        <v>337</v>
      </c>
      <c r="CP56" s="224" t="s">
        <v>337</v>
      </c>
      <c r="CQ56" s="224" t="s">
        <v>337</v>
      </c>
      <c r="CR56" s="224" t="s">
        <v>337</v>
      </c>
      <c r="CS56" s="224" t="s">
        <v>337</v>
      </c>
      <c r="CT56" s="224" t="s">
        <v>337</v>
      </c>
      <c r="CU56" s="224" t="s">
        <v>337</v>
      </c>
      <c r="CV56" s="224" t="s">
        <v>337</v>
      </c>
      <c r="CW56" s="224" t="s">
        <v>337</v>
      </c>
      <c r="CX56" s="224" t="s">
        <v>337</v>
      </c>
      <c r="CY56" s="224" t="s">
        <v>337</v>
      </c>
      <c r="CZ56" s="224" t="s">
        <v>337</v>
      </c>
      <c r="DA56" s="224" t="s">
        <v>337</v>
      </c>
      <c r="DB56" s="224" t="s">
        <v>337</v>
      </c>
      <c r="DC56" s="224" t="s">
        <v>337</v>
      </c>
      <c r="DD56" s="224" t="s">
        <v>337</v>
      </c>
      <c r="DE56" s="224" t="s">
        <v>337</v>
      </c>
      <c r="DF56" s="224" t="s">
        <v>337</v>
      </c>
      <c r="DG56" s="224" t="s">
        <v>337</v>
      </c>
      <c r="DH56" s="224" t="s">
        <v>337</v>
      </c>
      <c r="DI56" s="224" t="s">
        <v>337</v>
      </c>
      <c r="DJ56" s="224" t="s">
        <v>337</v>
      </c>
      <c r="DK56" s="224" t="s">
        <v>337</v>
      </c>
      <c r="DL56" s="224" t="s">
        <v>337</v>
      </c>
      <c r="DM56" s="224" t="s">
        <v>337</v>
      </c>
      <c r="DN56" s="224" t="s">
        <v>337</v>
      </c>
      <c r="DO56" s="224" t="s">
        <v>337</v>
      </c>
      <c r="DP56" s="224" t="s">
        <v>337</v>
      </c>
      <c r="DQ56" s="224" t="s">
        <v>337</v>
      </c>
      <c r="DR56" s="224" t="s">
        <v>337</v>
      </c>
      <c r="DS56" s="224" t="s">
        <v>337</v>
      </c>
      <c r="DT56" s="224" t="s">
        <v>337</v>
      </c>
      <c r="DU56" s="224" t="s">
        <v>337</v>
      </c>
      <c r="DV56" s="224" t="s">
        <v>337</v>
      </c>
      <c r="DW56" s="224" t="s">
        <v>337</v>
      </c>
      <c r="DX56" s="224" t="s">
        <v>337</v>
      </c>
      <c r="DY56" s="224" t="s">
        <v>337</v>
      </c>
      <c r="DZ56" s="224" t="s">
        <v>337</v>
      </c>
      <c r="EA56" s="224" t="s">
        <v>337</v>
      </c>
      <c r="EB56" s="224" t="s">
        <v>337</v>
      </c>
      <c r="EC56" s="224" t="s">
        <v>337</v>
      </c>
      <c r="ED56" s="224" t="s">
        <v>337</v>
      </c>
      <c r="EE56" s="224" t="s">
        <v>337</v>
      </c>
      <c r="EF56" s="224" t="s">
        <v>337</v>
      </c>
      <c r="EG56" s="224" t="s">
        <v>337</v>
      </c>
      <c r="EH56" s="224" t="s">
        <v>337</v>
      </c>
      <c r="EI56" s="224" t="s">
        <v>337</v>
      </c>
      <c r="EJ56" s="224" t="s">
        <v>337</v>
      </c>
      <c r="EK56" s="224" t="s">
        <v>337</v>
      </c>
      <c r="EL56" s="224" t="s">
        <v>337</v>
      </c>
      <c r="EM56" s="224" t="s">
        <v>337</v>
      </c>
      <c r="EN56" s="224" t="s">
        <v>337</v>
      </c>
      <c r="EO56" s="224" t="s">
        <v>337</v>
      </c>
      <c r="EP56" s="224" t="s">
        <v>337</v>
      </c>
      <c r="EQ56" s="224" t="s">
        <v>337</v>
      </c>
      <c r="ER56" s="224" t="s">
        <v>337</v>
      </c>
      <c r="ES56" s="224" t="s">
        <v>337</v>
      </c>
      <c r="ET56" s="224" t="s">
        <v>337</v>
      </c>
      <c r="EU56" s="224" t="s">
        <v>337</v>
      </c>
      <c r="EV56" s="224" t="s">
        <v>337</v>
      </c>
      <c r="EW56" s="224" t="s">
        <v>337</v>
      </c>
      <c r="EX56" s="224" t="s">
        <v>337</v>
      </c>
      <c r="EY56" s="224" t="s">
        <v>337</v>
      </c>
      <c r="EZ56" s="224" t="s">
        <v>337</v>
      </c>
      <c r="FA56" s="224" t="s">
        <v>337</v>
      </c>
      <c r="FB56" s="224" t="s">
        <v>337</v>
      </c>
      <c r="FC56" s="224" t="s">
        <v>337</v>
      </c>
      <c r="FD56" s="224" t="s">
        <v>337</v>
      </c>
      <c r="FE56" s="224" t="s">
        <v>337</v>
      </c>
      <c r="FF56" s="224" t="s">
        <v>337</v>
      </c>
      <c r="FG56" s="224" t="s">
        <v>337</v>
      </c>
      <c r="FH56" s="224" t="s">
        <v>337</v>
      </c>
      <c r="FI56" s="224" t="s">
        <v>337</v>
      </c>
      <c r="FJ56" s="224" t="s">
        <v>337</v>
      </c>
      <c r="FK56" s="224" t="s">
        <v>337</v>
      </c>
      <c r="FL56" s="224" t="s">
        <v>337</v>
      </c>
      <c r="FM56" s="224" t="s">
        <v>337</v>
      </c>
      <c r="FN56" s="224" t="s">
        <v>337</v>
      </c>
      <c r="FO56" s="224" t="s">
        <v>337</v>
      </c>
      <c r="FP56" s="224" t="s">
        <v>337</v>
      </c>
      <c r="FQ56" s="224" t="s">
        <v>337</v>
      </c>
      <c r="FR56" s="224" t="s">
        <v>337</v>
      </c>
      <c r="FS56" s="224" t="s">
        <v>337</v>
      </c>
      <c r="FT56" s="224" t="s">
        <v>337</v>
      </c>
      <c r="FU56" s="224" t="s">
        <v>337</v>
      </c>
      <c r="FV56" s="224" t="s">
        <v>337</v>
      </c>
      <c r="FW56" s="224" t="s">
        <v>337</v>
      </c>
      <c r="FX56" s="224" t="s">
        <v>337</v>
      </c>
      <c r="FY56" s="224" t="s">
        <v>337</v>
      </c>
      <c r="FZ56" s="224" t="s">
        <v>337</v>
      </c>
      <c r="GA56" s="224" t="s">
        <v>337</v>
      </c>
      <c r="GB56" s="224" t="s">
        <v>337</v>
      </c>
      <c r="GC56" s="224" t="s">
        <v>337</v>
      </c>
      <c r="GD56" s="224" t="s">
        <v>337</v>
      </c>
      <c r="GE56" s="224" t="s">
        <v>337</v>
      </c>
      <c r="GF56" s="224" t="s">
        <v>337</v>
      </c>
      <c r="GG56" s="224" t="s">
        <v>337</v>
      </c>
      <c r="GH56" s="224" t="s">
        <v>337</v>
      </c>
      <c r="GI56" s="224" t="s">
        <v>337</v>
      </c>
      <c r="GJ56" s="224" t="s">
        <v>337</v>
      </c>
      <c r="GK56" s="224" t="s">
        <v>337</v>
      </c>
      <c r="GL56" s="224" t="s">
        <v>337</v>
      </c>
      <c r="GM56" s="224" t="s">
        <v>337</v>
      </c>
      <c r="GN56" s="224" t="s">
        <v>337</v>
      </c>
      <c r="GO56" s="224" t="s">
        <v>337</v>
      </c>
      <c r="GP56" s="224" t="s">
        <v>337</v>
      </c>
      <c r="GQ56" s="224" t="s">
        <v>337</v>
      </c>
      <c r="GR56" s="224" t="s">
        <v>337</v>
      </c>
      <c r="GS56" s="224" t="s">
        <v>337</v>
      </c>
      <c r="GT56" s="224" t="s">
        <v>337</v>
      </c>
      <c r="GU56" s="224" t="s">
        <v>337</v>
      </c>
      <c r="GV56" s="224" t="s">
        <v>337</v>
      </c>
      <c r="GW56" s="224" t="s">
        <v>337</v>
      </c>
      <c r="GX56" s="224" t="s">
        <v>337</v>
      </c>
      <c r="GY56" s="224" t="s">
        <v>337</v>
      </c>
      <c r="GZ56" s="224" t="s">
        <v>337</v>
      </c>
      <c r="HA56" s="224" t="s">
        <v>337</v>
      </c>
      <c r="HB56" s="224" t="s">
        <v>337</v>
      </c>
      <c r="HC56" s="224" t="s">
        <v>337</v>
      </c>
      <c r="HD56" s="224" t="s">
        <v>337</v>
      </c>
      <c r="HE56" s="224" t="s">
        <v>337</v>
      </c>
      <c r="HF56" s="224" t="s">
        <v>337</v>
      </c>
      <c r="HG56" s="224" t="s">
        <v>337</v>
      </c>
      <c r="HH56" s="224" t="s">
        <v>337</v>
      </c>
      <c r="HI56" s="224" t="s">
        <v>337</v>
      </c>
      <c r="HJ56" s="224" t="s">
        <v>337</v>
      </c>
      <c r="HK56" s="224" t="s">
        <v>337</v>
      </c>
      <c r="HL56" s="224" t="s">
        <v>337</v>
      </c>
      <c r="HM56" s="224" t="s">
        <v>337</v>
      </c>
      <c r="HN56" s="224" t="s">
        <v>337</v>
      </c>
      <c r="HO56" s="224" t="s">
        <v>337</v>
      </c>
      <c r="HP56" s="224" t="s">
        <v>337</v>
      </c>
      <c r="HQ56" s="224" t="s">
        <v>337</v>
      </c>
      <c r="HR56" s="224" t="s">
        <v>337</v>
      </c>
      <c r="HS56" s="224" t="s">
        <v>337</v>
      </c>
      <c r="HT56" s="224" t="s">
        <v>337</v>
      </c>
      <c r="HU56" s="224" t="s">
        <v>337</v>
      </c>
      <c r="HV56" s="224" t="s">
        <v>337</v>
      </c>
      <c r="HW56" s="224" t="s">
        <v>337</v>
      </c>
      <c r="HX56" s="224" t="s">
        <v>337</v>
      </c>
      <c r="HY56" s="224" t="s">
        <v>337</v>
      </c>
      <c r="HZ56" s="224" t="s">
        <v>337</v>
      </c>
      <c r="IA56" s="224" t="s">
        <v>337</v>
      </c>
      <c r="IB56" s="224" t="s">
        <v>337</v>
      </c>
      <c r="IC56" s="224" t="s">
        <v>337</v>
      </c>
      <c r="ID56" s="224" t="s">
        <v>337</v>
      </c>
      <c r="IE56" s="224" t="s">
        <v>337</v>
      </c>
      <c r="IF56" s="224" t="s">
        <v>337</v>
      </c>
      <c r="IG56" s="224" t="s">
        <v>337</v>
      </c>
      <c r="IH56" s="224" t="s">
        <v>337</v>
      </c>
      <c r="II56" s="224" t="s">
        <v>337</v>
      </c>
      <c r="IJ56" s="224" t="s">
        <v>337</v>
      </c>
      <c r="IK56" s="224" t="s">
        <v>337</v>
      </c>
      <c r="IL56" s="224" t="s">
        <v>337</v>
      </c>
      <c r="IM56" s="224" t="s">
        <v>337</v>
      </c>
      <c r="IN56" s="224" t="s">
        <v>337</v>
      </c>
      <c r="IO56" s="224" t="s">
        <v>337</v>
      </c>
      <c r="IP56" s="224" t="s">
        <v>337</v>
      </c>
      <c r="IQ56" s="224" t="s">
        <v>337</v>
      </c>
      <c r="IR56" s="224" t="s">
        <v>337</v>
      </c>
      <c r="IS56" s="224" t="s">
        <v>337</v>
      </c>
      <c r="IT56" s="224" t="s">
        <v>337</v>
      </c>
      <c r="IU56" s="224" t="s">
        <v>337</v>
      </c>
      <c r="IV56" s="224" t="s">
        <v>337</v>
      </c>
    </row>
    <row r="57" s="173" customFormat="1" ht="12.75"/>
    <row r="58" s="173" customFormat="1" ht="12.75"/>
    <row r="59" s="173" customFormat="1" ht="12.75"/>
    <row r="60" s="173" customFormat="1" ht="12.75"/>
    <row r="61" s="173" customFormat="1" ht="12.75">
      <c r="G61" s="174"/>
    </row>
    <row r="62" s="173" customFormat="1" ht="12.75"/>
    <row r="63" s="173" customFormat="1" ht="12.75"/>
    <row r="64" s="173" customFormat="1" ht="12.75"/>
    <row r="65" s="173" customFormat="1" ht="12.75"/>
    <row r="66" s="173" customFormat="1" ht="12.75"/>
    <row r="67" s="173" customFormat="1" ht="12.75"/>
    <row r="68" s="173" customFormat="1" ht="12.75"/>
    <row r="69" s="173" customFormat="1" ht="12.75"/>
    <row r="70" s="173" customFormat="1" ht="12.75"/>
    <row r="71" s="173" customFormat="1" ht="12.75"/>
    <row r="72" s="173" customFormat="1" ht="12.75"/>
    <row r="73" s="173" customFormat="1" ht="12.75"/>
    <row r="74" s="173" customFormat="1" ht="12.75"/>
    <row r="75" s="173" customFormat="1" ht="12.75"/>
    <row r="76" s="173" customFormat="1" ht="12.75"/>
    <row r="77" s="173" customFormat="1" ht="12.75"/>
    <row r="78" s="173" customFormat="1" ht="12.75"/>
    <row r="79" s="173" customFormat="1" ht="12.75"/>
    <row r="80" s="173" customFormat="1" ht="12.75"/>
    <row r="81" s="173" customFormat="1" ht="12.75"/>
    <row r="82" s="173" customFormat="1" ht="12.75"/>
    <row r="83" s="173" customFormat="1" ht="12.75"/>
    <row r="84" s="173" customFormat="1" ht="12.75"/>
    <row r="85" s="173" customFormat="1" ht="12.75"/>
    <row r="86" s="173" customFormat="1" ht="12.75"/>
    <row r="87" s="173" customFormat="1" ht="12.75"/>
    <row r="88" s="173" customFormat="1" ht="12.75"/>
    <row r="89" s="173" customFormat="1" ht="12.75"/>
    <row r="90" s="173" customFormat="1" ht="12.75"/>
    <row r="91" s="173" customFormat="1" ht="12.75"/>
    <row r="92" s="173" customFormat="1" ht="12.75"/>
    <row r="93" s="173" customFormat="1" ht="12.75"/>
    <row r="94" s="173" customFormat="1" ht="12.75"/>
    <row r="95" s="173" customFormat="1" ht="12.75"/>
    <row r="96" s="173" customFormat="1" ht="12.75"/>
    <row r="97" s="173" customFormat="1" ht="12.75"/>
    <row r="98" s="173" customFormat="1" ht="12.75"/>
    <row r="99" s="173" customFormat="1" ht="12.75"/>
    <row r="100" s="173" customFormat="1" ht="12.75"/>
    <row r="101" s="173" customFormat="1" ht="12.75"/>
    <row r="102" s="173" customFormat="1" ht="12.75"/>
    <row r="103" s="173" customFormat="1" ht="12.75"/>
    <row r="104" s="173" customFormat="1" ht="12.75"/>
    <row r="105" s="173" customFormat="1" ht="12.75"/>
    <row r="106" s="173" customFormat="1" ht="12.75"/>
    <row r="107" s="173" customFormat="1" ht="12.75"/>
    <row r="108" s="173" customFormat="1" ht="12.75"/>
    <row r="109" s="173" customFormat="1" ht="12.75"/>
    <row r="110" s="173" customFormat="1" ht="12.75"/>
    <row r="111" s="173" customFormat="1" ht="12.75"/>
    <row r="112" s="173" customFormat="1" ht="12.75"/>
    <row r="113" s="173" customFormat="1" ht="12.75"/>
    <row r="114" s="173" customFormat="1" ht="12.75"/>
    <row r="115" s="173" customFormat="1" ht="12.75"/>
    <row r="116" s="173" customFormat="1" ht="12.75"/>
    <row r="117" s="173" customFormat="1" ht="12.75"/>
    <row r="118" s="173" customFormat="1" ht="12.75"/>
    <row r="119" s="173" customFormat="1" ht="12.75"/>
    <row r="120" s="173" customFormat="1" ht="12.75"/>
    <row r="121" s="173" customFormat="1" ht="12.75"/>
    <row r="122" s="173" customFormat="1" ht="12.75"/>
    <row r="123" s="173" customFormat="1" ht="12.75"/>
    <row r="124" s="173" customFormat="1" ht="12.75"/>
    <row r="125" s="173" customFormat="1" ht="12.75"/>
    <row r="126" s="173" customFormat="1" ht="12.75"/>
    <row r="127" s="173" customFormat="1" ht="12.75"/>
    <row r="128" s="173" customFormat="1" ht="12.75"/>
    <row r="129" s="173" customFormat="1" ht="12.75"/>
    <row r="130" s="173" customFormat="1" ht="12.75"/>
    <row r="131" s="173" customFormat="1" ht="12.75"/>
    <row r="132" s="173" customFormat="1" ht="12.75"/>
    <row r="133" s="173" customFormat="1" ht="12.75"/>
    <row r="134" s="173" customFormat="1" ht="12.75"/>
    <row r="135" s="173" customFormat="1" ht="12.75"/>
    <row r="136" s="173" customFormat="1" ht="12.75"/>
    <row r="137" s="173" customFormat="1" ht="12.75"/>
    <row r="138" s="173" customFormat="1" ht="12.75"/>
    <row r="139" s="173" customFormat="1" ht="12.75"/>
    <row r="140" s="173" customFormat="1" ht="12.75"/>
    <row r="141" s="173" customFormat="1" ht="12.75"/>
    <row r="142" s="173" customFormat="1" ht="12.75"/>
    <row r="143" s="173" customFormat="1" ht="12.75"/>
    <row r="144" s="173" customFormat="1" ht="12.75"/>
    <row r="145" s="173" customFormat="1" ht="12.75"/>
    <row r="146" s="173" customFormat="1" ht="12.75"/>
    <row r="147" s="173" customFormat="1" ht="12.75"/>
    <row r="148" s="173" customFormat="1" ht="12.75"/>
    <row r="149" s="173" customFormat="1" ht="12.75"/>
    <row r="150" s="173" customFormat="1" ht="12.75"/>
    <row r="151" s="173" customFormat="1" ht="12.75"/>
    <row r="152" s="173" customFormat="1" ht="12.75"/>
    <row r="153" s="173" customFormat="1" ht="12.75"/>
    <row r="154" s="173" customFormat="1" ht="12.75"/>
    <row r="155" s="173" customFormat="1" ht="12.75"/>
    <row r="156" s="173" customFormat="1" ht="12.75"/>
    <row r="157" s="173" customFormat="1" ht="12.75"/>
    <row r="158" s="173" customFormat="1" ht="12.75"/>
    <row r="159" s="173" customFormat="1" ht="12.75"/>
    <row r="160" s="173" customFormat="1" ht="12.75"/>
    <row r="161" s="173" customFormat="1" ht="12.75"/>
    <row r="162" s="173" customFormat="1" ht="12.75"/>
    <row r="163" s="173" customFormat="1" ht="12.75"/>
    <row r="164" s="173" customFormat="1" ht="12.75"/>
    <row r="165" s="173" customFormat="1" ht="12.75"/>
    <row r="166" s="173" customFormat="1" ht="12.75"/>
    <row r="167" s="173" customFormat="1" ht="12.75"/>
    <row r="168" s="173" customFormat="1" ht="12.75"/>
    <row r="169" s="173" customFormat="1" ht="12.75"/>
    <row r="170" s="173" customFormat="1" ht="12.75"/>
    <row r="171" s="173" customFormat="1" ht="12.75"/>
    <row r="172" s="173" customFormat="1" ht="12.75"/>
    <row r="173" s="173" customFormat="1" ht="12.75"/>
    <row r="174" s="173" customFormat="1" ht="12.75"/>
    <row r="175" s="173" customFormat="1" ht="12.75"/>
    <row r="176" s="173" customFormat="1" ht="12.75"/>
    <row r="177" s="173" customFormat="1" ht="12.75"/>
    <row r="178" s="173" customFormat="1" ht="12.75"/>
    <row r="179" s="173" customFormat="1" ht="12.75"/>
    <row r="180" s="173" customFormat="1" ht="12.75"/>
    <row r="181" s="173" customFormat="1" ht="12.75"/>
    <row r="182" s="173" customFormat="1" ht="12.75"/>
    <row r="183" s="173" customFormat="1" ht="12.75"/>
    <row r="184" s="173" customFormat="1" ht="12.75"/>
    <row r="185" s="173" customFormat="1" ht="12.75"/>
    <row r="186" s="173" customFormat="1" ht="12.75"/>
    <row r="187" s="173" customFormat="1" ht="12.75"/>
    <row r="188" s="173" customFormat="1" ht="12.75"/>
    <row r="189" s="173" customFormat="1" ht="12.75"/>
    <row r="190" s="173" customFormat="1" ht="12.75"/>
    <row r="191" s="173" customFormat="1" ht="12.75"/>
    <row r="192" s="173" customFormat="1" ht="12.75"/>
    <row r="193" s="173" customFormat="1" ht="12.75"/>
    <row r="194" s="173" customFormat="1" ht="12.75"/>
    <row r="195" s="173" customFormat="1" ht="12.75"/>
    <row r="196" s="173" customFormat="1" ht="12.75"/>
    <row r="197" s="173" customFormat="1" ht="12.75"/>
    <row r="198" s="173" customFormat="1" ht="12.75"/>
    <row r="199" s="173" customFormat="1" ht="12.75"/>
    <row r="200" s="173" customFormat="1" ht="12.75"/>
    <row r="201" s="173" customFormat="1" ht="12.75"/>
    <row r="202" s="173" customFormat="1" ht="12.75"/>
    <row r="203" s="173" customFormat="1" ht="12.75"/>
    <row r="204" s="173" customFormat="1" ht="12.75"/>
    <row r="205" s="173" customFormat="1" ht="12.75"/>
    <row r="206" s="173" customFormat="1" ht="12.75"/>
    <row r="207" s="173" customFormat="1" ht="12.75"/>
    <row r="208" s="173" customFormat="1" ht="12.75"/>
    <row r="209" s="173" customFormat="1" ht="12.75"/>
    <row r="210" s="173" customFormat="1" ht="12.75"/>
    <row r="211" s="173" customFormat="1" ht="12.75"/>
    <row r="212" s="173" customFormat="1" ht="12.75"/>
    <row r="213" s="173" customFormat="1" ht="12.75"/>
    <row r="214" s="173" customFormat="1" ht="12.75"/>
    <row r="215" s="173" customFormat="1" ht="12.75"/>
    <row r="216" s="173" customFormat="1" ht="12.75"/>
    <row r="217" s="173" customFormat="1" ht="12.75"/>
    <row r="218" s="173" customFormat="1" ht="12.75"/>
    <row r="219" s="173" customFormat="1" ht="12.75"/>
    <row r="220" s="173" customFormat="1" ht="12.75"/>
    <row r="221" s="173" customFormat="1" ht="12.75"/>
    <row r="222" s="173" customFormat="1" ht="12.75"/>
    <row r="223" s="173" customFormat="1" ht="12.75"/>
    <row r="224" s="173" customFormat="1" ht="12.75"/>
    <row r="225" s="173" customFormat="1" ht="12.75"/>
    <row r="226" s="173" customFormat="1" ht="12.75"/>
  </sheetData>
  <sheetProtection/>
  <mergeCells count="24">
    <mergeCell ref="A1:J1"/>
    <mergeCell ref="A2:J2"/>
    <mergeCell ref="F25:G25"/>
    <mergeCell ref="I4:J4"/>
    <mergeCell ref="A6:E6"/>
    <mergeCell ref="F6:J6"/>
    <mergeCell ref="A54:B54"/>
    <mergeCell ref="A52:B52"/>
    <mergeCell ref="A27:B27"/>
    <mergeCell ref="F27:G27"/>
    <mergeCell ref="A30:B30"/>
    <mergeCell ref="F30:G30"/>
    <mergeCell ref="A50:B50"/>
    <mergeCell ref="F42:G42"/>
    <mergeCell ref="F44:G44"/>
    <mergeCell ref="F52:G52"/>
    <mergeCell ref="F50:G50"/>
    <mergeCell ref="F29:G29"/>
    <mergeCell ref="A21:B21"/>
    <mergeCell ref="A23:B23"/>
    <mergeCell ref="A25:B25"/>
    <mergeCell ref="F23:G23"/>
    <mergeCell ref="A29:B29"/>
    <mergeCell ref="A42:B42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0" r:id="rId1"/>
  <rowBreaks count="1" manualBreakCount="1">
    <brk id="2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1"/>
  <sheetViews>
    <sheetView view="pageBreakPreview" zoomScale="80" zoomScaleNormal="8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11.140625" style="171" customWidth="1"/>
    <col min="2" max="2" width="56.28125" style="171" customWidth="1"/>
    <col min="3" max="3" width="8.57421875" style="329" customWidth="1"/>
    <col min="4" max="4" width="9.57421875" style="329" customWidth="1"/>
    <col min="5" max="5" width="17.140625" style="687" customWidth="1"/>
    <col min="6" max="6" width="14.7109375" style="171" customWidth="1"/>
    <col min="7" max="7" width="17.7109375" style="171" customWidth="1"/>
    <col min="8" max="8" width="14.00390625" style="171" customWidth="1"/>
    <col min="9" max="9" width="14.140625" style="171" customWidth="1"/>
    <col min="10" max="10" width="15.57421875" style="171" customWidth="1"/>
    <col min="11" max="12" width="15.421875" style="171" customWidth="1"/>
    <col min="13" max="14" width="15.00390625" style="171" customWidth="1"/>
    <col min="15" max="15" width="20.8515625" style="171" customWidth="1"/>
    <col min="16" max="16" width="6.140625" style="171" customWidth="1"/>
    <col min="17" max="17" width="6.7109375" style="171" customWidth="1"/>
    <col min="18" max="18" width="45.140625" style="171" customWidth="1"/>
    <col min="19" max="19" width="10.7109375" style="171" customWidth="1"/>
    <col min="20" max="20" width="12.8515625" style="171" customWidth="1"/>
    <col min="21" max="24" width="10.7109375" style="171" customWidth="1"/>
    <col min="25" max="27" width="12.57421875" style="171" customWidth="1"/>
    <col min="28" max="29" width="6.8515625" style="171" customWidth="1"/>
    <col min="30" max="30" width="8.57421875" style="171" customWidth="1"/>
    <col min="31" max="16384" width="9.140625" style="171" customWidth="1"/>
  </cols>
  <sheetData>
    <row r="1" spans="1:15" s="501" customFormat="1" ht="15.75">
      <c r="A1" s="744" t="s">
        <v>717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</row>
    <row r="2" spans="3:15" s="501" customFormat="1" ht="14.25">
      <c r="C2" s="512"/>
      <c r="D2" s="512"/>
      <c r="E2" s="686"/>
      <c r="O2" s="513" t="s">
        <v>598</v>
      </c>
    </row>
    <row r="3" spans="1:15" s="501" customFormat="1" ht="15.75">
      <c r="A3" s="827" t="s">
        <v>730</v>
      </c>
      <c r="C3" s="512"/>
      <c r="D3" s="512"/>
      <c r="E3" s="686"/>
      <c r="N3" s="764" t="s">
        <v>563</v>
      </c>
      <c r="O3" s="764"/>
    </row>
    <row r="4" spans="1:30" s="336" customFormat="1" ht="40.5" customHeight="1">
      <c r="A4" s="762" t="s">
        <v>106</v>
      </c>
      <c r="B4" s="763" t="s">
        <v>205</v>
      </c>
      <c r="C4" s="555" t="s">
        <v>469</v>
      </c>
      <c r="D4" s="761" t="s">
        <v>681</v>
      </c>
      <c r="E4" s="761" t="s">
        <v>680</v>
      </c>
      <c r="F4" s="761" t="s">
        <v>674</v>
      </c>
      <c r="G4" s="761" t="s">
        <v>675</v>
      </c>
      <c r="H4" s="761" t="s">
        <v>70</v>
      </c>
      <c r="I4" s="761" t="s">
        <v>676</v>
      </c>
      <c r="J4" s="759" t="s">
        <v>677</v>
      </c>
      <c r="K4" s="761" t="s">
        <v>88</v>
      </c>
      <c r="L4" s="761" t="s">
        <v>90</v>
      </c>
      <c r="M4" s="759" t="s">
        <v>678</v>
      </c>
      <c r="N4" s="761" t="s">
        <v>679</v>
      </c>
      <c r="O4" s="761" t="s">
        <v>96</v>
      </c>
      <c r="P4" s="335"/>
      <c r="Q4" s="335"/>
      <c r="R4" s="33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</row>
    <row r="5" spans="1:30" s="336" customFormat="1" ht="15" customHeight="1">
      <c r="A5" s="762"/>
      <c r="B5" s="763"/>
      <c r="C5" s="555" t="s">
        <v>468</v>
      </c>
      <c r="D5" s="761"/>
      <c r="E5" s="761"/>
      <c r="F5" s="761"/>
      <c r="G5" s="761"/>
      <c r="H5" s="761"/>
      <c r="I5" s="761"/>
      <c r="J5" s="760"/>
      <c r="K5" s="761"/>
      <c r="L5" s="761"/>
      <c r="M5" s="760"/>
      <c r="N5" s="761"/>
      <c r="O5" s="761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</row>
    <row r="6" spans="1:30" s="336" customFormat="1" ht="16.5" customHeight="1">
      <c r="A6" s="684"/>
      <c r="B6" s="554"/>
      <c r="C6" s="555"/>
      <c r="D6" s="683"/>
      <c r="E6" s="683"/>
      <c r="F6" s="683" t="s">
        <v>665</v>
      </c>
      <c r="G6" s="683" t="s">
        <v>666</v>
      </c>
      <c r="H6" s="683" t="s">
        <v>667</v>
      </c>
      <c r="I6" s="683" t="s">
        <v>668</v>
      </c>
      <c r="J6" s="682" t="s">
        <v>669</v>
      </c>
      <c r="K6" s="683" t="s">
        <v>670</v>
      </c>
      <c r="L6" s="683" t="s">
        <v>671</v>
      </c>
      <c r="M6" s="682" t="s">
        <v>672</v>
      </c>
      <c r="N6" s="683" t="s">
        <v>673</v>
      </c>
      <c r="O6" s="683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</row>
    <row r="7" spans="1:30" ht="18" customHeight="1">
      <c r="A7" s="330"/>
      <c r="B7" s="556" t="s">
        <v>470</v>
      </c>
      <c r="C7" s="557"/>
      <c r="D7" s="558"/>
      <c r="E7" s="587"/>
      <c r="F7" s="559"/>
      <c r="G7" s="330"/>
      <c r="H7" s="330"/>
      <c r="I7" s="330"/>
      <c r="J7" s="330"/>
      <c r="K7" s="330"/>
      <c r="L7" s="330"/>
      <c r="M7" s="330"/>
      <c r="N7" s="330"/>
      <c r="O7" s="331"/>
      <c r="P7" s="303"/>
      <c r="Q7" s="303"/>
      <c r="R7" s="304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</row>
    <row r="8" spans="1:30" ht="19.5" customHeight="1">
      <c r="A8" s="560" t="s">
        <v>397</v>
      </c>
      <c r="B8" s="561" t="s">
        <v>398</v>
      </c>
      <c r="C8" s="561" t="s">
        <v>201</v>
      </c>
      <c r="D8" s="562">
        <v>1</v>
      </c>
      <c r="E8" s="562">
        <v>1</v>
      </c>
      <c r="F8" s="563">
        <v>14000000</v>
      </c>
      <c r="G8" s="563">
        <v>3000000</v>
      </c>
      <c r="H8" s="563">
        <v>4870000</v>
      </c>
      <c r="I8" s="563"/>
      <c r="J8" s="563"/>
      <c r="K8" s="563">
        <v>2000000</v>
      </c>
      <c r="L8" s="563"/>
      <c r="M8" s="563"/>
      <c r="N8" s="563"/>
      <c r="O8" s="332">
        <f aca="true" t="shared" si="0" ref="O8:O14">SUM(F8:N8)</f>
        <v>23870000</v>
      </c>
      <c r="P8" s="306"/>
      <c r="Q8" s="306"/>
      <c r="R8" s="307"/>
      <c r="S8" s="305"/>
      <c r="T8" s="305"/>
      <c r="U8" s="305"/>
      <c r="V8" s="308"/>
      <c r="W8" s="308"/>
      <c r="X8" s="308"/>
      <c r="Y8" s="308"/>
      <c r="Z8" s="308"/>
      <c r="AA8" s="308"/>
      <c r="AB8" s="308"/>
      <c r="AC8" s="308"/>
      <c r="AD8" s="308"/>
    </row>
    <row r="9" spans="1:30" ht="19.5" customHeight="1">
      <c r="A9" s="560" t="s">
        <v>399</v>
      </c>
      <c r="B9" s="564" t="s">
        <v>400</v>
      </c>
      <c r="C9" s="561" t="s">
        <v>201</v>
      </c>
      <c r="D9" s="562">
        <v>0</v>
      </c>
      <c r="E9" s="562">
        <v>0</v>
      </c>
      <c r="F9" s="563"/>
      <c r="G9" s="563"/>
      <c r="H9" s="563">
        <v>575000</v>
      </c>
      <c r="I9" s="563"/>
      <c r="J9" s="563"/>
      <c r="K9" s="563"/>
      <c r="L9" s="563"/>
      <c r="M9" s="563"/>
      <c r="N9" s="563"/>
      <c r="O9" s="332">
        <f t="shared" si="0"/>
        <v>575000</v>
      </c>
      <c r="P9" s="306"/>
      <c r="Q9" s="306"/>
      <c r="R9" s="312"/>
      <c r="S9" s="313"/>
      <c r="T9" s="313"/>
      <c r="U9" s="310"/>
      <c r="V9" s="313"/>
      <c r="W9" s="313"/>
      <c r="X9" s="310"/>
      <c r="Y9" s="314"/>
      <c r="Z9" s="314"/>
      <c r="AA9" s="315"/>
      <c r="AB9" s="316"/>
      <c r="AC9" s="316"/>
      <c r="AD9" s="310"/>
    </row>
    <row r="10" spans="1:30" ht="19.5" customHeight="1">
      <c r="A10" s="560" t="s">
        <v>113</v>
      </c>
      <c r="B10" s="564" t="s">
        <v>454</v>
      </c>
      <c r="C10" s="561" t="s">
        <v>201</v>
      </c>
      <c r="D10" s="562">
        <v>0</v>
      </c>
      <c r="E10" s="562">
        <v>0</v>
      </c>
      <c r="F10" s="563"/>
      <c r="G10" s="563"/>
      <c r="H10" s="563">
        <v>25400</v>
      </c>
      <c r="I10" s="563"/>
      <c r="J10" s="563"/>
      <c r="K10" s="563"/>
      <c r="L10" s="563">
        <v>10000000</v>
      </c>
      <c r="M10" s="563"/>
      <c r="N10" s="563"/>
      <c r="O10" s="332">
        <f t="shared" si="0"/>
        <v>10025400</v>
      </c>
      <c r="P10" s="306"/>
      <c r="Q10" s="306"/>
      <c r="R10" s="312"/>
      <c r="S10" s="313"/>
      <c r="T10" s="313"/>
      <c r="U10" s="310"/>
      <c r="V10" s="313"/>
      <c r="W10" s="313"/>
      <c r="X10" s="310"/>
      <c r="Y10" s="314"/>
      <c r="Z10" s="314"/>
      <c r="AA10" s="315"/>
      <c r="AB10" s="316"/>
      <c r="AC10" s="316"/>
      <c r="AD10" s="310"/>
    </row>
    <row r="11" spans="1:30" ht="19.5" customHeight="1">
      <c r="A11" s="560" t="s">
        <v>599</v>
      </c>
      <c r="B11" s="564" t="s">
        <v>600</v>
      </c>
      <c r="C11" s="561" t="s">
        <v>201</v>
      </c>
      <c r="D11" s="562">
        <v>0</v>
      </c>
      <c r="E11" s="562">
        <v>0</v>
      </c>
      <c r="F11" s="563">
        <v>360000</v>
      </c>
      <c r="G11" s="563">
        <v>89356</v>
      </c>
      <c r="H11" s="563"/>
      <c r="I11" s="563"/>
      <c r="J11" s="563"/>
      <c r="K11" s="563"/>
      <c r="L11" s="563"/>
      <c r="M11" s="563"/>
      <c r="N11" s="563"/>
      <c r="O11" s="332">
        <f t="shared" si="0"/>
        <v>449356</v>
      </c>
      <c r="P11" s="306"/>
      <c r="Q11" s="306"/>
      <c r="R11" s="312"/>
      <c r="S11" s="313"/>
      <c r="T11" s="313"/>
      <c r="U11" s="310"/>
      <c r="V11" s="313"/>
      <c r="W11" s="313"/>
      <c r="X11" s="310"/>
      <c r="Y11" s="314"/>
      <c r="Z11" s="314"/>
      <c r="AA11" s="315"/>
      <c r="AB11" s="316"/>
      <c r="AC11" s="316"/>
      <c r="AD11" s="310"/>
    </row>
    <row r="12" spans="1:30" ht="19.5" customHeight="1">
      <c r="A12" s="560" t="s">
        <v>434</v>
      </c>
      <c r="B12" s="564" t="s">
        <v>435</v>
      </c>
      <c r="C12" s="561" t="s">
        <v>201</v>
      </c>
      <c r="D12" s="565">
        <v>0</v>
      </c>
      <c r="E12" s="562">
        <v>0</v>
      </c>
      <c r="F12" s="563"/>
      <c r="G12" s="563"/>
      <c r="H12" s="563">
        <v>127000</v>
      </c>
      <c r="I12" s="563"/>
      <c r="J12" s="563"/>
      <c r="K12" s="563"/>
      <c r="L12" s="563"/>
      <c r="M12" s="563"/>
      <c r="N12" s="563"/>
      <c r="O12" s="332">
        <f t="shared" si="0"/>
        <v>127000</v>
      </c>
      <c r="P12" s="306"/>
      <c r="Q12" s="306"/>
      <c r="R12" s="312"/>
      <c r="S12" s="313"/>
      <c r="T12" s="313"/>
      <c r="U12" s="310"/>
      <c r="V12" s="313"/>
      <c r="W12" s="313"/>
      <c r="X12" s="310"/>
      <c r="Y12" s="314"/>
      <c r="Z12" s="314"/>
      <c r="AA12" s="315"/>
      <c r="AB12" s="316"/>
      <c r="AC12" s="316"/>
      <c r="AD12" s="310"/>
    </row>
    <row r="13" spans="1:30" ht="19.5" customHeight="1">
      <c r="A13" s="560" t="s">
        <v>445</v>
      </c>
      <c r="B13" s="564" t="s">
        <v>455</v>
      </c>
      <c r="C13" s="561" t="s">
        <v>201</v>
      </c>
      <c r="D13" s="562">
        <v>0</v>
      </c>
      <c r="E13" s="562">
        <v>0</v>
      </c>
      <c r="F13" s="563"/>
      <c r="G13" s="563"/>
      <c r="H13" s="563"/>
      <c r="I13" s="563"/>
      <c r="J13" s="563">
        <v>300937</v>
      </c>
      <c r="K13" s="563"/>
      <c r="L13" s="563"/>
      <c r="M13" s="563"/>
      <c r="N13" s="563">
        <v>3789108</v>
      </c>
      <c r="O13" s="332">
        <f t="shared" si="0"/>
        <v>4090045</v>
      </c>
      <c r="P13" s="306"/>
      <c r="Q13" s="306"/>
      <c r="R13" s="312"/>
      <c r="S13" s="313"/>
      <c r="T13" s="313"/>
      <c r="U13" s="310"/>
      <c r="V13" s="313"/>
      <c r="W13" s="313"/>
      <c r="X13" s="310"/>
      <c r="Y13" s="314"/>
      <c r="Z13" s="314"/>
      <c r="AA13" s="315"/>
      <c r="AB13" s="316"/>
      <c r="AC13" s="316"/>
      <c r="AD13" s="310"/>
    </row>
    <row r="14" spans="1:30" ht="19.5" customHeight="1">
      <c r="A14" s="560" t="s">
        <v>401</v>
      </c>
      <c r="B14" s="564" t="s">
        <v>660</v>
      </c>
      <c r="C14" s="561" t="s">
        <v>201</v>
      </c>
      <c r="D14" s="562">
        <v>0</v>
      </c>
      <c r="E14" s="562">
        <v>0</v>
      </c>
      <c r="F14" s="563"/>
      <c r="G14" s="563"/>
      <c r="H14" s="563"/>
      <c r="I14" s="563"/>
      <c r="J14" s="563">
        <v>45530770</v>
      </c>
      <c r="K14" s="563"/>
      <c r="L14" s="563"/>
      <c r="M14" s="563"/>
      <c r="N14" s="563"/>
      <c r="O14" s="332">
        <f t="shared" si="0"/>
        <v>45530770</v>
      </c>
      <c r="P14" s="306"/>
      <c r="Q14" s="306"/>
      <c r="R14" s="312"/>
      <c r="S14" s="313"/>
      <c r="T14" s="313"/>
      <c r="U14" s="310"/>
      <c r="V14" s="313"/>
      <c r="W14" s="313"/>
      <c r="X14" s="310"/>
      <c r="Y14" s="314"/>
      <c r="Z14" s="314"/>
      <c r="AA14" s="315"/>
      <c r="AB14" s="316"/>
      <c r="AC14" s="316"/>
      <c r="AD14" s="310"/>
    </row>
    <row r="15" spans="1:30" s="336" customFormat="1" ht="19.5" customHeight="1">
      <c r="A15" s="566" t="s">
        <v>395</v>
      </c>
      <c r="B15" s="567" t="s">
        <v>396</v>
      </c>
      <c r="C15" s="360"/>
      <c r="D15" s="568">
        <f>SUM(D8:D13)</f>
        <v>1</v>
      </c>
      <c r="E15" s="568">
        <f>SUM(E8:E13)</f>
        <v>1</v>
      </c>
      <c r="F15" s="569">
        <f>SUM(F8:F14)</f>
        <v>14360000</v>
      </c>
      <c r="G15" s="569">
        <f aca="true" t="shared" si="1" ref="G15:N15">SUM(G8:G14)</f>
        <v>3089356</v>
      </c>
      <c r="H15" s="569">
        <f t="shared" si="1"/>
        <v>5597400</v>
      </c>
      <c r="I15" s="569">
        <f t="shared" si="1"/>
        <v>0</v>
      </c>
      <c r="J15" s="569">
        <f t="shared" si="1"/>
        <v>45831707</v>
      </c>
      <c r="K15" s="569">
        <f t="shared" si="1"/>
        <v>2000000</v>
      </c>
      <c r="L15" s="569">
        <f t="shared" si="1"/>
        <v>10000000</v>
      </c>
      <c r="M15" s="569">
        <f t="shared" si="1"/>
        <v>0</v>
      </c>
      <c r="N15" s="569">
        <f t="shared" si="1"/>
        <v>3789108</v>
      </c>
      <c r="O15" s="337">
        <f>SUM(O8:O14)</f>
        <v>84667571</v>
      </c>
      <c r="P15" s="338"/>
      <c r="Q15" s="338"/>
      <c r="R15" s="339"/>
      <c r="S15" s="340"/>
      <c r="T15" s="340"/>
      <c r="U15" s="341"/>
      <c r="V15" s="340"/>
      <c r="W15" s="340"/>
      <c r="X15" s="341"/>
      <c r="Y15" s="342"/>
      <c r="Z15" s="342"/>
      <c r="AA15" s="343"/>
      <c r="AB15" s="344"/>
      <c r="AC15" s="344"/>
      <c r="AD15" s="341"/>
    </row>
    <row r="16" spans="1:30" ht="9" customHeight="1">
      <c r="A16" s="560"/>
      <c r="B16" s="564"/>
      <c r="C16" s="564"/>
      <c r="D16" s="570"/>
      <c r="E16" s="570"/>
      <c r="F16" s="571"/>
      <c r="G16" s="571"/>
      <c r="H16" s="571"/>
      <c r="I16" s="571"/>
      <c r="J16" s="571"/>
      <c r="K16" s="571"/>
      <c r="L16" s="571"/>
      <c r="M16" s="571"/>
      <c r="N16" s="571"/>
      <c r="O16" s="332"/>
      <c r="P16" s="306"/>
      <c r="Q16" s="306"/>
      <c r="R16" s="312"/>
      <c r="S16" s="313"/>
      <c r="T16" s="313"/>
      <c r="U16" s="310"/>
      <c r="V16" s="313"/>
      <c r="W16" s="313"/>
      <c r="X16" s="310"/>
      <c r="Y16" s="314"/>
      <c r="Z16" s="314"/>
      <c r="AA16" s="315"/>
      <c r="AB16" s="316"/>
      <c r="AC16" s="316"/>
      <c r="AD16" s="310"/>
    </row>
    <row r="17" spans="1:54" ht="19.5" customHeight="1">
      <c r="A17" s="572" t="s">
        <v>405</v>
      </c>
      <c r="B17" s="554" t="s">
        <v>406</v>
      </c>
      <c r="C17" s="561" t="s">
        <v>201</v>
      </c>
      <c r="D17" s="562">
        <v>8</v>
      </c>
      <c r="E17" s="562">
        <v>0</v>
      </c>
      <c r="F17" s="563">
        <v>8200000</v>
      </c>
      <c r="G17" s="563">
        <v>900000</v>
      </c>
      <c r="H17" s="563"/>
      <c r="I17" s="563"/>
      <c r="J17" s="563"/>
      <c r="K17" s="563"/>
      <c r="L17" s="563"/>
      <c r="M17" s="563"/>
      <c r="N17" s="563"/>
      <c r="O17" s="332">
        <f>SUM(F17:N17)</f>
        <v>9100000</v>
      </c>
      <c r="P17" s="309"/>
      <c r="Q17" s="309"/>
      <c r="R17" s="306"/>
      <c r="S17" s="305"/>
      <c r="T17" s="305"/>
      <c r="U17" s="310"/>
      <c r="V17" s="308"/>
      <c r="W17" s="308"/>
      <c r="X17" s="310"/>
      <c r="Y17" s="308"/>
      <c r="Z17" s="314"/>
      <c r="AA17" s="310"/>
      <c r="AB17" s="308"/>
      <c r="AC17" s="308"/>
      <c r="AD17" s="310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</row>
    <row r="18" spans="1:30" ht="19.5" customHeight="1">
      <c r="A18" s="560" t="s">
        <v>108</v>
      </c>
      <c r="B18" s="561" t="s">
        <v>407</v>
      </c>
      <c r="C18" s="561" t="s">
        <v>201</v>
      </c>
      <c r="D18" s="562">
        <v>0</v>
      </c>
      <c r="E18" s="562">
        <v>0</v>
      </c>
      <c r="F18" s="563"/>
      <c r="G18" s="563"/>
      <c r="H18" s="563">
        <v>2060000</v>
      </c>
      <c r="I18" s="563"/>
      <c r="J18" s="563"/>
      <c r="K18" s="563"/>
      <c r="L18" s="563">
        <v>10000000</v>
      </c>
      <c r="M18" s="563"/>
      <c r="N18" s="563"/>
      <c r="O18" s="332">
        <f>SUM(F18:N18)</f>
        <v>12060000</v>
      </c>
      <c r="P18" s="309"/>
      <c r="Q18" s="309"/>
      <c r="R18" s="306"/>
      <c r="S18" s="305"/>
      <c r="T18" s="305"/>
      <c r="U18" s="310"/>
      <c r="V18" s="308"/>
      <c r="W18" s="308"/>
      <c r="X18" s="310"/>
      <c r="Y18" s="308"/>
      <c r="Z18" s="311"/>
      <c r="AA18" s="310"/>
      <c r="AB18" s="308"/>
      <c r="AC18" s="308"/>
      <c r="AD18" s="310"/>
    </row>
    <row r="19" spans="1:30" s="336" customFormat="1" ht="19.5" customHeight="1">
      <c r="A19" s="567" t="s">
        <v>403</v>
      </c>
      <c r="B19" s="567" t="s">
        <v>404</v>
      </c>
      <c r="C19" s="360"/>
      <c r="D19" s="568">
        <f aca="true" t="shared" si="2" ref="D19:M19">SUM(D17:D18)</f>
        <v>8</v>
      </c>
      <c r="E19" s="568">
        <f t="shared" si="2"/>
        <v>0</v>
      </c>
      <c r="F19" s="569">
        <f t="shared" si="2"/>
        <v>8200000</v>
      </c>
      <c r="G19" s="569">
        <f t="shared" si="2"/>
        <v>900000</v>
      </c>
      <c r="H19" s="569">
        <f t="shared" si="2"/>
        <v>2060000</v>
      </c>
      <c r="I19" s="569">
        <f t="shared" si="2"/>
        <v>0</v>
      </c>
      <c r="J19" s="569">
        <f t="shared" si="2"/>
        <v>0</v>
      </c>
      <c r="K19" s="569">
        <f t="shared" si="2"/>
        <v>0</v>
      </c>
      <c r="L19" s="569">
        <f t="shared" si="2"/>
        <v>10000000</v>
      </c>
      <c r="M19" s="569">
        <f t="shared" si="2"/>
        <v>0</v>
      </c>
      <c r="N19" s="569">
        <v>0</v>
      </c>
      <c r="O19" s="337">
        <f>SUM(O17:O18)</f>
        <v>21160000</v>
      </c>
      <c r="P19" s="345"/>
      <c r="Q19" s="345"/>
      <c r="R19" s="346"/>
      <c r="S19" s="347"/>
      <c r="T19" s="347"/>
      <c r="U19" s="341"/>
      <c r="V19" s="347"/>
      <c r="W19" s="347"/>
      <c r="X19" s="341"/>
      <c r="Y19" s="348"/>
      <c r="Z19" s="348"/>
      <c r="AA19" s="341"/>
      <c r="AB19" s="347"/>
      <c r="AC19" s="347"/>
      <c r="AD19" s="341"/>
    </row>
    <row r="20" spans="1:30" ht="11.25" customHeight="1">
      <c r="A20" s="560"/>
      <c r="B20" s="561"/>
      <c r="C20" s="561"/>
      <c r="D20" s="562"/>
      <c r="E20" s="562"/>
      <c r="F20" s="563"/>
      <c r="G20" s="563"/>
      <c r="H20" s="563"/>
      <c r="I20" s="563"/>
      <c r="J20" s="563"/>
      <c r="K20" s="563"/>
      <c r="L20" s="563"/>
      <c r="M20" s="563"/>
      <c r="N20" s="563"/>
      <c r="O20" s="332"/>
      <c r="P20" s="309"/>
      <c r="Q20" s="309"/>
      <c r="R20" s="307"/>
      <c r="S20" s="305"/>
      <c r="T20" s="305"/>
      <c r="U20" s="310"/>
      <c r="V20" s="305"/>
      <c r="W20" s="305"/>
      <c r="X20" s="310"/>
      <c r="Y20" s="308"/>
      <c r="Z20" s="308"/>
      <c r="AA20" s="310"/>
      <c r="AB20" s="305"/>
      <c r="AC20" s="305"/>
      <c r="AD20" s="310"/>
    </row>
    <row r="21" spans="1:54" s="320" customFormat="1" ht="19.5" customHeight="1">
      <c r="A21" s="572" t="s">
        <v>114</v>
      </c>
      <c r="B21" s="554" t="s">
        <v>456</v>
      </c>
      <c r="C21" s="554" t="s">
        <v>201</v>
      </c>
      <c r="D21" s="573"/>
      <c r="E21" s="573"/>
      <c r="F21" s="574"/>
      <c r="G21" s="574"/>
      <c r="H21" s="574"/>
      <c r="I21" s="574"/>
      <c r="J21" s="574"/>
      <c r="K21" s="574"/>
      <c r="L21" s="574">
        <v>3810000</v>
      </c>
      <c r="M21" s="574"/>
      <c r="N21" s="574"/>
      <c r="O21" s="333">
        <f>SUM(F21:N21)</f>
        <v>3810000</v>
      </c>
      <c r="P21" s="321"/>
      <c r="Q21" s="321"/>
      <c r="R21" s="317"/>
      <c r="S21" s="318"/>
      <c r="T21" s="318"/>
      <c r="U21" s="322"/>
      <c r="V21" s="319"/>
      <c r="W21" s="319"/>
      <c r="X21" s="322"/>
      <c r="Y21" s="319"/>
      <c r="Z21" s="323"/>
      <c r="AA21" s="322"/>
      <c r="AB21" s="319"/>
      <c r="AC21" s="319"/>
      <c r="AD21" s="322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</row>
    <row r="22" spans="1:54" s="320" customFormat="1" ht="19.5" customHeight="1">
      <c r="A22" s="575" t="s">
        <v>408</v>
      </c>
      <c r="B22" s="576" t="s">
        <v>409</v>
      </c>
      <c r="C22" s="554"/>
      <c r="D22" s="568">
        <v>0</v>
      </c>
      <c r="E22" s="568">
        <v>0</v>
      </c>
      <c r="F22" s="577">
        <f aca="true" t="shared" si="3" ref="F22:M22">SUM(F21:F21)</f>
        <v>0</v>
      </c>
      <c r="G22" s="577">
        <f t="shared" si="3"/>
        <v>0</v>
      </c>
      <c r="H22" s="577">
        <f t="shared" si="3"/>
        <v>0</v>
      </c>
      <c r="I22" s="577">
        <f t="shared" si="3"/>
        <v>0</v>
      </c>
      <c r="J22" s="577">
        <f t="shared" si="3"/>
        <v>0</v>
      </c>
      <c r="K22" s="577">
        <f t="shared" si="3"/>
        <v>0</v>
      </c>
      <c r="L22" s="577">
        <f t="shared" si="3"/>
        <v>3810000</v>
      </c>
      <c r="M22" s="577">
        <f t="shared" si="3"/>
        <v>0</v>
      </c>
      <c r="N22" s="577">
        <v>0</v>
      </c>
      <c r="O22" s="334">
        <f>SUM(O21:O21)</f>
        <v>3810000</v>
      </c>
      <c r="P22" s="321"/>
      <c r="Q22" s="321"/>
      <c r="R22" s="317"/>
      <c r="S22" s="318"/>
      <c r="T22" s="318"/>
      <c r="U22" s="322"/>
      <c r="V22" s="319"/>
      <c r="W22" s="319"/>
      <c r="X22" s="322"/>
      <c r="Y22" s="319"/>
      <c r="Z22" s="323"/>
      <c r="AA22" s="322"/>
      <c r="AB22" s="319"/>
      <c r="AC22" s="319"/>
      <c r="AD22" s="322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</row>
    <row r="23" spans="1:30" ht="12.75" customHeight="1">
      <c r="A23" s="560"/>
      <c r="B23" s="561"/>
      <c r="C23" s="561"/>
      <c r="D23" s="562"/>
      <c r="E23" s="562"/>
      <c r="F23" s="571"/>
      <c r="G23" s="571"/>
      <c r="H23" s="563"/>
      <c r="I23" s="563"/>
      <c r="J23" s="563"/>
      <c r="K23" s="571"/>
      <c r="L23" s="571"/>
      <c r="M23" s="571"/>
      <c r="N23" s="571"/>
      <c r="O23" s="332"/>
      <c r="P23" s="312"/>
      <c r="Q23" s="312"/>
      <c r="R23" s="325"/>
      <c r="S23" s="313"/>
      <c r="T23" s="313"/>
      <c r="U23" s="310"/>
      <c r="V23" s="313"/>
      <c r="W23" s="313"/>
      <c r="X23" s="310"/>
      <c r="Y23" s="314"/>
      <c r="Z23" s="314"/>
      <c r="AA23" s="315"/>
      <c r="AB23" s="313"/>
      <c r="AC23" s="313"/>
      <c r="AD23" s="310"/>
    </row>
    <row r="24" spans="1:30" ht="19.5" customHeight="1">
      <c r="A24" s="560" t="s">
        <v>412</v>
      </c>
      <c r="B24" s="561" t="s">
        <v>413</v>
      </c>
      <c r="C24" s="561" t="s">
        <v>201</v>
      </c>
      <c r="D24" s="562">
        <v>0</v>
      </c>
      <c r="E24" s="562">
        <v>0</v>
      </c>
      <c r="F24" s="563"/>
      <c r="G24" s="563"/>
      <c r="H24" s="563">
        <v>2590000</v>
      </c>
      <c r="I24" s="563"/>
      <c r="J24" s="563"/>
      <c r="K24" s="563"/>
      <c r="L24" s="563"/>
      <c r="M24" s="563"/>
      <c r="N24" s="563"/>
      <c r="O24" s="332">
        <f>SUM(F24:N24)</f>
        <v>2590000</v>
      </c>
      <c r="P24" s="309"/>
      <c r="Q24" s="309"/>
      <c r="R24" s="307"/>
      <c r="S24" s="305"/>
      <c r="T24" s="305"/>
      <c r="U24" s="310"/>
      <c r="V24" s="308"/>
      <c r="W24" s="308"/>
      <c r="X24" s="310"/>
      <c r="Y24" s="308"/>
      <c r="Z24" s="308"/>
      <c r="AA24" s="310"/>
      <c r="AB24" s="308"/>
      <c r="AC24" s="308"/>
      <c r="AD24" s="310"/>
    </row>
    <row r="25" spans="1:54" ht="19.5" customHeight="1">
      <c r="A25" s="560" t="s">
        <v>414</v>
      </c>
      <c r="B25" s="561" t="s">
        <v>415</v>
      </c>
      <c r="C25" s="561" t="s">
        <v>201</v>
      </c>
      <c r="D25" s="562">
        <v>1</v>
      </c>
      <c r="E25" s="562">
        <v>1</v>
      </c>
      <c r="F25" s="563">
        <v>2341000</v>
      </c>
      <c r="G25" s="563">
        <v>520000</v>
      </c>
      <c r="H25" s="563">
        <v>2240000</v>
      </c>
      <c r="I25" s="563"/>
      <c r="J25" s="563"/>
      <c r="K25" s="563">
        <v>1500000</v>
      </c>
      <c r="L25" s="563"/>
      <c r="M25" s="563"/>
      <c r="N25" s="563"/>
      <c r="O25" s="332">
        <f>SUM(F25:N25)</f>
        <v>6601000</v>
      </c>
      <c r="P25" s="309"/>
      <c r="Q25" s="309"/>
      <c r="R25" s="306"/>
      <c r="S25" s="305"/>
      <c r="T25" s="305"/>
      <c r="U25" s="310"/>
      <c r="V25" s="308"/>
      <c r="W25" s="308"/>
      <c r="X25" s="310"/>
      <c r="Y25" s="308"/>
      <c r="Z25" s="314"/>
      <c r="AA25" s="310"/>
      <c r="AB25" s="308"/>
      <c r="AC25" s="308"/>
      <c r="AD25" s="310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</row>
    <row r="26" spans="1:30" ht="19.5" customHeight="1">
      <c r="A26" s="560" t="s">
        <v>111</v>
      </c>
      <c r="B26" s="561" t="s">
        <v>416</v>
      </c>
      <c r="C26" s="561" t="s">
        <v>201</v>
      </c>
      <c r="D26" s="578">
        <v>0.5</v>
      </c>
      <c r="E26" s="562">
        <v>0</v>
      </c>
      <c r="F26" s="563">
        <v>1300000</v>
      </c>
      <c r="G26" s="563">
        <v>300000</v>
      </c>
      <c r="H26" s="563">
        <v>6790000</v>
      </c>
      <c r="I26" s="563"/>
      <c r="J26" s="563">
        <v>2000000</v>
      </c>
      <c r="K26" s="563"/>
      <c r="L26" s="563">
        <v>2000000</v>
      </c>
      <c r="M26" s="563"/>
      <c r="N26" s="563"/>
      <c r="O26" s="332">
        <f>SUM(F26:N26)</f>
        <v>12390000</v>
      </c>
      <c r="P26" s="309"/>
      <c r="Q26" s="309"/>
      <c r="R26" s="306"/>
      <c r="S26" s="305"/>
      <c r="T26" s="305"/>
      <c r="U26" s="310"/>
      <c r="V26" s="308"/>
      <c r="W26" s="308"/>
      <c r="X26" s="310"/>
      <c r="Y26" s="308"/>
      <c r="Z26" s="311"/>
      <c r="AA26" s="310"/>
      <c r="AB26" s="308"/>
      <c r="AC26" s="308"/>
      <c r="AD26" s="310"/>
    </row>
    <row r="27" spans="1:30" s="336" customFormat="1" ht="19.5" customHeight="1">
      <c r="A27" s="579" t="s">
        <v>410</v>
      </c>
      <c r="B27" s="567" t="s">
        <v>411</v>
      </c>
      <c r="C27" s="360"/>
      <c r="D27" s="568">
        <v>1</v>
      </c>
      <c r="E27" s="568">
        <v>1</v>
      </c>
      <c r="F27" s="569">
        <f>SUM(F24:F26)</f>
        <v>3641000</v>
      </c>
      <c r="G27" s="569">
        <f aca="true" t="shared" si="4" ref="G27:M27">SUM(G24:G26)</f>
        <v>820000</v>
      </c>
      <c r="H27" s="569">
        <f t="shared" si="4"/>
        <v>11620000</v>
      </c>
      <c r="I27" s="569">
        <f t="shared" si="4"/>
        <v>0</v>
      </c>
      <c r="J27" s="569">
        <f t="shared" si="4"/>
        <v>2000000</v>
      </c>
      <c r="K27" s="569">
        <f t="shared" si="4"/>
        <v>1500000</v>
      </c>
      <c r="L27" s="569">
        <f t="shared" si="4"/>
        <v>2000000</v>
      </c>
      <c r="M27" s="569">
        <f t="shared" si="4"/>
        <v>0</v>
      </c>
      <c r="N27" s="569">
        <v>0</v>
      </c>
      <c r="O27" s="337">
        <f>SUM(O24:O26)</f>
        <v>21581000</v>
      </c>
      <c r="P27" s="345"/>
      <c r="Q27" s="345"/>
      <c r="R27" s="338"/>
      <c r="S27" s="347"/>
      <c r="T27" s="347"/>
      <c r="U27" s="341"/>
      <c r="V27" s="348"/>
      <c r="W27" s="348"/>
      <c r="X27" s="341"/>
      <c r="Y27" s="348"/>
      <c r="Z27" s="349"/>
      <c r="AA27" s="341"/>
      <c r="AB27" s="348"/>
      <c r="AC27" s="348"/>
      <c r="AD27" s="341"/>
    </row>
    <row r="28" spans="1:30" ht="8.25" customHeight="1">
      <c r="A28" s="560"/>
      <c r="B28" s="561"/>
      <c r="C28" s="561"/>
      <c r="D28" s="562"/>
      <c r="E28" s="562"/>
      <c r="F28" s="563"/>
      <c r="G28" s="563"/>
      <c r="H28" s="563"/>
      <c r="I28" s="563"/>
      <c r="J28" s="563"/>
      <c r="K28" s="563"/>
      <c r="L28" s="563"/>
      <c r="M28" s="563"/>
      <c r="N28" s="563"/>
      <c r="O28" s="332"/>
      <c r="P28" s="309"/>
      <c r="Q28" s="309"/>
      <c r="R28" s="306"/>
      <c r="S28" s="305"/>
      <c r="T28" s="305"/>
      <c r="U28" s="310"/>
      <c r="V28" s="308"/>
      <c r="W28" s="308"/>
      <c r="X28" s="310"/>
      <c r="Y28" s="308"/>
      <c r="Z28" s="311"/>
      <c r="AA28" s="310"/>
      <c r="AB28" s="308"/>
      <c r="AC28" s="308"/>
      <c r="AD28" s="310"/>
    </row>
    <row r="29" spans="1:30" ht="19.5" customHeight="1">
      <c r="A29" s="560" t="s">
        <v>419</v>
      </c>
      <c r="B29" s="561" t="s">
        <v>420</v>
      </c>
      <c r="C29" s="561" t="s">
        <v>201</v>
      </c>
      <c r="D29" s="562">
        <v>4</v>
      </c>
      <c r="E29" s="562">
        <v>4</v>
      </c>
      <c r="F29" s="563">
        <v>12700000</v>
      </c>
      <c r="G29" s="563">
        <v>2900000</v>
      </c>
      <c r="H29" s="563">
        <v>4210000</v>
      </c>
      <c r="I29" s="563"/>
      <c r="J29" s="563"/>
      <c r="K29" s="563">
        <v>300000</v>
      </c>
      <c r="L29" s="563"/>
      <c r="M29" s="563"/>
      <c r="N29" s="563"/>
      <c r="O29" s="332">
        <f>SUM(F29:N29)</f>
        <v>20110000</v>
      </c>
      <c r="P29" s="309"/>
      <c r="Q29" s="309"/>
      <c r="R29" s="306"/>
      <c r="S29" s="308"/>
      <c r="T29" s="308"/>
      <c r="U29" s="310"/>
      <c r="V29" s="308"/>
      <c r="W29" s="308"/>
      <c r="X29" s="310"/>
      <c r="Y29" s="308"/>
      <c r="Z29" s="311"/>
      <c r="AA29" s="310"/>
      <c r="AB29" s="308"/>
      <c r="AC29" s="308"/>
      <c r="AD29" s="310"/>
    </row>
    <row r="30" spans="1:30" ht="19.5" customHeight="1">
      <c r="A30" s="560" t="s">
        <v>421</v>
      </c>
      <c r="B30" s="561" t="s">
        <v>422</v>
      </c>
      <c r="C30" s="561" t="s">
        <v>201</v>
      </c>
      <c r="D30" s="578">
        <v>0.5</v>
      </c>
      <c r="E30" s="562">
        <v>0</v>
      </c>
      <c r="F30" s="563">
        <v>600000</v>
      </c>
      <c r="G30" s="563">
        <v>130000</v>
      </c>
      <c r="H30" s="563">
        <v>5600000</v>
      </c>
      <c r="I30" s="563"/>
      <c r="J30" s="563"/>
      <c r="K30" s="563"/>
      <c r="L30" s="563"/>
      <c r="M30" s="563"/>
      <c r="N30" s="563"/>
      <c r="O30" s="332">
        <f>SUM(F30:N30)</f>
        <v>6330000</v>
      </c>
      <c r="P30" s="309"/>
      <c r="Q30" s="309"/>
      <c r="R30" s="306"/>
      <c r="S30" s="308"/>
      <c r="T30" s="308"/>
      <c r="U30" s="310"/>
      <c r="V30" s="308"/>
      <c r="W30" s="308"/>
      <c r="X30" s="310"/>
      <c r="Y30" s="308"/>
      <c r="Z30" s="311"/>
      <c r="AA30" s="310"/>
      <c r="AB30" s="308"/>
      <c r="AC30" s="308"/>
      <c r="AD30" s="310"/>
    </row>
    <row r="31" spans="1:30" ht="19.5" customHeight="1">
      <c r="A31" s="560" t="s">
        <v>421</v>
      </c>
      <c r="B31" s="561" t="s">
        <v>457</v>
      </c>
      <c r="C31" s="561" t="s">
        <v>201</v>
      </c>
      <c r="D31" s="562">
        <v>0</v>
      </c>
      <c r="E31" s="562">
        <v>0</v>
      </c>
      <c r="F31" s="563"/>
      <c r="G31" s="563"/>
      <c r="H31" s="563"/>
      <c r="I31" s="563"/>
      <c r="J31" s="563">
        <v>55000</v>
      </c>
      <c r="K31" s="563"/>
      <c r="L31" s="563"/>
      <c r="M31" s="563"/>
      <c r="N31" s="563"/>
      <c r="O31" s="332">
        <f>SUM(F31:N31)</f>
        <v>55000</v>
      </c>
      <c r="P31" s="306"/>
      <c r="Q31" s="306"/>
      <c r="R31" s="306"/>
      <c r="S31" s="308"/>
      <c r="T31" s="308"/>
      <c r="U31" s="310"/>
      <c r="V31" s="308"/>
      <c r="W31" s="308"/>
      <c r="X31" s="310"/>
      <c r="Y31" s="308"/>
      <c r="Z31" s="311"/>
      <c r="AA31" s="310"/>
      <c r="AB31" s="308"/>
      <c r="AC31" s="308"/>
      <c r="AD31" s="310"/>
    </row>
    <row r="32" spans="1:30" ht="19.5" customHeight="1">
      <c r="A32" s="560" t="s">
        <v>423</v>
      </c>
      <c r="B32" s="561" t="s">
        <v>424</v>
      </c>
      <c r="C32" s="561" t="s">
        <v>201</v>
      </c>
      <c r="D32" s="562">
        <v>1</v>
      </c>
      <c r="E32" s="562">
        <v>1</v>
      </c>
      <c r="F32" s="563">
        <v>3011000</v>
      </c>
      <c r="G32" s="563">
        <v>820000</v>
      </c>
      <c r="H32" s="563">
        <v>555000</v>
      </c>
      <c r="I32" s="563"/>
      <c r="J32" s="563"/>
      <c r="K32" s="563">
        <v>60000</v>
      </c>
      <c r="L32" s="563"/>
      <c r="M32" s="563"/>
      <c r="N32" s="563"/>
      <c r="O32" s="332">
        <f>SUM(F32:N32)</f>
        <v>4446000</v>
      </c>
      <c r="P32" s="309"/>
      <c r="Q32" s="309"/>
      <c r="R32" s="306"/>
      <c r="S32" s="308"/>
      <c r="T32" s="308"/>
      <c r="U32" s="310"/>
      <c r="V32" s="308"/>
      <c r="W32" s="308"/>
      <c r="X32" s="310"/>
      <c r="Y32" s="308"/>
      <c r="Z32" s="311"/>
      <c r="AA32" s="310"/>
      <c r="AB32" s="308"/>
      <c r="AC32" s="308"/>
      <c r="AD32" s="310"/>
    </row>
    <row r="33" spans="1:30" s="336" customFormat="1" ht="19.5" customHeight="1">
      <c r="A33" s="579" t="s">
        <v>417</v>
      </c>
      <c r="B33" s="567" t="s">
        <v>418</v>
      </c>
      <c r="C33" s="360"/>
      <c r="D33" s="568">
        <f aca="true" t="shared" si="5" ref="D33:M33">SUM(D29:D32)</f>
        <v>5.5</v>
      </c>
      <c r="E33" s="568">
        <f t="shared" si="5"/>
        <v>5</v>
      </c>
      <c r="F33" s="569">
        <f t="shared" si="5"/>
        <v>16311000</v>
      </c>
      <c r="G33" s="569">
        <f t="shared" si="5"/>
        <v>3850000</v>
      </c>
      <c r="H33" s="569">
        <f t="shared" si="5"/>
        <v>10365000</v>
      </c>
      <c r="I33" s="569">
        <f t="shared" si="5"/>
        <v>0</v>
      </c>
      <c r="J33" s="569">
        <f t="shared" si="5"/>
        <v>55000</v>
      </c>
      <c r="K33" s="569">
        <f t="shared" si="5"/>
        <v>360000</v>
      </c>
      <c r="L33" s="569">
        <f t="shared" si="5"/>
        <v>0</v>
      </c>
      <c r="M33" s="569">
        <f t="shared" si="5"/>
        <v>0</v>
      </c>
      <c r="N33" s="569">
        <v>0</v>
      </c>
      <c r="O33" s="337">
        <f>SUM(O29:O32)</f>
        <v>30941000</v>
      </c>
      <c r="P33" s="338"/>
      <c r="Q33" s="338"/>
      <c r="R33" s="338"/>
      <c r="S33" s="348"/>
      <c r="T33" s="348"/>
      <c r="U33" s="341"/>
      <c r="V33" s="348"/>
      <c r="W33" s="348"/>
      <c r="X33" s="341"/>
      <c r="Y33" s="348"/>
      <c r="Z33" s="349"/>
      <c r="AA33" s="341"/>
      <c r="AB33" s="348"/>
      <c r="AC33" s="348"/>
      <c r="AD33" s="341"/>
    </row>
    <row r="34" spans="1:30" ht="11.25" customHeight="1">
      <c r="A34" s="560"/>
      <c r="B34" s="561"/>
      <c r="C34" s="561"/>
      <c r="D34" s="562"/>
      <c r="E34" s="562"/>
      <c r="F34" s="563"/>
      <c r="G34" s="563"/>
      <c r="H34" s="563"/>
      <c r="I34" s="563"/>
      <c r="J34" s="563"/>
      <c r="K34" s="563"/>
      <c r="L34" s="563"/>
      <c r="M34" s="563"/>
      <c r="N34" s="563"/>
      <c r="O34" s="332"/>
      <c r="P34" s="306"/>
      <c r="Q34" s="306"/>
      <c r="R34" s="306"/>
      <c r="S34" s="308"/>
      <c r="T34" s="308"/>
      <c r="U34" s="310"/>
      <c r="V34" s="308"/>
      <c r="W34" s="308"/>
      <c r="X34" s="310"/>
      <c r="Y34" s="308"/>
      <c r="Z34" s="311"/>
      <c r="AA34" s="310"/>
      <c r="AB34" s="308"/>
      <c r="AC34" s="308"/>
      <c r="AD34" s="310"/>
    </row>
    <row r="35" spans="1:30" ht="19.5" customHeight="1">
      <c r="A35" s="560" t="s">
        <v>118</v>
      </c>
      <c r="B35" s="561" t="s">
        <v>427</v>
      </c>
      <c r="C35" s="561" t="s">
        <v>201</v>
      </c>
      <c r="D35" s="562">
        <v>0</v>
      </c>
      <c r="E35" s="562">
        <v>0</v>
      </c>
      <c r="F35" s="563"/>
      <c r="G35" s="563"/>
      <c r="H35" s="563">
        <v>2860000</v>
      </c>
      <c r="I35" s="563"/>
      <c r="J35" s="563"/>
      <c r="K35" s="563"/>
      <c r="L35" s="563"/>
      <c r="M35" s="563"/>
      <c r="N35" s="563"/>
      <c r="O35" s="332">
        <f aca="true" t="shared" si="6" ref="O35:O40">SUM(F35:N35)</f>
        <v>2860000</v>
      </c>
      <c r="P35" s="309"/>
      <c r="Q35" s="309"/>
      <c r="R35" s="306"/>
      <c r="S35" s="305"/>
      <c r="T35" s="305"/>
      <c r="U35" s="310"/>
      <c r="V35" s="308"/>
      <c r="W35" s="308"/>
      <c r="X35" s="310"/>
      <c r="Y35" s="308"/>
      <c r="Z35" s="311"/>
      <c r="AA35" s="310"/>
      <c r="AB35" s="308"/>
      <c r="AC35" s="308"/>
      <c r="AD35" s="310"/>
    </row>
    <row r="36" spans="1:30" ht="19.5" customHeight="1">
      <c r="A36" s="560" t="s">
        <v>458</v>
      </c>
      <c r="B36" s="561" t="s">
        <v>459</v>
      </c>
      <c r="C36" s="561" t="s">
        <v>201</v>
      </c>
      <c r="D36" s="562">
        <v>0</v>
      </c>
      <c r="E36" s="562">
        <v>0</v>
      </c>
      <c r="F36" s="563"/>
      <c r="G36" s="563"/>
      <c r="H36" s="563">
        <v>450000</v>
      </c>
      <c r="I36" s="563"/>
      <c r="J36" s="563"/>
      <c r="K36" s="563">
        <v>1000000</v>
      </c>
      <c r="L36" s="563"/>
      <c r="M36" s="563"/>
      <c r="N36" s="563"/>
      <c r="O36" s="332">
        <f t="shared" si="6"/>
        <v>1450000</v>
      </c>
      <c r="P36" s="309"/>
      <c r="Q36" s="309"/>
      <c r="R36" s="306"/>
      <c r="S36" s="305"/>
      <c r="T36" s="305"/>
      <c r="U36" s="310"/>
      <c r="V36" s="308"/>
      <c r="W36" s="308"/>
      <c r="X36" s="310"/>
      <c r="Y36" s="308"/>
      <c r="Z36" s="311"/>
      <c r="AA36" s="310"/>
      <c r="AB36" s="308"/>
      <c r="AC36" s="308"/>
      <c r="AD36" s="310"/>
    </row>
    <row r="37" spans="1:30" ht="19.5" customHeight="1">
      <c r="A37" s="560" t="s">
        <v>436</v>
      </c>
      <c r="B37" s="561" t="s">
        <v>437</v>
      </c>
      <c r="C37" s="561" t="s">
        <v>201</v>
      </c>
      <c r="D37" s="562">
        <v>0</v>
      </c>
      <c r="E37" s="562">
        <v>0</v>
      </c>
      <c r="F37" s="563"/>
      <c r="G37" s="563"/>
      <c r="H37" s="563">
        <v>254000</v>
      </c>
      <c r="I37" s="563"/>
      <c r="J37" s="563"/>
      <c r="K37" s="563"/>
      <c r="L37" s="563"/>
      <c r="M37" s="563"/>
      <c r="N37" s="563"/>
      <c r="O37" s="332">
        <f t="shared" si="6"/>
        <v>254000</v>
      </c>
      <c r="P37" s="309"/>
      <c r="Q37" s="309"/>
      <c r="R37" s="306"/>
      <c r="S37" s="305"/>
      <c r="T37" s="305"/>
      <c r="U37" s="310"/>
      <c r="V37" s="308"/>
      <c r="W37" s="308"/>
      <c r="X37" s="310"/>
      <c r="Y37" s="308"/>
      <c r="Z37" s="311"/>
      <c r="AA37" s="310"/>
      <c r="AB37" s="308"/>
      <c r="AC37" s="308"/>
      <c r="AD37" s="310"/>
    </row>
    <row r="38" spans="1:30" ht="19.5" customHeight="1">
      <c r="A38" s="560" t="s">
        <v>460</v>
      </c>
      <c r="B38" s="561" t="s">
        <v>461</v>
      </c>
      <c r="C38" s="561" t="s">
        <v>201</v>
      </c>
      <c r="D38" s="562">
        <v>0</v>
      </c>
      <c r="E38" s="562">
        <v>0</v>
      </c>
      <c r="F38" s="563"/>
      <c r="G38" s="563"/>
      <c r="H38" s="563">
        <v>260000</v>
      </c>
      <c r="I38" s="563"/>
      <c r="J38" s="563"/>
      <c r="K38" s="563"/>
      <c r="L38" s="563"/>
      <c r="M38" s="563"/>
      <c r="N38" s="563"/>
      <c r="O38" s="332">
        <f t="shared" si="6"/>
        <v>260000</v>
      </c>
      <c r="P38" s="309"/>
      <c r="Q38" s="309"/>
      <c r="R38" s="306"/>
      <c r="S38" s="305"/>
      <c r="T38" s="305"/>
      <c r="U38" s="310"/>
      <c r="V38" s="308"/>
      <c r="W38" s="308"/>
      <c r="X38" s="310"/>
      <c r="Y38" s="308"/>
      <c r="Z38" s="311"/>
      <c r="AA38" s="310"/>
      <c r="AB38" s="308"/>
      <c r="AC38" s="308"/>
      <c r="AD38" s="310"/>
    </row>
    <row r="39" spans="1:30" ht="19.5" customHeight="1">
      <c r="A39" s="560" t="s">
        <v>116</v>
      </c>
      <c r="B39" s="561" t="s">
        <v>462</v>
      </c>
      <c r="C39" s="561" t="s">
        <v>201</v>
      </c>
      <c r="D39" s="562">
        <v>2</v>
      </c>
      <c r="E39" s="562">
        <v>2</v>
      </c>
      <c r="F39" s="563">
        <v>4366000</v>
      </c>
      <c r="G39" s="563">
        <v>1500000</v>
      </c>
      <c r="H39" s="563">
        <v>5700000</v>
      </c>
      <c r="I39" s="563"/>
      <c r="J39" s="563"/>
      <c r="K39" s="563"/>
      <c r="L39" s="563"/>
      <c r="M39" s="563"/>
      <c r="N39" s="563"/>
      <c r="O39" s="332">
        <f t="shared" si="6"/>
        <v>11566000</v>
      </c>
      <c r="P39" s="309"/>
      <c r="Q39" s="309"/>
      <c r="R39" s="306"/>
      <c r="S39" s="305"/>
      <c r="T39" s="305"/>
      <c r="U39" s="310"/>
      <c r="V39" s="308"/>
      <c r="W39" s="308"/>
      <c r="X39" s="310"/>
      <c r="Y39" s="308"/>
      <c r="Z39" s="311"/>
      <c r="AA39" s="310"/>
      <c r="AB39" s="308"/>
      <c r="AC39" s="308"/>
      <c r="AD39" s="310"/>
    </row>
    <row r="40" spans="1:30" ht="19.5" customHeight="1">
      <c r="A40" s="560" t="s">
        <v>463</v>
      </c>
      <c r="B40" s="561" t="s">
        <v>464</v>
      </c>
      <c r="C40" s="561" t="s">
        <v>201</v>
      </c>
      <c r="D40" s="562">
        <v>0</v>
      </c>
      <c r="E40" s="562">
        <v>0</v>
      </c>
      <c r="F40" s="563"/>
      <c r="G40" s="563"/>
      <c r="H40" s="563"/>
      <c r="I40" s="563"/>
      <c r="J40" s="563">
        <v>6770000</v>
      </c>
      <c r="K40" s="563"/>
      <c r="L40" s="563"/>
      <c r="M40" s="563">
        <v>4500000</v>
      </c>
      <c r="N40" s="563"/>
      <c r="O40" s="332">
        <f t="shared" si="6"/>
        <v>11270000</v>
      </c>
      <c r="P40" s="309"/>
      <c r="Q40" s="309"/>
      <c r="R40" s="306"/>
      <c r="S40" s="305"/>
      <c r="T40" s="305"/>
      <c r="U40" s="310"/>
      <c r="V40" s="308"/>
      <c r="W40" s="308"/>
      <c r="X40" s="310"/>
      <c r="Y40" s="308"/>
      <c r="Z40" s="311"/>
      <c r="AA40" s="310"/>
      <c r="AB40" s="308"/>
      <c r="AC40" s="308"/>
      <c r="AD40" s="310"/>
    </row>
    <row r="41" spans="1:30" s="336" customFormat="1" ht="19.5" customHeight="1">
      <c r="A41" s="579" t="s">
        <v>425</v>
      </c>
      <c r="B41" s="567" t="s">
        <v>426</v>
      </c>
      <c r="C41" s="360"/>
      <c r="D41" s="580">
        <f>D39</f>
        <v>2</v>
      </c>
      <c r="E41" s="580">
        <f>E39</f>
        <v>2</v>
      </c>
      <c r="F41" s="569">
        <f>SUM(F35:F40)</f>
        <v>4366000</v>
      </c>
      <c r="G41" s="569">
        <f aca="true" t="shared" si="7" ref="G41:N41">SUM(G35:G40)</f>
        <v>1500000</v>
      </c>
      <c r="H41" s="569">
        <f t="shared" si="7"/>
        <v>9524000</v>
      </c>
      <c r="I41" s="569">
        <f t="shared" si="7"/>
        <v>0</v>
      </c>
      <c r="J41" s="569">
        <f t="shared" si="7"/>
        <v>6770000</v>
      </c>
      <c r="K41" s="569">
        <f t="shared" si="7"/>
        <v>1000000</v>
      </c>
      <c r="L41" s="569">
        <f t="shared" si="7"/>
        <v>0</v>
      </c>
      <c r="M41" s="569">
        <f t="shared" si="7"/>
        <v>4500000</v>
      </c>
      <c r="N41" s="569">
        <f t="shared" si="7"/>
        <v>0</v>
      </c>
      <c r="O41" s="337">
        <f>SUM(O35:O40)</f>
        <v>27660000</v>
      </c>
      <c r="P41" s="345"/>
      <c r="Q41" s="345"/>
      <c r="R41" s="339"/>
      <c r="S41" s="340"/>
      <c r="T41" s="340"/>
      <c r="U41" s="341"/>
      <c r="V41" s="340"/>
      <c r="W41" s="340"/>
      <c r="X41" s="341"/>
      <c r="Y41" s="342"/>
      <c r="Z41" s="342"/>
      <c r="AA41" s="341"/>
      <c r="AB41" s="344"/>
      <c r="AC41" s="344"/>
      <c r="AD41" s="341"/>
    </row>
    <row r="42" spans="1:30" ht="12.75" customHeight="1">
      <c r="A42" s="581"/>
      <c r="B42" s="582"/>
      <c r="C42" s="582"/>
      <c r="D42" s="583"/>
      <c r="E42" s="583"/>
      <c r="F42" s="563"/>
      <c r="G42" s="563"/>
      <c r="H42" s="563"/>
      <c r="I42" s="563"/>
      <c r="J42" s="563"/>
      <c r="K42" s="563"/>
      <c r="L42" s="563"/>
      <c r="M42" s="563"/>
      <c r="N42" s="563"/>
      <c r="O42" s="332"/>
      <c r="P42" s="309"/>
      <c r="Q42" s="309"/>
      <c r="R42" s="306"/>
      <c r="S42" s="305"/>
      <c r="T42" s="305"/>
      <c r="U42" s="310"/>
      <c r="V42" s="308"/>
      <c r="W42" s="308"/>
      <c r="X42" s="310"/>
      <c r="Y42" s="308"/>
      <c r="Z42" s="311"/>
      <c r="AA42" s="310"/>
      <c r="AB42" s="308"/>
      <c r="AC42" s="308"/>
      <c r="AD42" s="310"/>
    </row>
    <row r="43" spans="1:30" ht="19.5" customHeight="1">
      <c r="A43" s="560" t="s">
        <v>438</v>
      </c>
      <c r="B43" s="561" t="s">
        <v>465</v>
      </c>
      <c r="C43" s="561" t="s">
        <v>201</v>
      </c>
      <c r="D43" s="578">
        <v>0</v>
      </c>
      <c r="E43" s="578">
        <v>0</v>
      </c>
      <c r="F43" s="563">
        <v>665000</v>
      </c>
      <c r="G43" s="563">
        <v>180000</v>
      </c>
      <c r="H43" s="563">
        <v>127000</v>
      </c>
      <c r="I43" s="563"/>
      <c r="J43" s="563"/>
      <c r="K43" s="563"/>
      <c r="L43" s="563">
        <v>1500000</v>
      </c>
      <c r="M43" s="563"/>
      <c r="N43" s="563"/>
      <c r="O43" s="332">
        <f>SUM(F43:N43)</f>
        <v>2472000</v>
      </c>
      <c r="P43" s="309"/>
      <c r="Q43" s="309"/>
      <c r="R43" s="306"/>
      <c r="S43" s="305"/>
      <c r="T43" s="305"/>
      <c r="U43" s="310"/>
      <c r="V43" s="308"/>
      <c r="W43" s="308"/>
      <c r="X43" s="310"/>
      <c r="Y43" s="308"/>
      <c r="Z43" s="311"/>
      <c r="AA43" s="310"/>
      <c r="AB43" s="308"/>
      <c r="AC43" s="308"/>
      <c r="AD43" s="310"/>
    </row>
    <row r="44" spans="1:30" s="336" customFormat="1" ht="19.5" customHeight="1">
      <c r="A44" s="579" t="s">
        <v>447</v>
      </c>
      <c r="B44" s="567" t="s">
        <v>448</v>
      </c>
      <c r="C44" s="360"/>
      <c r="D44" s="568">
        <f>D43</f>
        <v>0</v>
      </c>
      <c r="E44" s="568">
        <f>E43</f>
        <v>0</v>
      </c>
      <c r="F44" s="569">
        <f aca="true" t="shared" si="8" ref="F44:O44">SUM(F43:F43)</f>
        <v>665000</v>
      </c>
      <c r="G44" s="569">
        <f t="shared" si="8"/>
        <v>180000</v>
      </c>
      <c r="H44" s="569">
        <f t="shared" si="8"/>
        <v>127000</v>
      </c>
      <c r="I44" s="569">
        <f t="shared" si="8"/>
        <v>0</v>
      </c>
      <c r="J44" s="569">
        <f t="shared" si="8"/>
        <v>0</v>
      </c>
      <c r="K44" s="569">
        <f t="shared" si="8"/>
        <v>0</v>
      </c>
      <c r="L44" s="569">
        <f t="shared" si="8"/>
        <v>1500000</v>
      </c>
      <c r="M44" s="569">
        <f t="shared" si="8"/>
        <v>0</v>
      </c>
      <c r="N44" s="569">
        <f t="shared" si="8"/>
        <v>0</v>
      </c>
      <c r="O44" s="337">
        <f t="shared" si="8"/>
        <v>2472000</v>
      </c>
      <c r="P44" s="345"/>
      <c r="Q44" s="345"/>
      <c r="R44" s="339"/>
      <c r="S44" s="340"/>
      <c r="T44" s="340"/>
      <c r="U44" s="341"/>
      <c r="V44" s="340"/>
      <c r="W44" s="340"/>
      <c r="X44" s="341"/>
      <c r="Y44" s="342"/>
      <c r="Z44" s="342"/>
      <c r="AA44" s="341"/>
      <c r="AB44" s="344"/>
      <c r="AC44" s="344"/>
      <c r="AD44" s="341"/>
    </row>
    <row r="45" spans="1:30" ht="14.25" customHeight="1">
      <c r="A45" s="560"/>
      <c r="B45" s="561"/>
      <c r="C45" s="561"/>
      <c r="D45" s="562"/>
      <c r="E45" s="562"/>
      <c r="F45" s="563"/>
      <c r="G45" s="563"/>
      <c r="H45" s="563"/>
      <c r="I45" s="563"/>
      <c r="J45" s="563"/>
      <c r="K45" s="563"/>
      <c r="L45" s="563"/>
      <c r="M45" s="563"/>
      <c r="N45" s="563"/>
      <c r="O45" s="332"/>
      <c r="P45" s="309"/>
      <c r="Q45" s="309"/>
      <c r="R45" s="306"/>
      <c r="S45" s="305"/>
      <c r="T45" s="305"/>
      <c r="U45" s="310"/>
      <c r="V45" s="308"/>
      <c r="W45" s="308"/>
      <c r="X45" s="310"/>
      <c r="Y45" s="308"/>
      <c r="Z45" s="311"/>
      <c r="AA45" s="310"/>
      <c r="AB45" s="308"/>
      <c r="AC45" s="308"/>
      <c r="AD45" s="310"/>
    </row>
    <row r="46" spans="1:30" ht="19.5" customHeight="1">
      <c r="A46" s="560" t="s">
        <v>661</v>
      </c>
      <c r="B46" s="561" t="s">
        <v>601</v>
      </c>
      <c r="C46" s="561" t="s">
        <v>201</v>
      </c>
      <c r="D46" s="562">
        <v>0</v>
      </c>
      <c r="E46" s="562">
        <v>0</v>
      </c>
      <c r="F46" s="563"/>
      <c r="G46" s="563"/>
      <c r="H46" s="563">
        <v>154000</v>
      </c>
      <c r="I46" s="563"/>
      <c r="J46" s="563"/>
      <c r="K46" s="563"/>
      <c r="L46" s="563"/>
      <c r="M46" s="563"/>
      <c r="N46" s="563"/>
      <c r="O46" s="332">
        <f>SUM(F46:N46)</f>
        <v>154000</v>
      </c>
      <c r="P46" s="309"/>
      <c r="Q46" s="309"/>
      <c r="R46" s="306"/>
      <c r="S46" s="305"/>
      <c r="T46" s="305"/>
      <c r="U46" s="310"/>
      <c r="V46" s="308"/>
      <c r="W46" s="308"/>
      <c r="X46" s="310"/>
      <c r="Y46" s="308"/>
      <c r="Z46" s="311"/>
      <c r="AA46" s="310"/>
      <c r="AB46" s="308"/>
      <c r="AC46" s="308"/>
      <c r="AD46" s="310"/>
    </row>
    <row r="47" spans="1:30" ht="19.5" customHeight="1">
      <c r="A47" s="560" t="s">
        <v>604</v>
      </c>
      <c r="B47" s="561" t="s">
        <v>605</v>
      </c>
      <c r="C47" s="561" t="s">
        <v>201</v>
      </c>
      <c r="D47" s="562">
        <v>2</v>
      </c>
      <c r="E47" s="562">
        <v>2</v>
      </c>
      <c r="F47" s="563">
        <v>5260000</v>
      </c>
      <c r="G47" s="563">
        <v>1200000</v>
      </c>
      <c r="H47" s="563">
        <v>580000</v>
      </c>
      <c r="I47" s="563"/>
      <c r="J47" s="563"/>
      <c r="K47" s="563"/>
      <c r="L47" s="563"/>
      <c r="M47" s="563"/>
      <c r="N47" s="563"/>
      <c r="O47" s="332">
        <f>SUM(F47:N47)</f>
        <v>7040000</v>
      </c>
      <c r="P47" s="309"/>
      <c r="Q47" s="309"/>
      <c r="R47" s="306"/>
      <c r="S47" s="305"/>
      <c r="T47" s="305"/>
      <c r="U47" s="310"/>
      <c r="V47" s="308"/>
      <c r="W47" s="308"/>
      <c r="X47" s="310"/>
      <c r="Y47" s="308"/>
      <c r="Z47" s="311"/>
      <c r="AA47" s="310"/>
      <c r="AB47" s="308"/>
      <c r="AC47" s="308"/>
      <c r="AD47" s="310"/>
    </row>
    <row r="48" spans="1:30" ht="19.5" customHeight="1">
      <c r="A48" s="560" t="s">
        <v>429</v>
      </c>
      <c r="B48" s="561" t="s">
        <v>466</v>
      </c>
      <c r="C48" s="561" t="s">
        <v>201</v>
      </c>
      <c r="D48" s="562">
        <v>0</v>
      </c>
      <c r="E48" s="562">
        <v>0</v>
      </c>
      <c r="F48" s="563"/>
      <c r="G48" s="563"/>
      <c r="H48" s="563"/>
      <c r="I48" s="563">
        <v>300000</v>
      </c>
      <c r="J48" s="563"/>
      <c r="K48" s="563"/>
      <c r="L48" s="563"/>
      <c r="M48" s="563"/>
      <c r="N48" s="563"/>
      <c r="O48" s="332">
        <f>SUM(F48:N48)</f>
        <v>300000</v>
      </c>
      <c r="P48" s="309"/>
      <c r="Q48" s="309"/>
      <c r="R48" s="306"/>
      <c r="S48" s="305"/>
      <c r="T48" s="305"/>
      <c r="U48" s="310"/>
      <c r="V48" s="308"/>
      <c r="W48" s="308"/>
      <c r="X48" s="310"/>
      <c r="Y48" s="308"/>
      <c r="Z48" s="311"/>
      <c r="AA48" s="310"/>
      <c r="AB48" s="308"/>
      <c r="AC48" s="308"/>
      <c r="AD48" s="310"/>
    </row>
    <row r="49" spans="1:30" ht="19.5" customHeight="1">
      <c r="A49" s="584">
        <v>107051</v>
      </c>
      <c r="B49" s="561" t="s">
        <v>430</v>
      </c>
      <c r="C49" s="561" t="s">
        <v>201</v>
      </c>
      <c r="D49" s="578">
        <v>0.5</v>
      </c>
      <c r="E49" s="578">
        <v>0.5</v>
      </c>
      <c r="F49" s="563">
        <v>1230000</v>
      </c>
      <c r="G49" s="563">
        <v>260000</v>
      </c>
      <c r="H49" s="563">
        <v>380000</v>
      </c>
      <c r="I49" s="563"/>
      <c r="J49" s="563"/>
      <c r="K49" s="563"/>
      <c r="L49" s="563"/>
      <c r="M49" s="563"/>
      <c r="N49" s="563"/>
      <c r="O49" s="332">
        <f>SUM(F49:N49)</f>
        <v>1870000</v>
      </c>
      <c r="P49" s="309"/>
      <c r="Q49" s="309"/>
      <c r="R49" s="306"/>
      <c r="S49" s="308"/>
      <c r="T49" s="308"/>
      <c r="U49" s="310"/>
      <c r="V49" s="308"/>
      <c r="W49" s="308"/>
      <c r="X49" s="310"/>
      <c r="Y49" s="308"/>
      <c r="Z49" s="311"/>
      <c r="AA49" s="310"/>
      <c r="AB49" s="310"/>
      <c r="AC49" s="310"/>
      <c r="AD49" s="310"/>
    </row>
    <row r="50" spans="1:30" s="320" customFormat="1" ht="19.5" customHeight="1">
      <c r="A50" s="551">
        <v>107060</v>
      </c>
      <c r="B50" s="561" t="s">
        <v>431</v>
      </c>
      <c r="C50" s="554" t="s">
        <v>201</v>
      </c>
      <c r="D50" s="573">
        <v>0</v>
      </c>
      <c r="E50" s="573">
        <v>0</v>
      </c>
      <c r="F50" s="574"/>
      <c r="G50" s="574"/>
      <c r="H50" s="574">
        <v>290000</v>
      </c>
      <c r="I50" s="574">
        <v>5100000</v>
      </c>
      <c r="J50" s="574">
        <v>50000</v>
      </c>
      <c r="K50" s="574"/>
      <c r="L50" s="574"/>
      <c r="M50" s="574"/>
      <c r="N50" s="574"/>
      <c r="O50" s="332">
        <f>SUM(F50:N50)</f>
        <v>5440000</v>
      </c>
      <c r="P50" s="317"/>
      <c r="Q50" s="317"/>
      <c r="R50" s="317"/>
      <c r="S50" s="319"/>
      <c r="T50" s="319"/>
      <c r="U50" s="322"/>
      <c r="V50" s="319"/>
      <c r="W50" s="319"/>
      <c r="X50" s="322"/>
      <c r="Y50" s="319"/>
      <c r="Z50" s="327"/>
      <c r="AA50" s="322"/>
      <c r="AB50" s="319"/>
      <c r="AC50" s="319"/>
      <c r="AD50" s="322"/>
    </row>
    <row r="51" spans="1:30" s="336" customFormat="1" ht="19.5" customHeight="1">
      <c r="A51" s="579" t="s">
        <v>213</v>
      </c>
      <c r="B51" s="567" t="s">
        <v>428</v>
      </c>
      <c r="C51" s="360"/>
      <c r="D51" s="568">
        <f>SUM(D48:D50)</f>
        <v>0.5</v>
      </c>
      <c r="E51" s="568">
        <f>SUM(E48:E50)</f>
        <v>0.5</v>
      </c>
      <c r="F51" s="569">
        <f aca="true" t="shared" si="9" ref="F51:O51">SUM(F46:F50)</f>
        <v>6490000</v>
      </c>
      <c r="G51" s="569">
        <f t="shared" si="9"/>
        <v>1460000</v>
      </c>
      <c r="H51" s="569">
        <f t="shared" si="9"/>
        <v>1404000</v>
      </c>
      <c r="I51" s="569">
        <f t="shared" si="9"/>
        <v>5400000</v>
      </c>
      <c r="J51" s="569">
        <f t="shared" si="9"/>
        <v>50000</v>
      </c>
      <c r="K51" s="569">
        <f t="shared" si="9"/>
        <v>0</v>
      </c>
      <c r="L51" s="569">
        <f t="shared" si="9"/>
        <v>0</v>
      </c>
      <c r="M51" s="569">
        <f t="shared" si="9"/>
        <v>0</v>
      </c>
      <c r="N51" s="569">
        <f t="shared" si="9"/>
        <v>0</v>
      </c>
      <c r="O51" s="337">
        <f t="shared" si="9"/>
        <v>14804000</v>
      </c>
      <c r="P51" s="338"/>
      <c r="Q51" s="338"/>
      <c r="R51" s="338"/>
      <c r="S51" s="348"/>
      <c r="T51" s="348"/>
      <c r="U51" s="341"/>
      <c r="V51" s="348"/>
      <c r="W51" s="348"/>
      <c r="X51" s="341"/>
      <c r="Y51" s="348"/>
      <c r="Z51" s="349"/>
      <c r="AA51" s="341"/>
      <c r="AB51" s="348"/>
      <c r="AC51" s="348"/>
      <c r="AD51" s="341"/>
    </row>
    <row r="52" spans="1:30" ht="9.75" customHeight="1">
      <c r="A52" s="560"/>
      <c r="B52" s="561"/>
      <c r="C52" s="561"/>
      <c r="D52" s="562"/>
      <c r="E52" s="562"/>
      <c r="F52" s="563"/>
      <c r="G52" s="563"/>
      <c r="H52" s="563"/>
      <c r="I52" s="563"/>
      <c r="J52" s="563"/>
      <c r="K52" s="563"/>
      <c r="L52" s="563"/>
      <c r="M52" s="563"/>
      <c r="N52" s="563"/>
      <c r="O52" s="332"/>
      <c r="P52" s="309"/>
      <c r="Q52" s="309"/>
      <c r="R52" s="306"/>
      <c r="S52" s="305"/>
      <c r="T52" s="305"/>
      <c r="U52" s="310"/>
      <c r="V52" s="308"/>
      <c r="W52" s="308"/>
      <c r="X52" s="310"/>
      <c r="Y52" s="308"/>
      <c r="Z52" s="311"/>
      <c r="AA52" s="310"/>
      <c r="AB52" s="308"/>
      <c r="AC52" s="308"/>
      <c r="AD52" s="310"/>
    </row>
    <row r="53" spans="1:30" s="336" customFormat="1" ht="19.5" customHeight="1">
      <c r="A53" s="585"/>
      <c r="B53" s="567" t="s">
        <v>432</v>
      </c>
      <c r="C53" s="567"/>
      <c r="D53" s="568">
        <f aca="true" t="shared" si="10" ref="D53:O53">D15+D19+D22+D27+D33+D41+D44+D51</f>
        <v>18</v>
      </c>
      <c r="E53" s="568">
        <f t="shared" si="10"/>
        <v>9.5</v>
      </c>
      <c r="F53" s="569">
        <f t="shared" si="10"/>
        <v>54033000</v>
      </c>
      <c r="G53" s="569">
        <f t="shared" si="10"/>
        <v>11799356</v>
      </c>
      <c r="H53" s="569">
        <f t="shared" si="10"/>
        <v>40697400</v>
      </c>
      <c r="I53" s="569">
        <f t="shared" si="10"/>
        <v>5400000</v>
      </c>
      <c r="J53" s="569">
        <f t="shared" si="10"/>
        <v>54706707</v>
      </c>
      <c r="K53" s="569">
        <f t="shared" si="10"/>
        <v>4860000</v>
      </c>
      <c r="L53" s="569">
        <f t="shared" si="10"/>
        <v>27310000</v>
      </c>
      <c r="M53" s="569">
        <f t="shared" si="10"/>
        <v>4500000</v>
      </c>
      <c r="N53" s="569">
        <f t="shared" si="10"/>
        <v>3789108</v>
      </c>
      <c r="O53" s="569">
        <f t="shared" si="10"/>
        <v>207095571</v>
      </c>
      <c r="P53" s="338"/>
      <c r="Q53" s="338"/>
      <c r="R53" s="346"/>
      <c r="S53" s="347"/>
      <c r="T53" s="347"/>
      <c r="U53" s="347"/>
      <c r="V53" s="348"/>
      <c r="W53" s="348"/>
      <c r="X53" s="348"/>
      <c r="Y53" s="348"/>
      <c r="Z53" s="348"/>
      <c r="AA53" s="348"/>
      <c r="AB53" s="348"/>
      <c r="AC53" s="348"/>
      <c r="AD53" s="348"/>
    </row>
    <row r="54" spans="1:30" ht="13.5" customHeight="1">
      <c r="A54" s="330"/>
      <c r="B54" s="582"/>
      <c r="C54" s="582"/>
      <c r="D54" s="583"/>
      <c r="E54" s="583"/>
      <c r="F54" s="571"/>
      <c r="G54" s="571"/>
      <c r="H54" s="571"/>
      <c r="I54" s="571"/>
      <c r="J54" s="571"/>
      <c r="K54" s="571"/>
      <c r="L54" s="571"/>
      <c r="M54" s="571"/>
      <c r="N54" s="571"/>
      <c r="O54" s="332"/>
      <c r="P54" s="306"/>
      <c r="Q54" s="306"/>
      <c r="R54" s="307"/>
      <c r="S54" s="305"/>
      <c r="T54" s="305"/>
      <c r="U54" s="305"/>
      <c r="V54" s="308"/>
      <c r="W54" s="308"/>
      <c r="X54" s="308"/>
      <c r="Y54" s="308"/>
      <c r="Z54" s="308"/>
      <c r="AA54" s="308"/>
      <c r="AB54" s="308"/>
      <c r="AC54" s="308"/>
      <c r="AD54" s="308"/>
    </row>
    <row r="55" spans="1:30" ht="19.5" customHeight="1">
      <c r="A55" s="330"/>
      <c r="B55" s="556" t="s">
        <v>471</v>
      </c>
      <c r="C55" s="586"/>
      <c r="D55" s="587"/>
      <c r="E55" s="587"/>
      <c r="F55" s="571"/>
      <c r="G55" s="571"/>
      <c r="H55" s="571"/>
      <c r="I55" s="563"/>
      <c r="J55" s="563"/>
      <c r="K55" s="571"/>
      <c r="L55" s="571"/>
      <c r="M55" s="571"/>
      <c r="N55" s="571"/>
      <c r="O55" s="332"/>
      <c r="P55" s="306"/>
      <c r="Q55" s="306"/>
      <c r="R55" s="307"/>
      <c r="S55" s="305"/>
      <c r="T55" s="305"/>
      <c r="U55" s="305"/>
      <c r="V55" s="308"/>
      <c r="W55" s="308"/>
      <c r="X55" s="308"/>
      <c r="Y55" s="308"/>
      <c r="Z55" s="308"/>
      <c r="AA55" s="308"/>
      <c r="AB55" s="308"/>
      <c r="AC55" s="308"/>
      <c r="AD55" s="308"/>
    </row>
    <row r="56" spans="1:30" ht="19.5" customHeight="1">
      <c r="A56" s="560" t="s">
        <v>397</v>
      </c>
      <c r="B56" s="561" t="s">
        <v>398</v>
      </c>
      <c r="C56" s="561" t="s">
        <v>201</v>
      </c>
      <c r="D56" s="562">
        <v>13</v>
      </c>
      <c r="E56" s="562">
        <v>13</v>
      </c>
      <c r="F56" s="563">
        <v>36840200</v>
      </c>
      <c r="G56" s="563">
        <v>8338079</v>
      </c>
      <c r="H56" s="563">
        <v>6760000</v>
      </c>
      <c r="I56" s="563"/>
      <c r="J56" s="563"/>
      <c r="K56" s="563">
        <v>1219200</v>
      </c>
      <c r="L56" s="563"/>
      <c r="M56" s="563"/>
      <c r="N56" s="563"/>
      <c r="O56" s="332">
        <f>SUM(F56:N56)</f>
        <v>53157479</v>
      </c>
      <c r="P56" s="306"/>
      <c r="Q56" s="306"/>
      <c r="R56" s="307"/>
      <c r="S56" s="305"/>
      <c r="T56" s="305"/>
      <c r="U56" s="305"/>
      <c r="V56" s="308"/>
      <c r="W56" s="308"/>
      <c r="X56" s="308"/>
      <c r="Y56" s="308"/>
      <c r="Z56" s="308"/>
      <c r="AA56" s="308"/>
      <c r="AB56" s="308"/>
      <c r="AC56" s="308"/>
      <c r="AD56" s="308"/>
    </row>
    <row r="57" spans="1:30" ht="19.5" customHeight="1">
      <c r="A57" s="560" t="s">
        <v>434</v>
      </c>
      <c r="B57" s="561" t="s">
        <v>435</v>
      </c>
      <c r="C57" s="561" t="s">
        <v>201</v>
      </c>
      <c r="D57" s="562">
        <v>0</v>
      </c>
      <c r="E57" s="562">
        <v>0</v>
      </c>
      <c r="F57" s="563"/>
      <c r="G57" s="563"/>
      <c r="H57" s="563">
        <v>5430000</v>
      </c>
      <c r="I57" s="563"/>
      <c r="J57" s="563"/>
      <c r="K57" s="563"/>
      <c r="L57" s="563"/>
      <c r="M57" s="563"/>
      <c r="N57" s="563"/>
      <c r="O57" s="332">
        <f>SUM(F57:N57)</f>
        <v>5430000</v>
      </c>
      <c r="P57" s="306"/>
      <c r="Q57" s="306"/>
      <c r="R57" s="307"/>
      <c r="S57" s="305"/>
      <c r="T57" s="305"/>
      <c r="U57" s="305"/>
      <c r="V57" s="308"/>
      <c r="W57" s="308"/>
      <c r="X57" s="308"/>
      <c r="Y57" s="308"/>
      <c r="Z57" s="308"/>
      <c r="AA57" s="308"/>
      <c r="AB57" s="308"/>
      <c r="AC57" s="308"/>
      <c r="AD57" s="308"/>
    </row>
    <row r="58" spans="1:30" ht="19.5" customHeight="1">
      <c r="A58" s="560" t="s">
        <v>438</v>
      </c>
      <c r="B58" s="561" t="s">
        <v>662</v>
      </c>
      <c r="C58" s="561" t="s">
        <v>201</v>
      </c>
      <c r="D58" s="565">
        <v>4.75</v>
      </c>
      <c r="E58" s="565">
        <v>4.75</v>
      </c>
      <c r="F58" s="563">
        <v>9770045</v>
      </c>
      <c r="G58" s="563">
        <v>2500000</v>
      </c>
      <c r="H58" s="563">
        <v>19730000</v>
      </c>
      <c r="I58" s="563"/>
      <c r="J58" s="563"/>
      <c r="K58" s="563">
        <v>127000</v>
      </c>
      <c r="L58" s="563"/>
      <c r="M58" s="563"/>
      <c r="N58" s="563"/>
      <c r="O58" s="332">
        <f>SUM(F58:N58)</f>
        <v>32127045</v>
      </c>
      <c r="P58" s="306"/>
      <c r="Q58" s="306"/>
      <c r="R58" s="307"/>
      <c r="S58" s="305"/>
      <c r="T58" s="305"/>
      <c r="U58" s="305"/>
      <c r="V58" s="308"/>
      <c r="W58" s="308"/>
      <c r="X58" s="308"/>
      <c r="Y58" s="308"/>
      <c r="Z58" s="308"/>
      <c r="AA58" s="308"/>
      <c r="AB58" s="308"/>
      <c r="AC58" s="308"/>
      <c r="AD58" s="308"/>
    </row>
    <row r="59" spans="1:30" s="336" customFormat="1" ht="19.5" customHeight="1">
      <c r="A59" s="585"/>
      <c r="B59" s="567" t="s">
        <v>433</v>
      </c>
      <c r="C59" s="567"/>
      <c r="D59" s="568">
        <f>SUM(D56:D56)</f>
        <v>13</v>
      </c>
      <c r="E59" s="568">
        <f>SUM(E56:E56)</f>
        <v>13</v>
      </c>
      <c r="F59" s="569">
        <f>SUM(F56:F58)</f>
        <v>46610245</v>
      </c>
      <c r="G59" s="569">
        <f aca="true" t="shared" si="11" ref="G59:N59">SUM(G56:G58)</f>
        <v>10838079</v>
      </c>
      <c r="H59" s="569">
        <f t="shared" si="11"/>
        <v>31920000</v>
      </c>
      <c r="I59" s="569">
        <f t="shared" si="11"/>
        <v>0</v>
      </c>
      <c r="J59" s="569">
        <f t="shared" si="11"/>
        <v>0</v>
      </c>
      <c r="K59" s="569">
        <f t="shared" si="11"/>
        <v>1346200</v>
      </c>
      <c r="L59" s="569">
        <f t="shared" si="11"/>
        <v>0</v>
      </c>
      <c r="M59" s="569">
        <f t="shared" si="11"/>
        <v>0</v>
      </c>
      <c r="N59" s="569">
        <f t="shared" si="11"/>
        <v>0</v>
      </c>
      <c r="O59" s="337">
        <f>SUM(O56:O58)</f>
        <v>90714524</v>
      </c>
      <c r="P59" s="338"/>
      <c r="Q59" s="338"/>
      <c r="R59" s="346"/>
      <c r="S59" s="347"/>
      <c r="T59" s="347"/>
      <c r="U59" s="347"/>
      <c r="V59" s="348"/>
      <c r="W59" s="348"/>
      <c r="X59" s="348"/>
      <c r="Y59" s="348"/>
      <c r="Z59" s="348"/>
      <c r="AA59" s="348"/>
      <c r="AB59" s="348"/>
      <c r="AC59" s="348"/>
      <c r="AD59" s="348"/>
    </row>
    <row r="60" spans="1:30" ht="19.5" customHeight="1">
      <c r="A60" s="330"/>
      <c r="B60" s="582"/>
      <c r="C60" s="582"/>
      <c r="D60" s="583"/>
      <c r="E60" s="583"/>
      <c r="F60" s="571"/>
      <c r="G60" s="571"/>
      <c r="H60" s="571"/>
      <c r="I60" s="571"/>
      <c r="J60" s="571"/>
      <c r="K60" s="571"/>
      <c r="L60" s="571"/>
      <c r="M60" s="571"/>
      <c r="N60" s="571"/>
      <c r="O60" s="332"/>
      <c r="P60" s="306"/>
      <c r="Q60" s="306"/>
      <c r="R60" s="307"/>
      <c r="S60" s="305"/>
      <c r="T60" s="305"/>
      <c r="U60" s="305"/>
      <c r="V60" s="308"/>
      <c r="W60" s="308"/>
      <c r="X60" s="308"/>
      <c r="Y60" s="308"/>
      <c r="Z60" s="308"/>
      <c r="AA60" s="308"/>
      <c r="AB60" s="308"/>
      <c r="AC60" s="308"/>
      <c r="AD60" s="308"/>
    </row>
    <row r="61" spans="1:30" s="336" customFormat="1" ht="24.75" customHeight="1">
      <c r="A61" s="588"/>
      <c r="B61" s="567" t="s">
        <v>441</v>
      </c>
      <c r="C61" s="567"/>
      <c r="D61" s="580">
        <f aca="true" t="shared" si="12" ref="D61:N61">D53+D59</f>
        <v>31</v>
      </c>
      <c r="E61" s="580">
        <f>E53+E59</f>
        <v>22.5</v>
      </c>
      <c r="F61" s="569">
        <f t="shared" si="12"/>
        <v>100643245</v>
      </c>
      <c r="G61" s="569">
        <f t="shared" si="12"/>
        <v>22637435</v>
      </c>
      <c r="H61" s="569">
        <f t="shared" si="12"/>
        <v>72617400</v>
      </c>
      <c r="I61" s="569">
        <f t="shared" si="12"/>
        <v>5400000</v>
      </c>
      <c r="J61" s="569">
        <f t="shared" si="12"/>
        <v>54706707</v>
      </c>
      <c r="K61" s="569">
        <f t="shared" si="12"/>
        <v>6206200</v>
      </c>
      <c r="L61" s="569">
        <f t="shared" si="12"/>
        <v>27310000</v>
      </c>
      <c r="M61" s="569">
        <f t="shared" si="12"/>
        <v>4500000</v>
      </c>
      <c r="N61" s="569">
        <f t="shared" si="12"/>
        <v>3789108</v>
      </c>
      <c r="O61" s="337">
        <f>O53+O59</f>
        <v>297810095</v>
      </c>
      <c r="P61" s="350"/>
      <c r="Q61" s="350"/>
      <c r="R61" s="351"/>
      <c r="S61" s="342"/>
      <c r="T61" s="342"/>
      <c r="U61" s="343"/>
      <c r="V61" s="342"/>
      <c r="W61" s="342"/>
      <c r="X61" s="343"/>
      <c r="Y61" s="342"/>
      <c r="Z61" s="342"/>
      <c r="AA61" s="343"/>
      <c r="AB61" s="343"/>
      <c r="AC61" s="342"/>
      <c r="AD61" s="343"/>
    </row>
    <row r="62" ht="13.5" customHeight="1"/>
    <row r="63" ht="13.5" customHeight="1"/>
    <row r="64" ht="13.5" customHeight="1"/>
  </sheetData>
  <sheetProtection/>
  <mergeCells count="20">
    <mergeCell ref="E4:E5"/>
    <mergeCell ref="A1:O1"/>
    <mergeCell ref="N3:O3"/>
    <mergeCell ref="AB4:AD4"/>
    <mergeCell ref="V4:X4"/>
    <mergeCell ref="Y4:AA4"/>
    <mergeCell ref="O4:O5"/>
    <mergeCell ref="S4:U4"/>
    <mergeCell ref="K4:K5"/>
    <mergeCell ref="L4:L5"/>
    <mergeCell ref="J4:J5"/>
    <mergeCell ref="M4:M5"/>
    <mergeCell ref="N4:N5"/>
    <mergeCell ref="I4:I5"/>
    <mergeCell ref="A4:A5"/>
    <mergeCell ref="B4:B5"/>
    <mergeCell ref="F4:F5"/>
    <mergeCell ref="G4:G5"/>
    <mergeCell ref="H4:H5"/>
    <mergeCell ref="D4:D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  <rowBreaks count="1" manualBreakCount="1">
    <brk id="44" max="19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"/>
  <sheetViews>
    <sheetView zoomScale="80" zoomScaleNormal="80" zoomScaleSheetLayoutView="71" zoomScalePageLayoutView="0" workbookViewId="0" topLeftCell="A1">
      <selection activeCell="A3" sqref="A3"/>
    </sheetView>
  </sheetViews>
  <sheetFormatPr defaultColWidth="9.140625" defaultRowHeight="12.75"/>
  <cols>
    <col min="1" max="1" width="5.8515625" style="171" customWidth="1"/>
    <col min="2" max="2" width="11.140625" style="171" customWidth="1"/>
    <col min="3" max="3" width="0.13671875" style="171" hidden="1" customWidth="1"/>
    <col min="4" max="4" width="52.7109375" style="171" customWidth="1"/>
    <col min="5" max="5" width="17.00390625" style="171" customWidth="1"/>
    <col min="6" max="6" width="15.7109375" style="171" customWidth="1"/>
    <col min="7" max="7" width="14.28125" style="171" customWidth="1"/>
    <col min="8" max="8" width="13.421875" style="171" customWidth="1"/>
    <col min="9" max="9" width="15.7109375" style="171" customWidth="1"/>
    <col min="10" max="10" width="13.7109375" style="171" customWidth="1"/>
    <col min="11" max="11" width="15.421875" style="171" customWidth="1"/>
    <col min="12" max="12" width="14.140625" style="171" customWidth="1"/>
    <col min="13" max="13" width="14.28125" style="171" customWidth="1"/>
    <col min="14" max="14" width="18.00390625" style="171" customWidth="1"/>
    <col min="15" max="16384" width="9.140625" style="171" customWidth="1"/>
  </cols>
  <sheetData>
    <row r="1" spans="1:18" s="501" customFormat="1" ht="15.75">
      <c r="A1" s="744" t="s">
        <v>718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3:14" s="501" customFormat="1" ht="14.25">
      <c r="C2" s="512"/>
      <c r="D2" s="512"/>
      <c r="N2" s="513"/>
    </row>
    <row r="3" spans="1:14" s="501" customFormat="1" ht="15.75">
      <c r="A3" s="827" t="s">
        <v>731</v>
      </c>
      <c r="C3" s="512"/>
      <c r="D3" s="512"/>
      <c r="M3" s="764" t="s">
        <v>559</v>
      </c>
      <c r="N3" s="764"/>
    </row>
    <row r="4" spans="1:14" s="328" customFormat="1" ht="45" customHeight="1">
      <c r="A4" s="759" t="s">
        <v>97</v>
      </c>
      <c r="B4" s="759" t="s">
        <v>106</v>
      </c>
      <c r="C4" s="759" t="s">
        <v>442</v>
      </c>
      <c r="D4" s="766" t="s">
        <v>205</v>
      </c>
      <c r="E4" s="770" t="s">
        <v>686</v>
      </c>
      <c r="F4" s="771"/>
      <c r="G4" s="759" t="s">
        <v>694</v>
      </c>
      <c r="H4" s="759" t="s">
        <v>15</v>
      </c>
      <c r="I4" s="759" t="s">
        <v>27</v>
      </c>
      <c r="J4" s="759" t="s">
        <v>42</v>
      </c>
      <c r="K4" s="759" t="s">
        <v>695</v>
      </c>
      <c r="L4" s="759" t="s">
        <v>696</v>
      </c>
      <c r="M4" s="759" t="s">
        <v>697</v>
      </c>
      <c r="N4" s="768" t="s">
        <v>443</v>
      </c>
    </row>
    <row r="5" spans="1:14" s="328" customFormat="1" ht="40.5">
      <c r="A5" s="760"/>
      <c r="B5" s="760"/>
      <c r="C5" s="760"/>
      <c r="D5" s="767"/>
      <c r="E5" s="630" t="s">
        <v>682</v>
      </c>
      <c r="F5" s="527" t="s">
        <v>685</v>
      </c>
      <c r="G5" s="760"/>
      <c r="H5" s="760"/>
      <c r="I5" s="760"/>
      <c r="J5" s="760"/>
      <c r="K5" s="760"/>
      <c r="L5" s="760"/>
      <c r="M5" s="760"/>
      <c r="N5" s="769"/>
    </row>
    <row r="6" spans="1:14" s="328" customFormat="1" ht="15.75">
      <c r="A6" s="682"/>
      <c r="B6" s="688"/>
      <c r="C6" s="688"/>
      <c r="D6" s="689"/>
      <c r="E6" s="690" t="s">
        <v>683</v>
      </c>
      <c r="F6" s="691" t="s">
        <v>684</v>
      </c>
      <c r="G6" s="682" t="s">
        <v>687</v>
      </c>
      <c r="H6" s="682" t="s">
        <v>688</v>
      </c>
      <c r="I6" s="682" t="s">
        <v>689</v>
      </c>
      <c r="J6" s="682" t="s">
        <v>690</v>
      </c>
      <c r="K6" s="682" t="s">
        <v>691</v>
      </c>
      <c r="L6" s="682" t="s">
        <v>692</v>
      </c>
      <c r="M6" s="682" t="s">
        <v>693</v>
      </c>
      <c r="N6" s="685"/>
    </row>
    <row r="7" spans="1:14" ht="24.75" customHeight="1">
      <c r="A7" s="589"/>
      <c r="B7" s="590"/>
      <c r="C7" s="352"/>
      <c r="D7" s="591" t="s">
        <v>470</v>
      </c>
      <c r="E7" s="353"/>
      <c r="F7" s="354"/>
      <c r="G7" s="354"/>
      <c r="H7" s="355"/>
      <c r="I7" s="355"/>
      <c r="J7" s="354"/>
      <c r="K7" s="355"/>
      <c r="L7" s="355"/>
      <c r="M7" s="354"/>
      <c r="N7" s="354"/>
    </row>
    <row r="8" spans="1:14" ht="21.75" customHeight="1">
      <c r="A8" s="592"/>
      <c r="B8" s="593" t="s">
        <v>397</v>
      </c>
      <c r="C8" s="594"/>
      <c r="D8" s="594" t="s">
        <v>398</v>
      </c>
      <c r="E8" s="595"/>
      <c r="F8" s="595"/>
      <c r="G8" s="595"/>
      <c r="H8" s="595"/>
      <c r="I8" s="595">
        <v>140000</v>
      </c>
      <c r="J8" s="595"/>
      <c r="K8" s="595"/>
      <c r="L8" s="595"/>
      <c r="M8" s="595"/>
      <c r="N8" s="333">
        <f aca="true" t="shared" si="0" ref="N8:N13">SUM(E8:M8)</f>
        <v>140000</v>
      </c>
    </row>
    <row r="9" spans="1:14" ht="21.75" customHeight="1">
      <c r="A9" s="592"/>
      <c r="B9" s="596" t="s">
        <v>399</v>
      </c>
      <c r="C9" s="550">
        <v>960302</v>
      </c>
      <c r="D9" s="594" t="s">
        <v>444</v>
      </c>
      <c r="E9" s="595"/>
      <c r="F9" s="595"/>
      <c r="G9" s="595"/>
      <c r="H9" s="595"/>
      <c r="I9" s="595">
        <v>160000</v>
      </c>
      <c r="J9" s="595"/>
      <c r="K9" s="595"/>
      <c r="L9" s="595"/>
      <c r="M9" s="595"/>
      <c r="N9" s="333">
        <f t="shared" si="0"/>
        <v>160000</v>
      </c>
    </row>
    <row r="10" spans="1:14" ht="21.75" customHeight="1">
      <c r="A10" s="592"/>
      <c r="B10" s="597" t="s">
        <v>113</v>
      </c>
      <c r="C10" s="550"/>
      <c r="D10" s="550" t="s">
        <v>454</v>
      </c>
      <c r="E10" s="595"/>
      <c r="F10" s="595"/>
      <c r="G10" s="595"/>
      <c r="H10" s="595"/>
      <c r="I10" s="595">
        <v>1000000</v>
      </c>
      <c r="J10" s="595"/>
      <c r="K10" s="595"/>
      <c r="L10" s="595"/>
      <c r="M10" s="595"/>
      <c r="N10" s="333">
        <f t="shared" si="0"/>
        <v>1000000</v>
      </c>
    </row>
    <row r="11" spans="1:14" ht="21.75" customHeight="1">
      <c r="A11" s="592"/>
      <c r="B11" s="597" t="s">
        <v>434</v>
      </c>
      <c r="C11" s="550"/>
      <c r="D11" s="550" t="s">
        <v>435</v>
      </c>
      <c r="E11" s="595"/>
      <c r="F11" s="595"/>
      <c r="G11" s="595"/>
      <c r="H11" s="595"/>
      <c r="I11" s="595">
        <v>254000</v>
      </c>
      <c r="J11" s="595"/>
      <c r="K11" s="595"/>
      <c r="L11" s="595"/>
      <c r="M11" s="595"/>
      <c r="N11" s="333">
        <f t="shared" si="0"/>
        <v>254000</v>
      </c>
    </row>
    <row r="12" spans="1:14" ht="21.75" customHeight="1">
      <c r="A12" s="592"/>
      <c r="B12" s="593" t="s">
        <v>445</v>
      </c>
      <c r="C12" s="594"/>
      <c r="D12" s="594" t="s">
        <v>446</v>
      </c>
      <c r="E12" s="595">
        <v>108311331</v>
      </c>
      <c r="F12" s="595"/>
      <c r="G12" s="598"/>
      <c r="H12" s="598"/>
      <c r="I12" s="598"/>
      <c r="J12" s="598"/>
      <c r="K12" s="598"/>
      <c r="L12" s="598"/>
      <c r="M12" s="598"/>
      <c r="N12" s="333">
        <f t="shared" si="0"/>
        <v>108311331</v>
      </c>
    </row>
    <row r="13" spans="1:14" ht="21.75" customHeight="1">
      <c r="A13" s="592"/>
      <c r="B13" s="599" t="s">
        <v>401</v>
      </c>
      <c r="C13" s="594"/>
      <c r="D13" s="594" t="s">
        <v>402</v>
      </c>
      <c r="E13" s="595"/>
      <c r="F13" s="595">
        <v>617505</v>
      </c>
      <c r="G13" s="598"/>
      <c r="H13" s="598"/>
      <c r="I13" s="595"/>
      <c r="J13" s="598"/>
      <c r="K13" s="598"/>
      <c r="L13" s="598"/>
      <c r="M13" s="595">
        <v>23275319</v>
      </c>
      <c r="N13" s="333">
        <f t="shared" si="0"/>
        <v>23892824</v>
      </c>
    </row>
    <row r="14" spans="1:14" s="359" customFormat="1" ht="21.75" customHeight="1">
      <c r="A14" s="600" t="s">
        <v>395</v>
      </c>
      <c r="B14" s="601"/>
      <c r="C14" s="602"/>
      <c r="D14" s="603" t="s">
        <v>396</v>
      </c>
      <c r="E14" s="604">
        <f>SUM(E8:E13)</f>
        <v>108311331</v>
      </c>
      <c r="F14" s="604">
        <f aca="true" t="shared" si="1" ref="F14:N14">SUM(F8:F13)</f>
        <v>617505</v>
      </c>
      <c r="G14" s="604">
        <f t="shared" si="1"/>
        <v>0</v>
      </c>
      <c r="H14" s="604">
        <f t="shared" si="1"/>
        <v>0</v>
      </c>
      <c r="I14" s="604">
        <f t="shared" si="1"/>
        <v>1554000</v>
      </c>
      <c r="J14" s="604">
        <f t="shared" si="1"/>
        <v>0</v>
      </c>
      <c r="K14" s="604">
        <f t="shared" si="1"/>
        <v>0</v>
      </c>
      <c r="L14" s="604">
        <f t="shared" si="1"/>
        <v>0</v>
      </c>
      <c r="M14" s="604">
        <f t="shared" si="1"/>
        <v>23275319</v>
      </c>
      <c r="N14" s="358">
        <f t="shared" si="1"/>
        <v>133758155</v>
      </c>
    </row>
    <row r="15" spans="1:14" ht="13.5" customHeight="1">
      <c r="A15" s="592"/>
      <c r="B15" s="605"/>
      <c r="C15" s="606"/>
      <c r="D15" s="607"/>
      <c r="E15" s="608"/>
      <c r="F15" s="608"/>
      <c r="G15" s="608"/>
      <c r="H15" s="608"/>
      <c r="I15" s="608"/>
      <c r="J15" s="608"/>
      <c r="K15" s="608"/>
      <c r="L15" s="608"/>
      <c r="M15" s="608"/>
      <c r="N15" s="356"/>
    </row>
    <row r="16" spans="1:14" ht="21.75" customHeight="1">
      <c r="A16" s="609"/>
      <c r="B16" s="593" t="s">
        <v>405</v>
      </c>
      <c r="C16" s="594"/>
      <c r="D16" s="594" t="s">
        <v>406</v>
      </c>
      <c r="E16" s="595"/>
      <c r="F16" s="595">
        <v>9100000</v>
      </c>
      <c r="G16" s="595"/>
      <c r="H16" s="595"/>
      <c r="I16" s="595"/>
      <c r="J16" s="595"/>
      <c r="K16" s="595"/>
      <c r="L16" s="595"/>
      <c r="M16" s="595"/>
      <c r="N16" s="333">
        <f>SUM(E16:M16)</f>
        <v>9100000</v>
      </c>
    </row>
    <row r="17" spans="1:14" s="359" customFormat="1" ht="21.75" customHeight="1">
      <c r="A17" s="610" t="s">
        <v>403</v>
      </c>
      <c r="B17" s="611"/>
      <c r="C17" s="612"/>
      <c r="D17" s="610" t="s">
        <v>404</v>
      </c>
      <c r="E17" s="613">
        <f aca="true" t="shared" si="2" ref="E17:L17">SUM(E16:E16)</f>
        <v>0</v>
      </c>
      <c r="F17" s="613">
        <f t="shared" si="2"/>
        <v>9100000</v>
      </c>
      <c r="G17" s="613">
        <f t="shared" si="2"/>
        <v>0</v>
      </c>
      <c r="H17" s="613">
        <f t="shared" si="2"/>
        <v>0</v>
      </c>
      <c r="I17" s="613">
        <f t="shared" si="2"/>
        <v>0</v>
      </c>
      <c r="J17" s="613">
        <f t="shared" si="2"/>
        <v>0</v>
      </c>
      <c r="K17" s="613">
        <f t="shared" si="2"/>
        <v>0</v>
      </c>
      <c r="L17" s="613">
        <f t="shared" si="2"/>
        <v>0</v>
      </c>
      <c r="M17" s="613">
        <f>SUM(M16:M16)</f>
        <v>0</v>
      </c>
      <c r="N17" s="334">
        <f>SUM(N16:N16)</f>
        <v>9100000</v>
      </c>
    </row>
    <row r="18" spans="1:14" ht="12" customHeight="1">
      <c r="A18" s="609"/>
      <c r="B18" s="593"/>
      <c r="C18" s="614"/>
      <c r="D18" s="594"/>
      <c r="E18" s="595"/>
      <c r="F18" s="595"/>
      <c r="G18" s="595"/>
      <c r="H18" s="595"/>
      <c r="I18" s="595"/>
      <c r="J18" s="595"/>
      <c r="K18" s="595"/>
      <c r="L18" s="595"/>
      <c r="M18" s="595"/>
      <c r="N18" s="333"/>
    </row>
    <row r="19" spans="1:14" ht="21.75" customHeight="1">
      <c r="A19" s="609"/>
      <c r="B19" s="593" t="s">
        <v>114</v>
      </c>
      <c r="C19" s="594"/>
      <c r="D19" s="594" t="s">
        <v>473</v>
      </c>
      <c r="E19" s="595"/>
      <c r="F19" s="595"/>
      <c r="G19" s="595"/>
      <c r="H19" s="595"/>
      <c r="I19" s="595">
        <v>3810000</v>
      </c>
      <c r="J19" s="595"/>
      <c r="K19" s="595"/>
      <c r="L19" s="595"/>
      <c r="M19" s="595"/>
      <c r="N19" s="333">
        <f>SUM(E19:M19)</f>
        <v>3810000</v>
      </c>
    </row>
    <row r="20" spans="1:14" s="359" customFormat="1" ht="21.75" customHeight="1">
      <c r="A20" s="610" t="s">
        <v>408</v>
      </c>
      <c r="B20" s="615"/>
      <c r="C20" s="611"/>
      <c r="D20" s="610" t="s">
        <v>409</v>
      </c>
      <c r="E20" s="613">
        <f>SUM(E19:E19)</f>
        <v>0</v>
      </c>
      <c r="F20" s="613"/>
      <c r="G20" s="613">
        <f aca="true" t="shared" si="3" ref="G20:N20">SUM(G19:G19)</f>
        <v>0</v>
      </c>
      <c r="H20" s="613">
        <f t="shared" si="3"/>
        <v>0</v>
      </c>
      <c r="I20" s="613">
        <f t="shared" si="3"/>
        <v>3810000</v>
      </c>
      <c r="J20" s="613">
        <f t="shared" si="3"/>
        <v>0</v>
      </c>
      <c r="K20" s="613">
        <f t="shared" si="3"/>
        <v>0</v>
      </c>
      <c r="L20" s="613">
        <f t="shared" si="3"/>
        <v>0</v>
      </c>
      <c r="M20" s="613">
        <f t="shared" si="3"/>
        <v>0</v>
      </c>
      <c r="N20" s="334">
        <f t="shared" si="3"/>
        <v>3810000</v>
      </c>
    </row>
    <row r="21" spans="1:14" ht="18" customHeight="1">
      <c r="A21" s="616"/>
      <c r="B21" s="594"/>
      <c r="C21" s="594"/>
      <c r="D21" s="617"/>
      <c r="E21" s="598"/>
      <c r="F21" s="598"/>
      <c r="G21" s="598"/>
      <c r="H21" s="598"/>
      <c r="I21" s="598"/>
      <c r="J21" s="598"/>
      <c r="K21" s="598"/>
      <c r="L21" s="598"/>
      <c r="M21" s="598"/>
      <c r="N21" s="333"/>
    </row>
    <row r="22" spans="1:14" ht="21.75" customHeight="1">
      <c r="A22" s="609"/>
      <c r="B22" s="593" t="s">
        <v>414</v>
      </c>
      <c r="C22" s="594"/>
      <c r="D22" s="594" t="s">
        <v>602</v>
      </c>
      <c r="E22" s="595"/>
      <c r="F22" s="595"/>
      <c r="G22" s="595"/>
      <c r="H22" s="595"/>
      <c r="I22" s="595">
        <v>6000</v>
      </c>
      <c r="J22" s="595"/>
      <c r="K22" s="595"/>
      <c r="L22" s="595"/>
      <c r="M22" s="595"/>
      <c r="N22" s="333">
        <f>SUM(E22:M22)</f>
        <v>6000</v>
      </c>
    </row>
    <row r="23" spans="1:14" ht="21.75" customHeight="1">
      <c r="A23" s="609"/>
      <c r="B23" s="593" t="s">
        <v>111</v>
      </c>
      <c r="C23" s="594"/>
      <c r="D23" s="594" t="s">
        <v>416</v>
      </c>
      <c r="E23" s="595"/>
      <c r="F23" s="595"/>
      <c r="G23" s="595"/>
      <c r="H23" s="595"/>
      <c r="I23" s="595">
        <v>2119000</v>
      </c>
      <c r="J23" s="595"/>
      <c r="K23" s="595"/>
      <c r="L23" s="595"/>
      <c r="M23" s="595"/>
      <c r="N23" s="333">
        <f>SUM(E23:M23)</f>
        <v>2119000</v>
      </c>
    </row>
    <row r="24" spans="1:14" s="359" customFormat="1" ht="21.75" customHeight="1">
      <c r="A24" s="618" t="s">
        <v>410</v>
      </c>
      <c r="B24" s="611"/>
      <c r="C24" s="612"/>
      <c r="D24" s="610" t="s">
        <v>411</v>
      </c>
      <c r="E24" s="613">
        <f>SUM(E23:E23)</f>
        <v>0</v>
      </c>
      <c r="F24" s="613"/>
      <c r="G24" s="613">
        <f>SUM(G23:G23)</f>
        <v>0</v>
      </c>
      <c r="H24" s="613">
        <f>SUM(H23:H23)</f>
        <v>0</v>
      </c>
      <c r="I24" s="613">
        <f aca="true" t="shared" si="4" ref="I24:N24">SUM(I22:I23)</f>
        <v>2125000</v>
      </c>
      <c r="J24" s="613">
        <f t="shared" si="4"/>
        <v>0</v>
      </c>
      <c r="K24" s="613">
        <f t="shared" si="4"/>
        <v>0</v>
      </c>
      <c r="L24" s="613">
        <f t="shared" si="4"/>
        <v>0</v>
      </c>
      <c r="M24" s="613">
        <f t="shared" si="4"/>
        <v>0</v>
      </c>
      <c r="N24" s="334">
        <f t="shared" si="4"/>
        <v>2125000</v>
      </c>
    </row>
    <row r="25" spans="1:14" ht="12" customHeight="1">
      <c r="A25" s="619"/>
      <c r="B25" s="550"/>
      <c r="C25" s="620"/>
      <c r="D25" s="616"/>
      <c r="E25" s="598"/>
      <c r="F25" s="598"/>
      <c r="G25" s="598"/>
      <c r="H25" s="598"/>
      <c r="I25" s="598"/>
      <c r="J25" s="598"/>
      <c r="K25" s="598"/>
      <c r="L25" s="598"/>
      <c r="M25" s="598"/>
      <c r="N25" s="333"/>
    </row>
    <row r="26" spans="1:14" ht="21.75" customHeight="1">
      <c r="A26" s="619"/>
      <c r="B26" s="593" t="s">
        <v>419</v>
      </c>
      <c r="C26" s="620"/>
      <c r="D26" s="594" t="s">
        <v>420</v>
      </c>
      <c r="E26" s="595"/>
      <c r="F26" s="595">
        <v>23000000</v>
      </c>
      <c r="G26" s="595"/>
      <c r="H26" s="595"/>
      <c r="I26" s="595">
        <v>606500</v>
      </c>
      <c r="J26" s="595"/>
      <c r="K26" s="595"/>
      <c r="L26" s="595"/>
      <c r="M26" s="595"/>
      <c r="N26" s="333">
        <f>SUM(E26:M26)</f>
        <v>23606500</v>
      </c>
    </row>
    <row r="27" spans="1:73" ht="21.75" customHeight="1">
      <c r="A27" s="609"/>
      <c r="B27" s="593" t="s">
        <v>421</v>
      </c>
      <c r="C27" s="594"/>
      <c r="D27" s="594" t="s">
        <v>422</v>
      </c>
      <c r="E27" s="595"/>
      <c r="F27" s="595">
        <v>4700000</v>
      </c>
      <c r="G27" s="595"/>
      <c r="H27" s="595"/>
      <c r="I27" s="595"/>
      <c r="J27" s="595"/>
      <c r="K27" s="595"/>
      <c r="L27" s="595"/>
      <c r="M27" s="595"/>
      <c r="N27" s="333">
        <f>SUM(E27:M27)</f>
        <v>4700000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</row>
    <row r="28" spans="1:14" ht="21.75" customHeight="1">
      <c r="A28" s="609"/>
      <c r="B28" s="593" t="s">
        <v>423</v>
      </c>
      <c r="C28" s="594"/>
      <c r="D28" s="594" t="s">
        <v>424</v>
      </c>
      <c r="E28" s="595"/>
      <c r="F28" s="595">
        <v>3500000</v>
      </c>
      <c r="G28" s="595"/>
      <c r="H28" s="595"/>
      <c r="I28" s="595">
        <v>10000</v>
      </c>
      <c r="J28" s="595"/>
      <c r="K28" s="595"/>
      <c r="L28" s="595"/>
      <c r="M28" s="595"/>
      <c r="N28" s="333">
        <f>SUM(E28:M28)</f>
        <v>3510000</v>
      </c>
    </row>
    <row r="29" spans="1:14" s="359" customFormat="1" ht="21.75" customHeight="1">
      <c r="A29" s="618" t="s">
        <v>417</v>
      </c>
      <c r="B29" s="611"/>
      <c r="C29" s="612"/>
      <c r="D29" s="610" t="s">
        <v>418</v>
      </c>
      <c r="E29" s="613">
        <f>SUM(E26:E28)</f>
        <v>0</v>
      </c>
      <c r="F29" s="613">
        <f>SUM(F26:F28)</f>
        <v>31200000</v>
      </c>
      <c r="G29" s="613">
        <f aca="true" t="shared" si="5" ref="G29:N29">SUM(G26:G28)</f>
        <v>0</v>
      </c>
      <c r="H29" s="613">
        <f t="shared" si="5"/>
        <v>0</v>
      </c>
      <c r="I29" s="613">
        <f t="shared" si="5"/>
        <v>616500</v>
      </c>
      <c r="J29" s="613">
        <f t="shared" si="5"/>
        <v>0</v>
      </c>
      <c r="K29" s="613">
        <f t="shared" si="5"/>
        <v>0</v>
      </c>
      <c r="L29" s="613">
        <f t="shared" si="5"/>
        <v>0</v>
      </c>
      <c r="M29" s="613">
        <f t="shared" si="5"/>
        <v>0</v>
      </c>
      <c r="N29" s="334">
        <f t="shared" si="5"/>
        <v>31816500</v>
      </c>
    </row>
    <row r="30" spans="1:14" ht="15" customHeight="1">
      <c r="A30" s="619"/>
      <c r="B30" s="550"/>
      <c r="C30" s="620"/>
      <c r="D30" s="616"/>
      <c r="E30" s="598"/>
      <c r="F30" s="598"/>
      <c r="G30" s="598"/>
      <c r="H30" s="598"/>
      <c r="I30" s="598"/>
      <c r="J30" s="598"/>
      <c r="K30" s="598"/>
      <c r="L30" s="598"/>
      <c r="M30" s="598"/>
      <c r="N30" s="333"/>
    </row>
    <row r="31" spans="1:14" ht="21.75" customHeight="1">
      <c r="A31" s="609"/>
      <c r="B31" s="593" t="s">
        <v>118</v>
      </c>
      <c r="C31" s="594">
        <v>931102</v>
      </c>
      <c r="D31" s="594" t="s">
        <v>427</v>
      </c>
      <c r="E31" s="595"/>
      <c r="F31" s="595"/>
      <c r="G31" s="595"/>
      <c r="H31" s="595"/>
      <c r="I31" s="595">
        <v>1968500</v>
      </c>
      <c r="J31" s="595"/>
      <c r="K31" s="595"/>
      <c r="L31" s="595"/>
      <c r="M31" s="595"/>
      <c r="N31" s="333">
        <f>SUM(E31:M31)</f>
        <v>1968500</v>
      </c>
    </row>
    <row r="32" spans="1:14" ht="29.25" customHeight="1">
      <c r="A32" s="609"/>
      <c r="B32" s="593" t="s">
        <v>116</v>
      </c>
      <c r="C32" s="594">
        <v>910110</v>
      </c>
      <c r="D32" s="621" t="s">
        <v>475</v>
      </c>
      <c r="E32" s="595"/>
      <c r="F32" s="595"/>
      <c r="G32" s="595"/>
      <c r="H32" s="595"/>
      <c r="I32" s="595">
        <v>550000</v>
      </c>
      <c r="J32" s="595"/>
      <c r="K32" s="595"/>
      <c r="L32" s="595"/>
      <c r="M32" s="595"/>
      <c r="N32" s="333">
        <f>SUM(E32:M32)</f>
        <v>550000</v>
      </c>
    </row>
    <row r="33" spans="1:14" ht="29.25" customHeight="1">
      <c r="A33" s="609"/>
      <c r="B33" s="593" t="s">
        <v>463</v>
      </c>
      <c r="C33" s="594">
        <v>910110</v>
      </c>
      <c r="D33" s="621" t="s">
        <v>464</v>
      </c>
      <c r="E33" s="595"/>
      <c r="F33" s="595"/>
      <c r="G33" s="595"/>
      <c r="H33" s="595"/>
      <c r="I33" s="595"/>
      <c r="J33" s="595"/>
      <c r="K33" s="595">
        <v>7300000</v>
      </c>
      <c r="L33" s="595"/>
      <c r="M33" s="595"/>
      <c r="N33" s="333">
        <f>SUM(E33:M33)</f>
        <v>7300000</v>
      </c>
    </row>
    <row r="34" spans="1:14" s="359" customFormat="1" ht="21.75" customHeight="1">
      <c r="A34" s="618" t="s">
        <v>425</v>
      </c>
      <c r="B34" s="611"/>
      <c r="C34" s="612"/>
      <c r="D34" s="610" t="s">
        <v>426</v>
      </c>
      <c r="E34" s="613">
        <f>SUM(E31:E33)</f>
        <v>0</v>
      </c>
      <c r="F34" s="613">
        <f aca="true" t="shared" si="6" ref="F34:M34">SUM(F31:F33)</f>
        <v>0</v>
      </c>
      <c r="G34" s="613">
        <f t="shared" si="6"/>
        <v>0</v>
      </c>
      <c r="H34" s="613">
        <f t="shared" si="6"/>
        <v>0</v>
      </c>
      <c r="I34" s="613">
        <f t="shared" si="6"/>
        <v>2518500</v>
      </c>
      <c r="J34" s="613">
        <f t="shared" si="6"/>
        <v>0</v>
      </c>
      <c r="K34" s="613">
        <f t="shared" si="6"/>
        <v>7300000</v>
      </c>
      <c r="L34" s="613">
        <f t="shared" si="6"/>
        <v>0</v>
      </c>
      <c r="M34" s="613">
        <f t="shared" si="6"/>
        <v>0</v>
      </c>
      <c r="N34" s="334">
        <f>SUM(N31:N33)</f>
        <v>9818500</v>
      </c>
    </row>
    <row r="35" spans="1:14" ht="10.5" customHeight="1">
      <c r="A35" s="619"/>
      <c r="B35" s="594"/>
      <c r="C35" s="620"/>
      <c r="D35" s="616"/>
      <c r="E35" s="598"/>
      <c r="F35" s="598"/>
      <c r="G35" s="598"/>
      <c r="H35" s="598"/>
      <c r="I35" s="598"/>
      <c r="J35" s="598"/>
      <c r="K35" s="598"/>
      <c r="L35" s="598"/>
      <c r="M35" s="598"/>
      <c r="N35" s="333"/>
    </row>
    <row r="36" spans="1:14" s="552" customFormat="1" ht="21.75" customHeight="1">
      <c r="A36" s="622"/>
      <c r="B36" s="593" t="s">
        <v>438</v>
      </c>
      <c r="C36" s="614"/>
      <c r="D36" s="550" t="s">
        <v>465</v>
      </c>
      <c r="E36" s="595"/>
      <c r="F36" s="595"/>
      <c r="G36" s="595"/>
      <c r="H36" s="595"/>
      <c r="I36" s="595">
        <v>130810</v>
      </c>
      <c r="J36" s="595"/>
      <c r="K36" s="595"/>
      <c r="L36" s="595"/>
      <c r="M36" s="595"/>
      <c r="N36" s="333">
        <f>SUM(E36:M36)</f>
        <v>130810</v>
      </c>
    </row>
    <row r="37" spans="1:14" s="359" customFormat="1" ht="21.75" customHeight="1">
      <c r="A37" s="618" t="s">
        <v>447</v>
      </c>
      <c r="B37" s="623"/>
      <c r="C37" s="624"/>
      <c r="D37" s="610" t="s">
        <v>448</v>
      </c>
      <c r="E37" s="613">
        <f aca="true" t="shared" si="7" ref="E37:N37">SUM(E36:E36)</f>
        <v>0</v>
      </c>
      <c r="F37" s="613">
        <f t="shared" si="7"/>
        <v>0</v>
      </c>
      <c r="G37" s="613">
        <f t="shared" si="7"/>
        <v>0</v>
      </c>
      <c r="H37" s="613">
        <f t="shared" si="7"/>
        <v>0</v>
      </c>
      <c r="I37" s="613">
        <f t="shared" si="7"/>
        <v>130810</v>
      </c>
      <c r="J37" s="613">
        <f t="shared" si="7"/>
        <v>0</v>
      </c>
      <c r="K37" s="613">
        <f t="shared" si="7"/>
        <v>0</v>
      </c>
      <c r="L37" s="613">
        <f t="shared" si="7"/>
        <v>0</v>
      </c>
      <c r="M37" s="613">
        <f t="shared" si="7"/>
        <v>0</v>
      </c>
      <c r="N37" s="334">
        <f t="shared" si="7"/>
        <v>130810</v>
      </c>
    </row>
    <row r="38" spans="1:14" ht="10.5" customHeight="1">
      <c r="A38" s="619"/>
      <c r="B38" s="593"/>
      <c r="C38" s="614"/>
      <c r="D38" s="616"/>
      <c r="E38" s="598"/>
      <c r="F38" s="598"/>
      <c r="G38" s="598"/>
      <c r="H38" s="598"/>
      <c r="I38" s="598"/>
      <c r="J38" s="598"/>
      <c r="K38" s="598"/>
      <c r="L38" s="598"/>
      <c r="M38" s="598"/>
      <c r="N38" s="333"/>
    </row>
    <row r="39" spans="1:14" ht="21.75" customHeight="1">
      <c r="A39" s="619"/>
      <c r="B39" s="593" t="s">
        <v>604</v>
      </c>
      <c r="C39" s="594">
        <v>889921</v>
      </c>
      <c r="D39" s="594" t="s">
        <v>606</v>
      </c>
      <c r="E39" s="595"/>
      <c r="F39" s="595"/>
      <c r="G39" s="595"/>
      <c r="H39" s="595"/>
      <c r="I39" s="595">
        <v>8000</v>
      </c>
      <c r="J39" s="595"/>
      <c r="K39" s="595"/>
      <c r="L39" s="595"/>
      <c r="M39" s="595"/>
      <c r="N39" s="333">
        <f>SUM(E39:M39)</f>
        <v>8000</v>
      </c>
    </row>
    <row r="40" spans="1:14" ht="21.75" customHeight="1">
      <c r="A40" s="619"/>
      <c r="B40" s="593" t="s">
        <v>429</v>
      </c>
      <c r="C40" s="594">
        <v>889921</v>
      </c>
      <c r="D40" s="594" t="s">
        <v>603</v>
      </c>
      <c r="E40" s="595"/>
      <c r="F40" s="595">
        <v>300000</v>
      </c>
      <c r="G40" s="595"/>
      <c r="H40" s="595"/>
      <c r="I40" s="595"/>
      <c r="J40" s="595"/>
      <c r="K40" s="595"/>
      <c r="L40" s="595"/>
      <c r="M40" s="595"/>
      <c r="N40" s="333">
        <f>SUM(E40:M40)</f>
        <v>300000</v>
      </c>
    </row>
    <row r="41" spans="1:14" ht="21.75" customHeight="1">
      <c r="A41" s="619"/>
      <c r="B41" s="593" t="s">
        <v>450</v>
      </c>
      <c r="C41" s="594">
        <v>889921</v>
      </c>
      <c r="D41" s="594" t="s">
        <v>430</v>
      </c>
      <c r="E41" s="595"/>
      <c r="F41" s="595"/>
      <c r="G41" s="595"/>
      <c r="H41" s="595"/>
      <c r="I41" s="595">
        <v>603250</v>
      </c>
      <c r="J41" s="595"/>
      <c r="K41" s="595"/>
      <c r="L41" s="595"/>
      <c r="M41" s="595"/>
      <c r="N41" s="333">
        <f>SUM(E41:M41)</f>
        <v>603250</v>
      </c>
    </row>
    <row r="42" spans="1:14" ht="21.75" customHeight="1">
      <c r="A42" s="609"/>
      <c r="B42" s="593" t="s">
        <v>474</v>
      </c>
      <c r="C42" s="594">
        <v>889921</v>
      </c>
      <c r="D42" s="594" t="s">
        <v>476</v>
      </c>
      <c r="E42" s="595"/>
      <c r="F42" s="595"/>
      <c r="G42" s="595"/>
      <c r="H42" s="595"/>
      <c r="I42" s="595"/>
      <c r="J42" s="595"/>
      <c r="K42" s="595">
        <v>50000</v>
      </c>
      <c r="L42" s="595"/>
      <c r="M42" s="595"/>
      <c r="N42" s="333">
        <f>SUM(E42:M42)</f>
        <v>50000</v>
      </c>
    </row>
    <row r="43" spans="1:14" s="359" customFormat="1" ht="21.75" customHeight="1">
      <c r="A43" s="618" t="s">
        <v>213</v>
      </c>
      <c r="B43" s="611"/>
      <c r="C43" s="612"/>
      <c r="D43" s="610" t="s">
        <v>449</v>
      </c>
      <c r="E43" s="613">
        <f>SUM(E40:E42)</f>
        <v>0</v>
      </c>
      <c r="F43" s="613">
        <f>SUM(F39:F42)</f>
        <v>300000</v>
      </c>
      <c r="G43" s="613">
        <f aca="true" t="shared" si="8" ref="G43:M43">SUM(G39:G42)</f>
        <v>0</v>
      </c>
      <c r="H43" s="613">
        <f t="shared" si="8"/>
        <v>0</v>
      </c>
      <c r="I43" s="613">
        <f t="shared" si="8"/>
        <v>611250</v>
      </c>
      <c r="J43" s="613">
        <f t="shared" si="8"/>
        <v>0</v>
      </c>
      <c r="K43" s="613">
        <f t="shared" si="8"/>
        <v>50000</v>
      </c>
      <c r="L43" s="613">
        <f t="shared" si="8"/>
        <v>0</v>
      </c>
      <c r="M43" s="613">
        <f t="shared" si="8"/>
        <v>0</v>
      </c>
      <c r="N43" s="334">
        <f>SUM(N39:N42)</f>
        <v>961250</v>
      </c>
    </row>
    <row r="44" spans="1:14" ht="10.5" customHeight="1">
      <c r="A44" s="619"/>
      <c r="B44" s="593"/>
      <c r="C44" s="614"/>
      <c r="D44" s="616"/>
      <c r="E44" s="598"/>
      <c r="F44" s="598"/>
      <c r="G44" s="598"/>
      <c r="H44" s="598"/>
      <c r="I44" s="598"/>
      <c r="J44" s="598"/>
      <c r="K44" s="598"/>
      <c r="L44" s="598"/>
      <c r="M44" s="598"/>
      <c r="N44" s="333"/>
    </row>
    <row r="45" spans="1:14" ht="21.75" customHeight="1">
      <c r="A45" s="592"/>
      <c r="B45" s="593" t="s">
        <v>439</v>
      </c>
      <c r="C45" s="594"/>
      <c r="D45" s="594" t="s">
        <v>440</v>
      </c>
      <c r="E45" s="598"/>
      <c r="F45" s="598"/>
      <c r="G45" s="598"/>
      <c r="H45" s="595">
        <v>82490000</v>
      </c>
      <c r="I45" s="595"/>
      <c r="J45" s="598"/>
      <c r="K45" s="598"/>
      <c r="L45" s="598"/>
      <c r="M45" s="598"/>
      <c r="N45" s="333">
        <f>SUM(E45:M45)</f>
        <v>82490000</v>
      </c>
    </row>
    <row r="46" spans="1:14" s="361" customFormat="1" ht="21.75" customHeight="1">
      <c r="A46" s="600"/>
      <c r="B46" s="623"/>
      <c r="C46" s="615"/>
      <c r="D46" s="625" t="s">
        <v>451</v>
      </c>
      <c r="E46" s="613">
        <f aca="true" t="shared" si="9" ref="E46:M46">SUM(E14,E17,E20,E24,E29,E34,E43,E37,E45)</f>
        <v>108311331</v>
      </c>
      <c r="F46" s="613">
        <f t="shared" si="9"/>
        <v>41217505</v>
      </c>
      <c r="G46" s="613">
        <f t="shared" si="9"/>
        <v>0</v>
      </c>
      <c r="H46" s="613">
        <f t="shared" si="9"/>
        <v>82490000</v>
      </c>
      <c r="I46" s="613">
        <f t="shared" si="9"/>
        <v>11366060</v>
      </c>
      <c r="J46" s="613">
        <f t="shared" si="9"/>
        <v>0</v>
      </c>
      <c r="K46" s="613">
        <f t="shared" si="9"/>
        <v>7350000</v>
      </c>
      <c r="L46" s="613">
        <f t="shared" si="9"/>
        <v>0</v>
      </c>
      <c r="M46" s="613">
        <f t="shared" si="9"/>
        <v>23275319</v>
      </c>
      <c r="N46" s="334">
        <f>SUM(N14,N17,N20,N24,N29,N34,N43,N37,N45)-1</f>
        <v>274010214</v>
      </c>
    </row>
    <row r="47" spans="1:14" s="326" customFormat="1" ht="21.75" customHeight="1">
      <c r="A47" s="592"/>
      <c r="B47" s="593"/>
      <c r="C47" s="594"/>
      <c r="D47" s="617"/>
      <c r="E47" s="598"/>
      <c r="F47" s="598"/>
      <c r="G47" s="598"/>
      <c r="H47" s="598"/>
      <c r="I47" s="598"/>
      <c r="J47" s="598"/>
      <c r="K47" s="598"/>
      <c r="L47" s="598"/>
      <c r="M47" s="598"/>
      <c r="N47" s="333"/>
    </row>
    <row r="48" spans="1:14" s="326" customFormat="1" ht="21.75" customHeight="1">
      <c r="A48" s="592"/>
      <c r="B48" s="593"/>
      <c r="C48" s="594"/>
      <c r="D48" s="626" t="s">
        <v>472</v>
      </c>
      <c r="E48" s="598"/>
      <c r="F48" s="598"/>
      <c r="G48" s="598"/>
      <c r="H48" s="598"/>
      <c r="I48" s="598"/>
      <c r="J48" s="598"/>
      <c r="K48" s="598"/>
      <c r="L48" s="598"/>
      <c r="M48" s="598"/>
      <c r="N48" s="333"/>
    </row>
    <row r="49" spans="1:14" s="326" customFormat="1" ht="21.75" customHeight="1">
      <c r="A49" s="592"/>
      <c r="B49" s="593" t="s">
        <v>397</v>
      </c>
      <c r="C49" s="594"/>
      <c r="D49" s="594" t="s">
        <v>398</v>
      </c>
      <c r="E49" s="595"/>
      <c r="F49" s="595"/>
      <c r="G49" s="595"/>
      <c r="H49" s="595"/>
      <c r="I49" s="595">
        <v>25000</v>
      </c>
      <c r="J49" s="595">
        <v>15000</v>
      </c>
      <c r="K49" s="595"/>
      <c r="L49" s="595"/>
      <c r="M49" s="595"/>
      <c r="N49" s="333">
        <f>SUM(E49:M49)</f>
        <v>40000</v>
      </c>
    </row>
    <row r="50" spans="1:14" s="326" customFormat="1" ht="21.75" customHeight="1">
      <c r="A50" s="592"/>
      <c r="B50" s="593" t="s">
        <v>434</v>
      </c>
      <c r="C50" s="594"/>
      <c r="D50" s="594" t="s">
        <v>663</v>
      </c>
      <c r="E50" s="595"/>
      <c r="F50" s="595"/>
      <c r="G50" s="595"/>
      <c r="H50" s="595"/>
      <c r="I50" s="595">
        <v>10668000</v>
      </c>
      <c r="J50" s="595"/>
      <c r="K50" s="595"/>
      <c r="L50" s="595"/>
      <c r="M50" s="595"/>
      <c r="N50" s="333">
        <f>SUM(E50:M50)</f>
        <v>10668000</v>
      </c>
    </row>
    <row r="51" spans="1:14" s="326" customFormat="1" ht="21.75" customHeight="1">
      <c r="A51" s="592"/>
      <c r="B51" s="593" t="s">
        <v>401</v>
      </c>
      <c r="C51" s="594"/>
      <c r="D51" s="594" t="s">
        <v>664</v>
      </c>
      <c r="E51" s="595"/>
      <c r="F51" s="595">
        <v>4420695</v>
      </c>
      <c r="G51" s="595"/>
      <c r="H51" s="595"/>
      <c r="I51" s="595"/>
      <c r="J51" s="595"/>
      <c r="K51" s="595"/>
      <c r="L51" s="595"/>
      <c r="M51" s="595">
        <v>1495685</v>
      </c>
      <c r="N51" s="333">
        <f>SUM(E51:M51)</f>
        <v>5916380</v>
      </c>
    </row>
    <row r="52" spans="1:14" s="326" customFormat="1" ht="21.75" customHeight="1">
      <c r="A52" s="592"/>
      <c r="B52" s="593" t="s">
        <v>438</v>
      </c>
      <c r="C52" s="594"/>
      <c r="D52" s="594" t="s">
        <v>662</v>
      </c>
      <c r="E52" s="595"/>
      <c r="F52" s="595"/>
      <c r="G52" s="595"/>
      <c r="H52" s="595"/>
      <c r="I52" s="595">
        <v>7175500</v>
      </c>
      <c r="J52" s="595"/>
      <c r="K52" s="595"/>
      <c r="L52" s="595"/>
      <c r="M52" s="595"/>
      <c r="N52" s="333">
        <f>SUM(E52:M52)</f>
        <v>7175500</v>
      </c>
    </row>
    <row r="53" spans="1:14" s="361" customFormat="1" ht="21.75" customHeight="1">
      <c r="A53" s="600"/>
      <c r="B53" s="623"/>
      <c r="C53" s="615"/>
      <c r="D53" s="625" t="s">
        <v>452</v>
      </c>
      <c r="E53" s="613">
        <f>SUM(E49:E52)</f>
        <v>0</v>
      </c>
      <c r="F53" s="613">
        <f aca="true" t="shared" si="10" ref="F53:M53">SUM(F49:F52)</f>
        <v>4420695</v>
      </c>
      <c r="G53" s="613">
        <f t="shared" si="10"/>
        <v>0</v>
      </c>
      <c r="H53" s="613">
        <f t="shared" si="10"/>
        <v>0</v>
      </c>
      <c r="I53" s="613">
        <f t="shared" si="10"/>
        <v>17868500</v>
      </c>
      <c r="J53" s="613">
        <f t="shared" si="10"/>
        <v>15000</v>
      </c>
      <c r="K53" s="613">
        <f t="shared" si="10"/>
        <v>0</v>
      </c>
      <c r="L53" s="613">
        <f t="shared" si="10"/>
        <v>0</v>
      </c>
      <c r="M53" s="613">
        <f t="shared" si="10"/>
        <v>1495685</v>
      </c>
      <c r="N53" s="334">
        <f>SUM(N49:N52)</f>
        <v>23799880</v>
      </c>
    </row>
    <row r="54" spans="1:14" s="357" customFormat="1" ht="22.5" customHeight="1">
      <c r="A54" s="600"/>
      <c r="B54" s="623"/>
      <c r="C54" s="615"/>
      <c r="D54" s="625"/>
      <c r="E54" s="613"/>
      <c r="F54" s="613"/>
      <c r="G54" s="613"/>
      <c r="H54" s="613"/>
      <c r="I54" s="613"/>
      <c r="J54" s="613"/>
      <c r="K54" s="613"/>
      <c r="L54" s="613"/>
      <c r="M54" s="613"/>
      <c r="N54" s="334"/>
    </row>
    <row r="55" spans="1:14" s="363" customFormat="1" ht="21.75" customHeight="1">
      <c r="A55" s="627"/>
      <c r="B55" s="615"/>
      <c r="C55" s="615"/>
      <c r="D55" s="628" t="s">
        <v>453</v>
      </c>
      <c r="E55" s="629">
        <f aca="true" t="shared" si="11" ref="E55:M55">SUM(E46+E53)</f>
        <v>108311331</v>
      </c>
      <c r="F55" s="629">
        <f t="shared" si="11"/>
        <v>45638200</v>
      </c>
      <c r="G55" s="629">
        <f t="shared" si="11"/>
        <v>0</v>
      </c>
      <c r="H55" s="629">
        <f t="shared" si="11"/>
        <v>82490000</v>
      </c>
      <c r="I55" s="629">
        <f t="shared" si="11"/>
        <v>29234560</v>
      </c>
      <c r="J55" s="629">
        <f t="shared" si="11"/>
        <v>15000</v>
      </c>
      <c r="K55" s="629">
        <f t="shared" si="11"/>
        <v>7350000</v>
      </c>
      <c r="L55" s="629">
        <f t="shared" si="11"/>
        <v>0</v>
      </c>
      <c r="M55" s="629">
        <f t="shared" si="11"/>
        <v>24771004</v>
      </c>
      <c r="N55" s="362">
        <f>(N46+N53)+1</f>
        <v>297810095</v>
      </c>
    </row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15">
    <mergeCell ref="G4:G5"/>
    <mergeCell ref="H4:H5"/>
    <mergeCell ref="J4:J5"/>
    <mergeCell ref="K4:K5"/>
    <mergeCell ref="L4:L5"/>
    <mergeCell ref="A4:A5"/>
    <mergeCell ref="B4:B5"/>
    <mergeCell ref="C4:C5"/>
    <mergeCell ref="D4:D5"/>
    <mergeCell ref="A1:R1"/>
    <mergeCell ref="M3:N3"/>
    <mergeCell ref="N4:N5"/>
    <mergeCell ref="M4:M5"/>
    <mergeCell ref="E4:F4"/>
    <mergeCell ref="I4:I5"/>
  </mergeCells>
  <printOptions horizontalCentered="1"/>
  <pageMargins left="0" right="0" top="0" bottom="0" header="0" footer="0"/>
  <pageSetup fitToHeight="1" fitToWidth="1" horizontalDpi="300" verticalDpi="300" orientation="landscape" paperSize="9" scale="47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70" zoomScaleNormal="7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380" customWidth="1"/>
    <col min="2" max="2" width="33.57421875" style="380" customWidth="1"/>
    <col min="3" max="14" width="14.7109375" style="380" customWidth="1"/>
    <col min="15" max="15" width="15.00390625" style="380" customWidth="1"/>
    <col min="16" max="16384" width="9.140625" style="380" customWidth="1"/>
  </cols>
  <sheetData>
    <row r="1" spans="1:20" s="501" customFormat="1" ht="15.75">
      <c r="A1" s="744" t="s">
        <v>698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514"/>
      <c r="Q1" s="514"/>
      <c r="R1" s="514"/>
      <c r="S1" s="514"/>
      <c r="T1" s="514"/>
    </row>
    <row r="2" spans="3:15" s="501" customFormat="1" ht="14.25">
      <c r="C2" s="512"/>
      <c r="D2" s="512"/>
      <c r="O2" s="515"/>
    </row>
    <row r="3" spans="1:15" s="501" customFormat="1" ht="15.75">
      <c r="A3" s="827" t="s">
        <v>732</v>
      </c>
      <c r="C3" s="512"/>
      <c r="D3" s="512"/>
      <c r="N3" s="764" t="s">
        <v>563</v>
      </c>
      <c r="O3" s="764"/>
    </row>
    <row r="4" spans="1:15" ht="27.75" customHeight="1">
      <c r="A4" s="460" t="s">
        <v>484</v>
      </c>
      <c r="B4" s="461" t="s">
        <v>205</v>
      </c>
      <c r="C4" s="461" t="s">
        <v>485</v>
      </c>
      <c r="D4" s="461" t="s">
        <v>486</v>
      </c>
      <c r="E4" s="461" t="s">
        <v>487</v>
      </c>
      <c r="F4" s="461" t="s">
        <v>488</v>
      </c>
      <c r="G4" s="461" t="s">
        <v>489</v>
      </c>
      <c r="H4" s="461" t="s">
        <v>490</v>
      </c>
      <c r="I4" s="461" t="s">
        <v>491</v>
      </c>
      <c r="J4" s="461" t="s">
        <v>492</v>
      </c>
      <c r="K4" s="461" t="s">
        <v>493</v>
      </c>
      <c r="L4" s="461" t="s">
        <v>494</v>
      </c>
      <c r="M4" s="461" t="s">
        <v>495</v>
      </c>
      <c r="N4" s="461" t="s">
        <v>496</v>
      </c>
      <c r="O4" s="461" t="s">
        <v>443</v>
      </c>
    </row>
    <row r="5" spans="1:15" ht="27.75" customHeight="1">
      <c r="A5" s="462"/>
      <c r="B5" s="463" t="s">
        <v>497</v>
      </c>
      <c r="C5" s="693">
        <v>26027182</v>
      </c>
      <c r="D5" s="693">
        <f>C25</f>
        <v>14402543</v>
      </c>
      <c r="E5" s="693">
        <f aca="true" t="shared" si="0" ref="E5:N5">D25</f>
        <v>7550690</v>
      </c>
      <c r="F5" s="693">
        <f t="shared" si="0"/>
        <v>31558837</v>
      </c>
      <c r="G5" s="693">
        <f t="shared" si="0"/>
        <v>24406984</v>
      </c>
      <c r="H5" s="693">
        <f t="shared" si="0"/>
        <v>18422631</v>
      </c>
      <c r="I5" s="693">
        <f t="shared" si="0"/>
        <v>1970782</v>
      </c>
      <c r="J5" s="693">
        <f t="shared" si="0"/>
        <v>-6027271</v>
      </c>
      <c r="K5" s="693">
        <f t="shared" si="0"/>
        <v>-22981624</v>
      </c>
      <c r="L5" s="693">
        <f t="shared" si="0"/>
        <v>7316523</v>
      </c>
      <c r="M5" s="693">
        <f t="shared" si="0"/>
        <v>4764670</v>
      </c>
      <c r="N5" s="693">
        <f t="shared" si="0"/>
        <v>-1089683</v>
      </c>
      <c r="O5" s="464"/>
    </row>
    <row r="6" spans="1:15" ht="22.5" customHeight="1">
      <c r="A6" s="465" t="s">
        <v>120</v>
      </c>
      <c r="B6" s="466" t="s">
        <v>27</v>
      </c>
      <c r="C6" s="693">
        <v>2436213</v>
      </c>
      <c r="D6" s="693">
        <v>2436213</v>
      </c>
      <c r="E6" s="693">
        <v>2436213</v>
      </c>
      <c r="F6" s="693">
        <v>2436213</v>
      </c>
      <c r="G6" s="693">
        <v>2436213</v>
      </c>
      <c r="H6" s="693">
        <v>2436217</v>
      </c>
      <c r="I6" s="693">
        <v>2436213</v>
      </c>
      <c r="J6" s="693">
        <v>2436213</v>
      </c>
      <c r="K6" s="693">
        <v>2436213</v>
      </c>
      <c r="L6" s="693">
        <v>2436213</v>
      </c>
      <c r="M6" s="693">
        <v>2436213</v>
      </c>
      <c r="N6" s="693">
        <v>2436213</v>
      </c>
      <c r="O6" s="467">
        <f aca="true" t="shared" si="1" ref="O6:O11">SUM(C6:N6)</f>
        <v>29234560</v>
      </c>
    </row>
    <row r="7" spans="1:15" ht="21.75" customHeight="1">
      <c r="A7" s="465" t="s">
        <v>121</v>
      </c>
      <c r="B7" s="466" t="s">
        <v>15</v>
      </c>
      <c r="C7" s="693">
        <v>100000</v>
      </c>
      <c r="D7" s="693">
        <v>100000</v>
      </c>
      <c r="E7" s="693">
        <v>29500000</v>
      </c>
      <c r="F7" s="693">
        <v>700000</v>
      </c>
      <c r="G7" s="693">
        <v>500000</v>
      </c>
      <c r="H7" s="693">
        <v>50000</v>
      </c>
      <c r="I7" s="693">
        <v>50000</v>
      </c>
      <c r="J7" s="693">
        <v>50000</v>
      </c>
      <c r="K7" s="693">
        <v>40000000</v>
      </c>
      <c r="L7" s="693">
        <v>800000</v>
      </c>
      <c r="M7" s="693">
        <v>600000</v>
      </c>
      <c r="N7" s="693">
        <v>10040000</v>
      </c>
      <c r="O7" s="467">
        <f t="shared" si="1"/>
        <v>82490000</v>
      </c>
    </row>
    <row r="8" spans="1:15" ht="34.5" customHeight="1">
      <c r="A8" s="465" t="s">
        <v>122</v>
      </c>
      <c r="B8" s="466" t="s">
        <v>686</v>
      </c>
      <c r="C8" s="693">
        <v>12829000</v>
      </c>
      <c r="D8" s="693">
        <v>12829000</v>
      </c>
      <c r="E8" s="693">
        <v>12829000</v>
      </c>
      <c r="F8" s="693">
        <v>12829000</v>
      </c>
      <c r="G8" s="693">
        <v>12829000</v>
      </c>
      <c r="H8" s="693">
        <v>12829000</v>
      </c>
      <c r="I8" s="693">
        <v>12829000</v>
      </c>
      <c r="J8" s="693">
        <v>12829000</v>
      </c>
      <c r="K8" s="693">
        <v>12829000</v>
      </c>
      <c r="L8" s="693">
        <v>12829000</v>
      </c>
      <c r="M8" s="693">
        <v>12829000</v>
      </c>
      <c r="N8" s="693">
        <v>12830531</v>
      </c>
      <c r="O8" s="467">
        <f t="shared" si="1"/>
        <v>153949531</v>
      </c>
    </row>
    <row r="9" spans="1:15" ht="33.75" customHeight="1">
      <c r="A9" s="465" t="s">
        <v>123</v>
      </c>
      <c r="B9" s="466" t="s">
        <v>44</v>
      </c>
      <c r="C9" s="693">
        <v>10000</v>
      </c>
      <c r="D9" s="693">
        <v>10000</v>
      </c>
      <c r="E9" s="693">
        <v>10000</v>
      </c>
      <c r="F9" s="693">
        <v>10000</v>
      </c>
      <c r="G9" s="693">
        <v>10000</v>
      </c>
      <c r="H9" s="693"/>
      <c r="I9" s="693">
        <v>3300000</v>
      </c>
      <c r="J9" s="693"/>
      <c r="K9" s="693"/>
      <c r="L9" s="693">
        <v>4000000</v>
      </c>
      <c r="M9" s="693"/>
      <c r="N9" s="693"/>
      <c r="O9" s="467">
        <f t="shared" si="1"/>
        <v>7350000</v>
      </c>
    </row>
    <row r="10" spans="1:15" ht="33.75" customHeight="1">
      <c r="A10" s="465" t="s">
        <v>124</v>
      </c>
      <c r="B10" s="692" t="s">
        <v>42</v>
      </c>
      <c r="C10" s="693">
        <v>15000</v>
      </c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467">
        <f>SUM(C10:N10)</f>
        <v>15000</v>
      </c>
    </row>
    <row r="11" spans="1:15" ht="33" customHeight="1">
      <c r="A11" s="465" t="s">
        <v>125</v>
      </c>
      <c r="B11" s="692" t="s">
        <v>699</v>
      </c>
      <c r="C11" s="693">
        <v>24771004</v>
      </c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467">
        <f t="shared" si="1"/>
        <v>24771004</v>
      </c>
    </row>
    <row r="12" spans="1:15" s="498" customFormat="1" ht="27.75" customHeight="1">
      <c r="A12" s="494"/>
      <c r="B12" s="495" t="s">
        <v>498</v>
      </c>
      <c r="C12" s="496">
        <f aca="true" t="shared" si="2" ref="C12:N12">SUM(C6:C11)</f>
        <v>40161217</v>
      </c>
      <c r="D12" s="496">
        <f t="shared" si="2"/>
        <v>15375213</v>
      </c>
      <c r="E12" s="496">
        <f t="shared" si="2"/>
        <v>44775213</v>
      </c>
      <c r="F12" s="496">
        <f t="shared" si="2"/>
        <v>15975213</v>
      </c>
      <c r="G12" s="496">
        <f t="shared" si="2"/>
        <v>15775213</v>
      </c>
      <c r="H12" s="496">
        <f t="shared" si="2"/>
        <v>15315217</v>
      </c>
      <c r="I12" s="496">
        <f t="shared" si="2"/>
        <v>18615213</v>
      </c>
      <c r="J12" s="496">
        <f t="shared" si="2"/>
        <v>15315213</v>
      </c>
      <c r="K12" s="496">
        <f t="shared" si="2"/>
        <v>55265213</v>
      </c>
      <c r="L12" s="496">
        <f t="shared" si="2"/>
        <v>20065213</v>
      </c>
      <c r="M12" s="496">
        <f t="shared" si="2"/>
        <v>15865213</v>
      </c>
      <c r="N12" s="496">
        <f t="shared" si="2"/>
        <v>25306744</v>
      </c>
      <c r="O12" s="497">
        <f>SUM(O6:O11)</f>
        <v>297810095</v>
      </c>
    </row>
    <row r="13" spans="1:15" ht="27.75" customHeight="1">
      <c r="A13" s="462"/>
      <c r="B13" s="463" t="s">
        <v>104</v>
      </c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464"/>
    </row>
    <row r="14" spans="1:15" ht="27.75" customHeight="1">
      <c r="A14" s="465" t="s">
        <v>126</v>
      </c>
      <c r="B14" s="468" t="s">
        <v>55</v>
      </c>
      <c r="C14" s="695">
        <v>8386937</v>
      </c>
      <c r="D14" s="695">
        <v>8386937</v>
      </c>
      <c r="E14" s="695">
        <v>8386937</v>
      </c>
      <c r="F14" s="695">
        <v>8386937</v>
      </c>
      <c r="G14" s="695">
        <v>8386937</v>
      </c>
      <c r="H14" s="695">
        <v>8386937</v>
      </c>
      <c r="I14" s="695">
        <v>8386937</v>
      </c>
      <c r="J14" s="695">
        <v>8386937</v>
      </c>
      <c r="K14" s="695">
        <v>8386937</v>
      </c>
      <c r="L14" s="695">
        <v>8386937</v>
      </c>
      <c r="M14" s="695">
        <v>8386937</v>
      </c>
      <c r="N14" s="695">
        <v>8386938</v>
      </c>
      <c r="O14" s="467">
        <f aca="true" t="shared" si="3" ref="O14:O21">SUM(C14:N14)</f>
        <v>100643245</v>
      </c>
    </row>
    <row r="15" spans="1:15" ht="27.75" customHeight="1">
      <c r="A15" s="465" t="s">
        <v>127</v>
      </c>
      <c r="B15" s="468" t="s">
        <v>499</v>
      </c>
      <c r="C15" s="695">
        <v>1886453</v>
      </c>
      <c r="D15" s="695">
        <v>1886453</v>
      </c>
      <c r="E15" s="695">
        <v>1886453</v>
      </c>
      <c r="F15" s="695">
        <v>1886453</v>
      </c>
      <c r="G15" s="695">
        <v>1886453</v>
      </c>
      <c r="H15" s="695">
        <v>1886453</v>
      </c>
      <c r="I15" s="695">
        <v>1886453</v>
      </c>
      <c r="J15" s="695">
        <v>1886453</v>
      </c>
      <c r="K15" s="695">
        <v>1886453</v>
      </c>
      <c r="L15" s="695">
        <v>1886453</v>
      </c>
      <c r="M15" s="695">
        <v>1886453</v>
      </c>
      <c r="N15" s="695">
        <v>1886452</v>
      </c>
      <c r="O15" s="467">
        <f t="shared" si="3"/>
        <v>22637435</v>
      </c>
    </row>
    <row r="16" spans="1:15" ht="27.75" customHeight="1">
      <c r="A16" s="465" t="s">
        <v>128</v>
      </c>
      <c r="B16" s="469" t="s">
        <v>70</v>
      </c>
      <c r="C16" s="695">
        <v>6051450</v>
      </c>
      <c r="D16" s="695">
        <v>6051450</v>
      </c>
      <c r="E16" s="695">
        <v>6051450</v>
      </c>
      <c r="F16" s="695">
        <v>6051450</v>
      </c>
      <c r="G16" s="695">
        <v>6051450</v>
      </c>
      <c r="H16" s="695">
        <v>6051450</v>
      </c>
      <c r="I16" s="695">
        <v>6051450</v>
      </c>
      <c r="J16" s="695">
        <v>6051450</v>
      </c>
      <c r="K16" s="695">
        <v>6051450</v>
      </c>
      <c r="L16" s="695">
        <v>6051450</v>
      </c>
      <c r="M16" s="695">
        <v>6051450</v>
      </c>
      <c r="N16" s="695">
        <v>6051450</v>
      </c>
      <c r="O16" s="467">
        <f t="shared" si="3"/>
        <v>72617400</v>
      </c>
    </row>
    <row r="17" spans="1:15" ht="27.75" customHeight="1">
      <c r="A17" s="465" t="s">
        <v>213</v>
      </c>
      <c r="B17" s="470" t="s">
        <v>85</v>
      </c>
      <c r="C17" s="695">
        <v>300000</v>
      </c>
      <c r="D17" s="695">
        <v>10000</v>
      </c>
      <c r="E17" s="695">
        <v>50000</v>
      </c>
      <c r="F17" s="695">
        <v>50000</v>
      </c>
      <c r="G17" s="695">
        <v>90000</v>
      </c>
      <c r="H17" s="695">
        <v>50000</v>
      </c>
      <c r="I17" s="695">
        <v>50000</v>
      </c>
      <c r="J17" s="695">
        <v>600000</v>
      </c>
      <c r="K17" s="695">
        <v>750000</v>
      </c>
      <c r="L17" s="695">
        <v>1900000</v>
      </c>
      <c r="M17" s="695">
        <v>50000</v>
      </c>
      <c r="N17" s="695">
        <v>1500000</v>
      </c>
      <c r="O17" s="467">
        <f t="shared" si="3"/>
        <v>5400000</v>
      </c>
    </row>
    <row r="18" spans="1:15" ht="27.75" customHeight="1">
      <c r="A18" s="465" t="s">
        <v>214</v>
      </c>
      <c r="B18" s="470" t="s">
        <v>302</v>
      </c>
      <c r="C18" s="695">
        <v>4392226</v>
      </c>
      <c r="D18" s="695">
        <v>4392226</v>
      </c>
      <c r="E18" s="695">
        <v>4392226</v>
      </c>
      <c r="F18" s="695">
        <v>4392226</v>
      </c>
      <c r="G18" s="695">
        <v>4392226</v>
      </c>
      <c r="H18" s="695">
        <v>4392226</v>
      </c>
      <c r="I18" s="695">
        <v>4392226</v>
      </c>
      <c r="J18" s="695">
        <v>4392226</v>
      </c>
      <c r="K18" s="695">
        <v>4392226</v>
      </c>
      <c r="L18" s="695">
        <v>4392226</v>
      </c>
      <c r="M18" s="695">
        <v>4392226</v>
      </c>
      <c r="N18" s="695">
        <v>4392221</v>
      </c>
      <c r="O18" s="467">
        <f t="shared" si="3"/>
        <v>52706707</v>
      </c>
    </row>
    <row r="19" spans="1:15" ht="27.75" customHeight="1">
      <c r="A19" s="465" t="s">
        <v>215</v>
      </c>
      <c r="B19" s="469" t="s">
        <v>88</v>
      </c>
      <c r="C19" s="695"/>
      <c r="D19" s="695">
        <v>1500000</v>
      </c>
      <c r="E19" s="695"/>
      <c r="F19" s="695">
        <v>360000</v>
      </c>
      <c r="G19" s="695"/>
      <c r="H19" s="695">
        <v>1000000</v>
      </c>
      <c r="I19" s="695">
        <v>1346200</v>
      </c>
      <c r="J19" s="695"/>
      <c r="K19" s="695"/>
      <c r="L19" s="695"/>
      <c r="M19" s="695"/>
      <c r="N19" s="695">
        <v>2000000</v>
      </c>
      <c r="O19" s="467">
        <f t="shared" si="3"/>
        <v>6206200</v>
      </c>
    </row>
    <row r="20" spans="1:15" ht="27.75" customHeight="1">
      <c r="A20" s="465" t="s">
        <v>216</v>
      </c>
      <c r="B20" s="469" t="s">
        <v>90</v>
      </c>
      <c r="C20" s="695">
        <v>952500</v>
      </c>
      <c r="D20" s="695"/>
      <c r="E20" s="695"/>
      <c r="F20" s="695">
        <v>2000000</v>
      </c>
      <c r="G20" s="695">
        <v>952500</v>
      </c>
      <c r="H20" s="695">
        <v>10000000</v>
      </c>
      <c r="I20" s="695"/>
      <c r="J20" s="695">
        <v>10952500</v>
      </c>
      <c r="K20" s="695">
        <v>1500000</v>
      </c>
      <c r="L20" s="695"/>
      <c r="M20" s="695">
        <v>952500</v>
      </c>
      <c r="N20" s="695"/>
      <c r="O20" s="467">
        <f t="shared" si="3"/>
        <v>27310000</v>
      </c>
    </row>
    <row r="21" spans="1:15" ht="27.75" customHeight="1">
      <c r="A21" s="465" t="s">
        <v>219</v>
      </c>
      <c r="B21" s="469" t="s">
        <v>186</v>
      </c>
      <c r="C21" s="695"/>
      <c r="D21" s="695"/>
      <c r="E21" s="695"/>
      <c r="F21" s="695"/>
      <c r="G21" s="695"/>
      <c r="H21" s="695"/>
      <c r="I21" s="695">
        <v>4500000</v>
      </c>
      <c r="J21" s="695"/>
      <c r="K21" s="695"/>
      <c r="L21" s="695"/>
      <c r="M21" s="695"/>
      <c r="N21" s="695"/>
      <c r="O21" s="467">
        <f t="shared" si="3"/>
        <v>4500000</v>
      </c>
    </row>
    <row r="22" spans="1:15" ht="27.75" customHeight="1">
      <c r="A22" s="465" t="s">
        <v>222</v>
      </c>
      <c r="B22" s="692" t="s">
        <v>500</v>
      </c>
      <c r="C22" s="695"/>
      <c r="D22" s="695"/>
      <c r="E22" s="695"/>
      <c r="F22" s="695"/>
      <c r="G22" s="695"/>
      <c r="H22" s="695"/>
      <c r="I22" s="695"/>
      <c r="J22" s="695"/>
      <c r="K22" s="695">
        <v>2000000</v>
      </c>
      <c r="L22" s="695"/>
      <c r="M22" s="695"/>
      <c r="N22" s="695"/>
      <c r="O22" s="467">
        <f>SUM(C22:N22)</f>
        <v>2000000</v>
      </c>
    </row>
    <row r="23" spans="1:15" ht="34.5" customHeight="1">
      <c r="A23" s="465" t="s">
        <v>225</v>
      </c>
      <c r="B23" s="692" t="s">
        <v>306</v>
      </c>
      <c r="C23" s="695">
        <v>3789108</v>
      </c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467">
        <f>SUM(C23:N23)</f>
        <v>3789108</v>
      </c>
    </row>
    <row r="24" spans="1:15" s="498" customFormat="1" ht="27.75" customHeight="1">
      <c r="A24" s="494"/>
      <c r="B24" s="495" t="s">
        <v>501</v>
      </c>
      <c r="C24" s="496">
        <f>SUM(C14:C23)</f>
        <v>25758674</v>
      </c>
      <c r="D24" s="496">
        <f aca="true" t="shared" si="4" ref="D24:N24">SUM(D14:D22)</f>
        <v>22227066</v>
      </c>
      <c r="E24" s="496">
        <f t="shared" si="4"/>
        <v>20767066</v>
      </c>
      <c r="F24" s="496">
        <f t="shared" si="4"/>
        <v>23127066</v>
      </c>
      <c r="G24" s="496">
        <f t="shared" si="4"/>
        <v>21759566</v>
      </c>
      <c r="H24" s="496">
        <f t="shared" si="4"/>
        <v>31767066</v>
      </c>
      <c r="I24" s="496">
        <f t="shared" si="4"/>
        <v>26613266</v>
      </c>
      <c r="J24" s="496">
        <f t="shared" si="4"/>
        <v>32269566</v>
      </c>
      <c r="K24" s="496">
        <f t="shared" si="4"/>
        <v>24967066</v>
      </c>
      <c r="L24" s="496">
        <f t="shared" si="4"/>
        <v>22617066</v>
      </c>
      <c r="M24" s="496">
        <f t="shared" si="4"/>
        <v>21719566</v>
      </c>
      <c r="N24" s="496">
        <f t="shared" si="4"/>
        <v>24217061</v>
      </c>
      <c r="O24" s="497">
        <f>SUM(O14:O23)</f>
        <v>297810095</v>
      </c>
    </row>
    <row r="25" spans="1:15" ht="15.75">
      <c r="A25" s="462"/>
      <c r="B25" s="463" t="s">
        <v>502</v>
      </c>
      <c r="C25" s="471">
        <f>C12-C24</f>
        <v>14402543</v>
      </c>
      <c r="D25" s="471">
        <f aca="true" t="shared" si="5" ref="D25:N25">D5+D12-D24</f>
        <v>7550690</v>
      </c>
      <c r="E25" s="471">
        <f t="shared" si="5"/>
        <v>31558837</v>
      </c>
      <c r="F25" s="471">
        <f t="shared" si="5"/>
        <v>24406984</v>
      </c>
      <c r="G25" s="471">
        <f t="shared" si="5"/>
        <v>18422631</v>
      </c>
      <c r="H25" s="471">
        <f t="shared" si="5"/>
        <v>1970782</v>
      </c>
      <c r="I25" s="471">
        <f t="shared" si="5"/>
        <v>-6027271</v>
      </c>
      <c r="J25" s="471">
        <f t="shared" si="5"/>
        <v>-22981624</v>
      </c>
      <c r="K25" s="471">
        <f t="shared" si="5"/>
        <v>7316523</v>
      </c>
      <c r="L25" s="471">
        <f t="shared" si="5"/>
        <v>4764670</v>
      </c>
      <c r="M25" s="471">
        <f t="shared" si="5"/>
        <v>-1089683</v>
      </c>
      <c r="N25" s="471">
        <f t="shared" si="5"/>
        <v>0</v>
      </c>
      <c r="O25" s="462"/>
    </row>
    <row r="26" spans="1:15" ht="15.75">
      <c r="A26" s="696"/>
      <c r="B26" s="697"/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6"/>
    </row>
    <row r="27" spans="4:9" ht="12.75">
      <c r="D27" s="380" t="s">
        <v>703</v>
      </c>
      <c r="F27" s="380" t="s">
        <v>705</v>
      </c>
      <c r="H27" s="380" t="s">
        <v>706</v>
      </c>
      <c r="I27" s="380" t="s">
        <v>709</v>
      </c>
    </row>
    <row r="28" spans="3:14" ht="12.75">
      <c r="C28" s="499" t="s">
        <v>708</v>
      </c>
      <c r="E28" s="499"/>
      <c r="F28" s="499" t="s">
        <v>704</v>
      </c>
      <c r="G28" s="380" t="s">
        <v>708</v>
      </c>
      <c r="H28" s="380" t="s">
        <v>702</v>
      </c>
      <c r="I28" s="499"/>
      <c r="J28" s="499" t="s">
        <v>700</v>
      </c>
      <c r="K28" s="499" t="s">
        <v>707</v>
      </c>
      <c r="M28" s="380" t="s">
        <v>708</v>
      </c>
      <c r="N28" s="499" t="s">
        <v>701</v>
      </c>
    </row>
    <row r="29" spans="5:13" ht="12.75">
      <c r="E29" s="499"/>
      <c r="F29" s="499"/>
      <c r="G29" s="499"/>
      <c r="H29" s="499"/>
      <c r="I29" s="499"/>
      <c r="J29" s="380" t="s">
        <v>708</v>
      </c>
      <c r="K29" s="499"/>
      <c r="M29" s="499"/>
    </row>
    <row r="30" ht="22.5" customHeight="1">
      <c r="B30" s="381"/>
    </row>
    <row r="53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"/>
    </sheetView>
  </sheetViews>
  <sheetFormatPr defaultColWidth="8.00390625" defaultRowHeight="12.75"/>
  <cols>
    <col min="1" max="1" width="5.00390625" style="410" customWidth="1"/>
    <col min="2" max="2" width="54.140625" style="412" customWidth="1"/>
    <col min="3" max="4" width="15.140625" style="412" customWidth="1"/>
    <col min="5" max="16384" width="8.00390625" style="412" customWidth="1"/>
  </cols>
  <sheetData>
    <row r="1" spans="1:4" ht="40.5" customHeight="1">
      <c r="A1" s="419"/>
      <c r="B1" s="773" t="s">
        <v>716</v>
      </c>
      <c r="C1" s="773"/>
      <c r="D1" s="773"/>
    </row>
    <row r="2" spans="1:4" ht="15.75" customHeight="1">
      <c r="A2" s="419"/>
      <c r="B2" s="411"/>
      <c r="C2" s="774"/>
      <c r="D2" s="774"/>
    </row>
    <row r="3" spans="1:4" s="413" customFormat="1" ht="16.5" thickBot="1">
      <c r="A3" s="827" t="s">
        <v>733</v>
      </c>
      <c r="B3" s="420"/>
      <c r="C3" s="421"/>
      <c r="D3" s="516" t="s">
        <v>590</v>
      </c>
    </row>
    <row r="4" spans="1:4" s="414" customFormat="1" ht="48" customHeight="1" thickBot="1">
      <c r="A4" s="422" t="s">
        <v>503</v>
      </c>
      <c r="B4" s="423" t="s">
        <v>530</v>
      </c>
      <c r="C4" s="423" t="s">
        <v>531</v>
      </c>
      <c r="D4" s="424" t="s">
        <v>532</v>
      </c>
    </row>
    <row r="5" spans="1:4" s="414" customFormat="1" ht="13.5" customHeight="1" thickBot="1">
      <c r="A5" s="422" t="s">
        <v>98</v>
      </c>
      <c r="B5" s="423" t="s">
        <v>99</v>
      </c>
      <c r="C5" s="423" t="s">
        <v>100</v>
      </c>
      <c r="D5" s="424" t="s">
        <v>101</v>
      </c>
    </row>
    <row r="6" spans="1:4" ht="18" customHeight="1">
      <c r="A6" s="425" t="s">
        <v>120</v>
      </c>
      <c r="B6" s="426" t="s">
        <v>533</v>
      </c>
      <c r="C6" s="456">
        <v>675000</v>
      </c>
      <c r="D6" s="457">
        <v>0</v>
      </c>
    </row>
    <row r="7" spans="1:4" ht="18" customHeight="1">
      <c r="A7" s="427" t="s">
        <v>121</v>
      </c>
      <c r="B7" s="428" t="s">
        <v>534</v>
      </c>
      <c r="C7" s="458">
        <v>0</v>
      </c>
      <c r="D7" s="459">
        <v>0</v>
      </c>
    </row>
    <row r="8" spans="1:4" ht="18" customHeight="1">
      <c r="A8" s="427" t="s">
        <v>122</v>
      </c>
      <c r="B8" s="428" t="s">
        <v>535</v>
      </c>
      <c r="C8" s="458">
        <v>0</v>
      </c>
      <c r="D8" s="459">
        <v>0</v>
      </c>
    </row>
    <row r="9" spans="1:4" ht="18" customHeight="1">
      <c r="A9" s="427" t="s">
        <v>123</v>
      </c>
      <c r="B9" s="428" t="s">
        <v>536</v>
      </c>
      <c r="C9" s="458">
        <v>0</v>
      </c>
      <c r="D9" s="459">
        <v>0</v>
      </c>
    </row>
    <row r="10" spans="1:4" ht="18" customHeight="1">
      <c r="A10" s="427" t="s">
        <v>124</v>
      </c>
      <c r="B10" s="428" t="s">
        <v>537</v>
      </c>
      <c r="C10" s="458">
        <f>SUM(C11:C16)</f>
        <v>80000000</v>
      </c>
      <c r="D10" s="459">
        <v>0</v>
      </c>
    </row>
    <row r="11" spans="1:4" ht="18" customHeight="1">
      <c r="A11" s="427" t="s">
        <v>125</v>
      </c>
      <c r="B11" s="428" t="s">
        <v>538</v>
      </c>
      <c r="C11" s="458">
        <v>0</v>
      </c>
      <c r="D11" s="459">
        <v>0</v>
      </c>
    </row>
    <row r="12" spans="1:4" ht="18" customHeight="1">
      <c r="A12" s="427" t="s">
        <v>126</v>
      </c>
      <c r="B12" s="429" t="s">
        <v>539</v>
      </c>
      <c r="C12" s="458">
        <v>0</v>
      </c>
      <c r="D12" s="459">
        <v>0</v>
      </c>
    </row>
    <row r="13" spans="1:4" ht="18" customHeight="1">
      <c r="A13" s="427" t="s">
        <v>128</v>
      </c>
      <c r="B13" s="429" t="s">
        <v>540</v>
      </c>
      <c r="C13" s="458">
        <v>0</v>
      </c>
      <c r="D13" s="459">
        <v>0</v>
      </c>
    </row>
    <row r="14" spans="1:4" ht="18" customHeight="1">
      <c r="A14" s="427" t="s">
        <v>213</v>
      </c>
      <c r="B14" s="429" t="s">
        <v>541</v>
      </c>
      <c r="C14" s="458">
        <v>0</v>
      </c>
      <c r="D14" s="459">
        <v>0</v>
      </c>
    </row>
    <row r="15" spans="1:4" ht="18" customHeight="1">
      <c r="A15" s="427" t="s">
        <v>214</v>
      </c>
      <c r="B15" s="429" t="s">
        <v>542</v>
      </c>
      <c r="C15" s="458">
        <v>0</v>
      </c>
      <c r="D15" s="459">
        <v>0</v>
      </c>
    </row>
    <row r="16" spans="1:4" ht="22.5" customHeight="1">
      <c r="A16" s="427" t="s">
        <v>215</v>
      </c>
      <c r="B16" s="429" t="s">
        <v>543</v>
      </c>
      <c r="C16" s="458">
        <v>80000000</v>
      </c>
      <c r="D16" s="459">
        <v>0</v>
      </c>
    </row>
    <row r="17" spans="1:4" ht="18" customHeight="1">
      <c r="A17" s="427" t="s">
        <v>216</v>
      </c>
      <c r="B17" s="428" t="s">
        <v>544</v>
      </c>
      <c r="C17" s="458">
        <v>2400000</v>
      </c>
      <c r="D17" s="459">
        <v>0</v>
      </c>
    </row>
    <row r="18" spans="1:4" ht="18" customHeight="1">
      <c r="A18" s="427" t="s">
        <v>219</v>
      </c>
      <c r="B18" s="428" t="s">
        <v>545</v>
      </c>
      <c r="C18" s="458">
        <v>1000000</v>
      </c>
      <c r="D18" s="459">
        <v>0</v>
      </c>
    </row>
    <row r="19" spans="1:4" ht="18" customHeight="1">
      <c r="A19" s="427" t="s">
        <v>222</v>
      </c>
      <c r="B19" s="428" t="s">
        <v>546</v>
      </c>
      <c r="C19" s="458">
        <v>450000</v>
      </c>
      <c r="D19" s="459">
        <v>0</v>
      </c>
    </row>
    <row r="20" spans="1:4" ht="18" customHeight="1">
      <c r="A20" s="427" t="s">
        <v>225</v>
      </c>
      <c r="B20" s="428" t="s">
        <v>547</v>
      </c>
      <c r="C20" s="458">
        <v>0</v>
      </c>
      <c r="D20" s="459">
        <v>0</v>
      </c>
    </row>
    <row r="21" spans="1:4" ht="18" customHeight="1">
      <c r="A21" s="427" t="s">
        <v>228</v>
      </c>
      <c r="B21" s="428" t="s">
        <v>548</v>
      </c>
      <c r="C21" s="458">
        <v>0</v>
      </c>
      <c r="D21" s="459">
        <v>0</v>
      </c>
    </row>
    <row r="22" spans="1:4" ht="18" customHeight="1">
      <c r="A22" s="427" t="s">
        <v>231</v>
      </c>
      <c r="B22" s="430"/>
      <c r="C22" s="431"/>
      <c r="D22" s="432"/>
    </row>
    <row r="23" spans="1:4" ht="18" customHeight="1">
      <c r="A23" s="427" t="s">
        <v>234</v>
      </c>
      <c r="B23" s="433"/>
      <c r="C23" s="431"/>
      <c r="D23" s="432"/>
    </row>
    <row r="24" spans="1:4" ht="18" customHeight="1">
      <c r="A24" s="427" t="s">
        <v>237</v>
      </c>
      <c r="B24" s="433"/>
      <c r="C24" s="431"/>
      <c r="D24" s="432"/>
    </row>
    <row r="25" spans="1:4" ht="18" customHeight="1" thickBot="1">
      <c r="A25" s="427" t="s">
        <v>240</v>
      </c>
      <c r="B25" s="433"/>
      <c r="C25" s="431"/>
      <c r="D25" s="432"/>
    </row>
    <row r="26" spans="1:4" ht="18" customHeight="1" thickBot="1">
      <c r="A26" s="434" t="s">
        <v>243</v>
      </c>
      <c r="B26" s="435" t="s">
        <v>477</v>
      </c>
      <c r="C26" s="436">
        <f>+C6+C7+C8+C9+C10+C17+C18+C19+C20+C21+C22+C23+C24+C25</f>
        <v>84525000</v>
      </c>
      <c r="D26" s="439">
        <f>SUM(D6:D21)</f>
        <v>0</v>
      </c>
    </row>
    <row r="27" spans="1:4" ht="8.25" customHeight="1">
      <c r="A27" s="437"/>
      <c r="B27" s="772"/>
      <c r="C27" s="772"/>
      <c r="D27" s="772"/>
    </row>
    <row r="28" spans="1:4" ht="12.75">
      <c r="A28" s="419"/>
      <c r="B28" s="438"/>
      <c r="C28" s="438"/>
      <c r="D28" s="438"/>
    </row>
  </sheetData>
  <sheetProtection/>
  <mergeCells count="3">
    <mergeCell ref="B27:D27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8515625" style="104" customWidth="1"/>
    <col min="2" max="2" width="42.57421875" style="101" customWidth="1"/>
    <col min="3" max="4" width="11.00390625" style="101" customWidth="1"/>
    <col min="5" max="5" width="13.00390625" style="101" customWidth="1"/>
    <col min="6" max="7" width="11.00390625" style="101" customWidth="1"/>
    <col min="8" max="8" width="12.28125" style="101" customWidth="1"/>
    <col min="9" max="9" width="2.8515625" style="101" customWidth="1"/>
    <col min="10" max="16384" width="8.00390625" style="101" customWidth="1"/>
  </cols>
  <sheetData>
    <row r="2" spans="1:8" ht="39.75" customHeight="1">
      <c r="A2" s="777" t="s">
        <v>549</v>
      </c>
      <c r="B2" s="777"/>
      <c r="C2" s="777"/>
      <c r="D2" s="777"/>
      <c r="E2" s="777"/>
      <c r="F2" s="777"/>
      <c r="G2" s="777"/>
      <c r="H2" s="777"/>
    </row>
    <row r="3" spans="1:9" s="412" customFormat="1" ht="15.75" customHeight="1">
      <c r="A3" s="419"/>
      <c r="B3" s="411"/>
      <c r="C3" s="528"/>
      <c r="D3" s="528"/>
      <c r="G3" s="775"/>
      <c r="H3" s="775"/>
      <c r="I3" s="517"/>
    </row>
    <row r="4" spans="1:9" s="413" customFormat="1" ht="16.5" thickBot="1">
      <c r="A4" s="827" t="s">
        <v>734</v>
      </c>
      <c r="B4" s="420"/>
      <c r="C4" s="421"/>
      <c r="D4" s="421"/>
      <c r="G4" s="789" t="s">
        <v>590</v>
      </c>
      <c r="H4" s="789"/>
      <c r="I4" s="516"/>
    </row>
    <row r="5" spans="1:8" s="406" customFormat="1" ht="26.25" customHeight="1">
      <c r="A5" s="783" t="s">
        <v>204</v>
      </c>
      <c r="B5" s="782" t="s">
        <v>520</v>
      </c>
      <c r="C5" s="786" t="s">
        <v>521</v>
      </c>
      <c r="D5" s="787" t="s">
        <v>710</v>
      </c>
      <c r="E5" s="782" t="s">
        <v>522</v>
      </c>
      <c r="F5" s="782"/>
      <c r="G5" s="782"/>
      <c r="H5" s="780" t="s">
        <v>443</v>
      </c>
    </row>
    <row r="6" spans="1:8" s="407" customFormat="1" ht="32.25" customHeight="1">
      <c r="A6" s="784"/>
      <c r="B6" s="785"/>
      <c r="C6" s="785"/>
      <c r="D6" s="788"/>
      <c r="E6" s="476" t="s">
        <v>593</v>
      </c>
      <c r="F6" s="476" t="s">
        <v>594</v>
      </c>
      <c r="G6" s="476" t="s">
        <v>595</v>
      </c>
      <c r="H6" s="781"/>
    </row>
    <row r="7" spans="1:8" s="408" customFormat="1" ht="12.75" customHeight="1">
      <c r="A7" s="409" t="s">
        <v>98</v>
      </c>
      <c r="B7" s="477" t="s">
        <v>99</v>
      </c>
      <c r="C7" s="477" t="s">
        <v>100</v>
      </c>
      <c r="D7" s="477" t="s">
        <v>101</v>
      </c>
      <c r="E7" s="477" t="s">
        <v>102</v>
      </c>
      <c r="F7" s="477" t="s">
        <v>506</v>
      </c>
      <c r="G7" s="477" t="s">
        <v>523</v>
      </c>
      <c r="H7" s="478" t="s">
        <v>558</v>
      </c>
    </row>
    <row r="8" spans="1:8" ht="24.75" customHeight="1">
      <c r="A8" s="409" t="s">
        <v>120</v>
      </c>
      <c r="B8" s="479" t="s">
        <v>524</v>
      </c>
      <c r="C8" s="480"/>
      <c r="D8" s="480"/>
      <c r="E8" s="481">
        <v>0</v>
      </c>
      <c r="F8" s="481">
        <v>0</v>
      </c>
      <c r="G8" s="481">
        <v>0</v>
      </c>
      <c r="H8" s="482">
        <v>0</v>
      </c>
    </row>
    <row r="9" spans="1:9" ht="25.5" customHeight="1">
      <c r="A9" s="409" t="s">
        <v>121</v>
      </c>
      <c r="B9" s="479" t="s">
        <v>525</v>
      </c>
      <c r="C9" s="488"/>
      <c r="D9" s="441"/>
      <c r="E9" s="481">
        <v>0</v>
      </c>
      <c r="F9" s="481">
        <v>0</v>
      </c>
      <c r="G9" s="481">
        <v>0</v>
      </c>
      <c r="H9" s="482">
        <v>0</v>
      </c>
      <c r="I9" s="776"/>
    </row>
    <row r="10" spans="1:9" ht="19.5" customHeight="1">
      <c r="A10" s="409" t="s">
        <v>122</v>
      </c>
      <c r="B10" s="479" t="s">
        <v>526</v>
      </c>
      <c r="C10" s="488" t="s">
        <v>593</v>
      </c>
      <c r="D10" s="483">
        <v>0</v>
      </c>
      <c r="E10" s="484">
        <f>+E11</f>
        <v>4860000</v>
      </c>
      <c r="F10" s="484">
        <f>+F11</f>
        <v>0</v>
      </c>
      <c r="G10" s="484">
        <f>+G11</f>
        <v>0</v>
      </c>
      <c r="H10" s="485">
        <f>SUM(E10:G10)</f>
        <v>4860000</v>
      </c>
      <c r="I10" s="776"/>
    </row>
    <row r="11" spans="1:9" ht="19.5" customHeight="1">
      <c r="A11" s="409" t="s">
        <v>123</v>
      </c>
      <c r="B11" s="486" t="s">
        <v>591</v>
      </c>
      <c r="C11" s="488"/>
      <c r="D11" s="441"/>
      <c r="E11" s="442">
        <v>4860000</v>
      </c>
      <c r="F11" s="442">
        <v>0</v>
      </c>
      <c r="G11" s="442">
        <v>0</v>
      </c>
      <c r="H11" s="482">
        <f>SUM(E11:G11)</f>
        <v>4860000</v>
      </c>
      <c r="I11" s="776"/>
    </row>
    <row r="12" spans="1:9" ht="19.5" customHeight="1">
      <c r="A12" s="409" t="s">
        <v>124</v>
      </c>
      <c r="B12" s="479" t="s">
        <v>527</v>
      </c>
      <c r="C12" s="488" t="s">
        <v>593</v>
      </c>
      <c r="D12" s="483">
        <v>0</v>
      </c>
      <c r="E12" s="484">
        <f>+E13</f>
        <v>27310000</v>
      </c>
      <c r="F12" s="484">
        <f>+F13</f>
        <v>0</v>
      </c>
      <c r="G12" s="484">
        <f>+G13</f>
        <v>0</v>
      </c>
      <c r="H12" s="485">
        <f>SUM(E12:G12)</f>
        <v>27310000</v>
      </c>
      <c r="I12" s="776"/>
    </row>
    <row r="13" spans="1:9" ht="19.5" customHeight="1">
      <c r="A13" s="409" t="s">
        <v>125</v>
      </c>
      <c r="B13" s="486" t="s">
        <v>592</v>
      </c>
      <c r="C13" s="488"/>
      <c r="D13" s="441"/>
      <c r="E13" s="442">
        <v>27310000</v>
      </c>
      <c r="F13" s="442">
        <v>0</v>
      </c>
      <c r="G13" s="442">
        <v>0</v>
      </c>
      <c r="H13" s="482">
        <f>SUM(E13:G13)</f>
        <v>27310000</v>
      </c>
      <c r="I13" s="776"/>
    </row>
    <row r="14" spans="1:9" ht="19.5" customHeight="1">
      <c r="A14" s="409" t="s">
        <v>126</v>
      </c>
      <c r="B14" s="487" t="s">
        <v>528</v>
      </c>
      <c r="C14" s="483"/>
      <c r="D14" s="483"/>
      <c r="E14" s="484">
        <f>+E16+E15</f>
        <v>4789108</v>
      </c>
      <c r="F14" s="484">
        <f>+F16+F15</f>
        <v>1400000</v>
      </c>
      <c r="G14" s="484">
        <f>+G16+G15</f>
        <v>2000000</v>
      </c>
      <c r="H14" s="485">
        <f>H15+H16</f>
        <v>8189108</v>
      </c>
      <c r="I14" s="776"/>
    </row>
    <row r="15" spans="1:9" ht="19.5" customHeight="1">
      <c r="A15" s="409" t="s">
        <v>127</v>
      </c>
      <c r="B15" s="487" t="s">
        <v>556</v>
      </c>
      <c r="C15" s="488" t="s">
        <v>557</v>
      </c>
      <c r="D15" s="488">
        <v>1900000</v>
      </c>
      <c r="E15" s="489">
        <v>1000000</v>
      </c>
      <c r="F15" s="489">
        <v>1400000</v>
      </c>
      <c r="G15" s="489">
        <v>2000000</v>
      </c>
      <c r="H15" s="490">
        <f>SUM(E15:G15)</f>
        <v>4400000</v>
      </c>
      <c r="I15" s="776"/>
    </row>
    <row r="16" spans="1:9" ht="19.5" customHeight="1">
      <c r="A16" s="409" t="s">
        <v>128</v>
      </c>
      <c r="B16" s="486" t="s">
        <v>550</v>
      </c>
      <c r="C16" s="441" t="s">
        <v>593</v>
      </c>
      <c r="D16" s="441">
        <v>0</v>
      </c>
      <c r="E16" s="442">
        <v>3789108</v>
      </c>
      <c r="F16" s="442">
        <v>0</v>
      </c>
      <c r="G16" s="442">
        <v>0</v>
      </c>
      <c r="H16" s="482">
        <f>SUM(E16:G16)</f>
        <v>3789108</v>
      </c>
      <c r="I16" s="776"/>
    </row>
    <row r="17" spans="1:9" s="440" customFormat="1" ht="19.5" customHeight="1" thickBot="1">
      <c r="A17" s="778" t="s">
        <v>529</v>
      </c>
      <c r="B17" s="779"/>
      <c r="C17" s="491"/>
      <c r="D17" s="491"/>
      <c r="E17" s="492">
        <f>+E8+E9+E10+E12+E14</f>
        <v>36959108</v>
      </c>
      <c r="F17" s="492">
        <f>+F8+F9+F10+F12+F14</f>
        <v>1400000</v>
      </c>
      <c r="G17" s="492">
        <f>+G8+G9+G10+G12+G14</f>
        <v>2000000</v>
      </c>
      <c r="H17" s="493">
        <f>+H8+H9+H10+H12+H14</f>
        <v>40359108</v>
      </c>
      <c r="I17" s="776"/>
    </row>
  </sheetData>
  <sheetProtection/>
  <mergeCells count="11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zoomScalePageLayoutView="0" workbookViewId="0" topLeftCell="A1">
      <selection activeCell="F2" sqref="F2:G2"/>
    </sheetView>
  </sheetViews>
  <sheetFormatPr defaultColWidth="8.00390625" defaultRowHeight="12.75"/>
  <cols>
    <col min="1" max="1" width="4.8515625" style="382" customWidth="1"/>
    <col min="2" max="2" width="30.57421875" style="382" customWidth="1"/>
    <col min="3" max="3" width="11.140625" style="382" customWidth="1"/>
    <col min="4" max="5" width="12.00390625" style="382" customWidth="1"/>
    <col min="6" max="6" width="12.57421875" style="382" customWidth="1"/>
    <col min="7" max="7" width="14.8515625" style="382" customWidth="1"/>
    <col min="8" max="16384" width="8.00390625" style="382" customWidth="1"/>
  </cols>
  <sheetData>
    <row r="1" spans="1:7" s="520" customFormat="1" ht="48.75" customHeight="1">
      <c r="A1" s="806" t="s">
        <v>711</v>
      </c>
      <c r="B1" s="806"/>
      <c r="C1" s="806"/>
      <c r="D1" s="806"/>
      <c r="E1" s="806"/>
      <c r="F1" s="806"/>
      <c r="G1" s="806"/>
    </row>
    <row r="2" spans="1:10" s="412" customFormat="1" ht="15.75" customHeight="1">
      <c r="A2" s="419"/>
      <c r="B2" s="411"/>
      <c r="C2" s="411"/>
      <c r="D2" s="774"/>
      <c r="E2" s="774"/>
      <c r="F2" s="775"/>
      <c r="G2" s="775"/>
      <c r="H2" s="518"/>
      <c r="J2" s="517"/>
    </row>
    <row r="3" spans="1:10" s="413" customFormat="1" ht="15.75" customHeight="1">
      <c r="A3" s="827" t="s">
        <v>735</v>
      </c>
      <c r="B3" s="420"/>
      <c r="C3" s="420"/>
      <c r="D3" s="421"/>
      <c r="E3" s="516"/>
      <c r="F3" s="793" t="s">
        <v>590</v>
      </c>
      <c r="G3" s="793"/>
      <c r="H3" s="519"/>
      <c r="J3" s="516"/>
    </row>
    <row r="4" spans="1:8" ht="15.75" customHeight="1">
      <c r="A4" s="794" t="s">
        <v>712</v>
      </c>
      <c r="B4" s="794"/>
      <c r="C4" s="794"/>
      <c r="D4" s="794"/>
      <c r="E4" s="794"/>
      <c r="F4" s="794"/>
      <c r="G4" s="385"/>
      <c r="H4" s="386"/>
    </row>
    <row r="5" spans="1:8" ht="15.75" customHeight="1" thickBot="1">
      <c r="A5" s="383"/>
      <c r="B5" s="383"/>
      <c r="C5" s="383"/>
      <c r="D5" s="384"/>
      <c r="E5" s="384"/>
      <c r="F5" s="385"/>
      <c r="G5" s="385"/>
      <c r="H5" s="386"/>
    </row>
    <row r="6" spans="1:8" ht="22.5" customHeight="1">
      <c r="A6" s="404" t="s">
        <v>503</v>
      </c>
      <c r="B6" s="823" t="s">
        <v>517</v>
      </c>
      <c r="C6" s="823"/>
      <c r="D6" s="823"/>
      <c r="E6" s="823"/>
      <c r="F6" s="807" t="s">
        <v>518</v>
      </c>
      <c r="G6" s="808"/>
      <c r="H6" s="386"/>
    </row>
    <row r="7" spans="1:8" ht="15.75" customHeight="1">
      <c r="A7" s="405" t="s">
        <v>98</v>
      </c>
      <c r="B7" s="820" t="s">
        <v>99</v>
      </c>
      <c r="C7" s="820"/>
      <c r="D7" s="820"/>
      <c r="E7" s="820"/>
      <c r="F7" s="820" t="s">
        <v>100</v>
      </c>
      <c r="G7" s="821"/>
      <c r="H7" s="386"/>
    </row>
    <row r="8" spans="1:8" ht="15.75" customHeight="1">
      <c r="A8" s="405" t="s">
        <v>120</v>
      </c>
      <c r="B8" s="803"/>
      <c r="C8" s="803"/>
      <c r="D8" s="803"/>
      <c r="E8" s="803"/>
      <c r="F8" s="804"/>
      <c r="G8" s="805"/>
      <c r="H8" s="386"/>
    </row>
    <row r="9" spans="1:8" ht="15.75" customHeight="1">
      <c r="A9" s="405" t="s">
        <v>121</v>
      </c>
      <c r="B9" s="803"/>
      <c r="C9" s="803"/>
      <c r="D9" s="803"/>
      <c r="E9" s="803"/>
      <c r="F9" s="804"/>
      <c r="G9" s="805"/>
      <c r="H9" s="386"/>
    </row>
    <row r="10" spans="1:8" ht="15.75" customHeight="1">
      <c r="A10" s="405" t="s">
        <v>122</v>
      </c>
      <c r="B10" s="803"/>
      <c r="C10" s="803"/>
      <c r="D10" s="803"/>
      <c r="E10" s="803"/>
      <c r="F10" s="804"/>
      <c r="G10" s="805"/>
      <c r="H10" s="386"/>
    </row>
    <row r="11" spans="1:8" ht="25.5" customHeight="1" thickBot="1">
      <c r="A11" s="415" t="s">
        <v>123</v>
      </c>
      <c r="B11" s="824" t="s">
        <v>519</v>
      </c>
      <c r="C11" s="824"/>
      <c r="D11" s="824"/>
      <c r="E11" s="824"/>
      <c r="F11" s="825">
        <f>SUM(F8:F10)</f>
        <v>0</v>
      </c>
      <c r="G11" s="826"/>
      <c r="H11" s="386"/>
    </row>
    <row r="12" spans="1:8" ht="25.5" customHeight="1">
      <c r="A12" s="416"/>
      <c r="B12" s="417"/>
      <c r="C12" s="417"/>
      <c r="D12" s="417"/>
      <c r="E12" s="417"/>
      <c r="F12" s="418"/>
      <c r="G12" s="418"/>
      <c r="H12" s="386"/>
    </row>
    <row r="13" spans="1:8" ht="15.75" customHeight="1">
      <c r="A13" s="794" t="s">
        <v>551</v>
      </c>
      <c r="B13" s="794"/>
      <c r="C13" s="794"/>
      <c r="D13" s="794"/>
      <c r="E13" s="794"/>
      <c r="F13" s="794"/>
      <c r="G13" s="794"/>
      <c r="H13" s="386"/>
    </row>
    <row r="14" spans="1:8" ht="15.75" customHeight="1" thickBot="1">
      <c r="A14" s="383"/>
      <c r="B14" s="383"/>
      <c r="C14" s="383"/>
      <c r="D14" s="384"/>
      <c r="E14" s="384"/>
      <c r="F14" s="385"/>
      <c r="G14" s="385"/>
      <c r="H14" s="386"/>
    </row>
    <row r="15" spans="1:7" ht="15" customHeight="1">
      <c r="A15" s="811" t="s">
        <v>503</v>
      </c>
      <c r="B15" s="813" t="s">
        <v>504</v>
      </c>
      <c r="C15" s="817" t="s">
        <v>505</v>
      </c>
      <c r="D15" s="818"/>
      <c r="E15" s="818"/>
      <c r="F15" s="819"/>
      <c r="G15" s="809" t="s">
        <v>597</v>
      </c>
    </row>
    <row r="16" spans="1:7" ht="13.5" customHeight="1" thickBot="1">
      <c r="A16" s="812"/>
      <c r="B16" s="814"/>
      <c r="C16" s="542" t="s">
        <v>596</v>
      </c>
      <c r="D16" s="387" t="s">
        <v>594</v>
      </c>
      <c r="E16" s="387" t="s">
        <v>595</v>
      </c>
      <c r="F16" s="387" t="s">
        <v>713</v>
      </c>
      <c r="G16" s="810"/>
    </row>
    <row r="17" spans="1:7" ht="15.75" thickBot="1">
      <c r="A17" s="388" t="s">
        <v>98</v>
      </c>
      <c r="B17" s="389" t="s">
        <v>99</v>
      </c>
      <c r="C17" s="389" t="s">
        <v>100</v>
      </c>
      <c r="D17" s="389" t="s">
        <v>101</v>
      </c>
      <c r="E17" s="389" t="s">
        <v>102</v>
      </c>
      <c r="F17" s="389" t="s">
        <v>506</v>
      </c>
      <c r="G17" s="390" t="s">
        <v>523</v>
      </c>
    </row>
    <row r="18" spans="1:7" ht="15">
      <c r="A18" s="391" t="s">
        <v>120</v>
      </c>
      <c r="B18" s="392"/>
      <c r="C18" s="392"/>
      <c r="D18" s="393"/>
      <c r="E18" s="393"/>
      <c r="F18" s="393"/>
      <c r="G18" s="394">
        <f>SUM(D18:F18)</f>
        <v>0</v>
      </c>
    </row>
    <row r="19" spans="1:7" ht="15">
      <c r="A19" s="395" t="s">
        <v>121</v>
      </c>
      <c r="B19" s="396"/>
      <c r="C19" s="396"/>
      <c r="D19" s="397"/>
      <c r="E19" s="397"/>
      <c r="F19" s="397"/>
      <c r="G19" s="398">
        <f>SUM(D19:F19)</f>
        <v>0</v>
      </c>
    </row>
    <row r="20" spans="1:7" ht="15.75" thickBot="1">
      <c r="A20" s="395" t="s">
        <v>122</v>
      </c>
      <c r="B20" s="396"/>
      <c r="C20" s="396"/>
      <c r="D20" s="397"/>
      <c r="E20" s="397"/>
      <c r="F20" s="397"/>
      <c r="G20" s="398">
        <f>SUM(D20:F20)</f>
        <v>0</v>
      </c>
    </row>
    <row r="21" spans="1:7" s="403" customFormat="1" ht="15" thickBot="1">
      <c r="A21" s="399" t="s">
        <v>123</v>
      </c>
      <c r="B21" s="400" t="s">
        <v>507</v>
      </c>
      <c r="C21" s="400"/>
      <c r="D21" s="401">
        <f>SUM(D18:D20)</f>
        <v>0</v>
      </c>
      <c r="E21" s="401">
        <f>SUM(E18:E20)</f>
        <v>0</v>
      </c>
      <c r="F21" s="401">
        <f>SUM(F18:F20)</f>
        <v>0</v>
      </c>
      <c r="G21" s="402">
        <f>SUM(G18:G20)</f>
        <v>0</v>
      </c>
    </row>
    <row r="22" spans="1:7" s="403" customFormat="1" ht="14.25">
      <c r="A22" s="449"/>
      <c r="B22" s="450"/>
      <c r="C22" s="450"/>
      <c r="D22" s="451"/>
      <c r="E22" s="451"/>
      <c r="F22" s="451"/>
      <c r="G22" s="451"/>
    </row>
    <row r="23" spans="1:7" s="452" customFormat="1" ht="30.75" customHeight="1">
      <c r="A23" s="822" t="s">
        <v>552</v>
      </c>
      <c r="B23" s="822"/>
      <c r="C23" s="822"/>
      <c r="D23" s="822"/>
      <c r="E23" s="822"/>
      <c r="F23" s="822"/>
      <c r="G23" s="822"/>
    </row>
    <row r="24" ht="15.75" thickBot="1"/>
    <row r="25" spans="1:7" ht="21.75" thickBot="1">
      <c r="A25" s="443" t="s">
        <v>503</v>
      </c>
      <c r="B25" s="815" t="s">
        <v>508</v>
      </c>
      <c r="C25" s="815"/>
      <c r="D25" s="816"/>
      <c r="E25" s="816"/>
      <c r="F25" s="816"/>
      <c r="G25" s="443" t="s">
        <v>714</v>
      </c>
    </row>
    <row r="26" spans="1:7" ht="15">
      <c r="A26" s="444" t="s">
        <v>98</v>
      </c>
      <c r="B26" s="796" t="s">
        <v>99</v>
      </c>
      <c r="C26" s="796"/>
      <c r="D26" s="797"/>
      <c r="E26" s="797"/>
      <c r="F26" s="798"/>
      <c r="G26" s="444" t="s">
        <v>100</v>
      </c>
    </row>
    <row r="27" spans="1:7" ht="15">
      <c r="A27" s="454" t="s">
        <v>120</v>
      </c>
      <c r="B27" s="790" t="s">
        <v>509</v>
      </c>
      <c r="C27" s="791"/>
      <c r="D27" s="791"/>
      <c r="E27" s="791"/>
      <c r="F27" s="792"/>
      <c r="G27" s="447">
        <v>80050000</v>
      </c>
    </row>
    <row r="28" spans="1:7" ht="23.25" customHeight="1">
      <c r="A28" s="454" t="s">
        <v>121</v>
      </c>
      <c r="B28" s="799" t="s">
        <v>510</v>
      </c>
      <c r="C28" s="799"/>
      <c r="D28" s="800"/>
      <c r="E28" s="800"/>
      <c r="F28" s="801"/>
      <c r="G28" s="447">
        <v>1450000</v>
      </c>
    </row>
    <row r="29" spans="1:7" ht="15">
      <c r="A29" s="454" t="s">
        <v>122</v>
      </c>
      <c r="B29" s="799" t="s">
        <v>511</v>
      </c>
      <c r="C29" s="799"/>
      <c r="D29" s="800"/>
      <c r="E29" s="800"/>
      <c r="F29" s="801"/>
      <c r="G29" s="447">
        <v>0</v>
      </c>
    </row>
    <row r="30" spans="1:7" ht="30" customHeight="1">
      <c r="A30" s="454" t="s">
        <v>123</v>
      </c>
      <c r="B30" s="799" t="s">
        <v>512</v>
      </c>
      <c r="C30" s="799"/>
      <c r="D30" s="800"/>
      <c r="E30" s="800"/>
      <c r="F30" s="801"/>
      <c r="G30" s="447">
        <v>0</v>
      </c>
    </row>
    <row r="31" spans="1:7" ht="15">
      <c r="A31" s="454" t="s">
        <v>124</v>
      </c>
      <c r="B31" s="799" t="s">
        <v>513</v>
      </c>
      <c r="C31" s="799"/>
      <c r="D31" s="800"/>
      <c r="E31" s="800"/>
      <c r="F31" s="801"/>
      <c r="G31" s="447">
        <v>40000</v>
      </c>
    </row>
    <row r="32" spans="1:7" ht="17.25" customHeight="1" thickBot="1">
      <c r="A32" s="455" t="s">
        <v>125</v>
      </c>
      <c r="B32" s="802" t="s">
        <v>514</v>
      </c>
      <c r="C32" s="802"/>
      <c r="D32" s="802"/>
      <c r="E32" s="802"/>
      <c r="F32" s="802"/>
      <c r="G32" s="447">
        <v>0</v>
      </c>
    </row>
    <row r="33" spans="1:7" ht="29.25" customHeight="1" thickBot="1">
      <c r="A33" s="453" t="s">
        <v>515</v>
      </c>
      <c r="B33" s="445"/>
      <c r="C33" s="446"/>
      <c r="D33" s="446"/>
      <c r="E33" s="446"/>
      <c r="F33" s="446"/>
      <c r="G33" s="448">
        <f>SUM(G27:G32)</f>
        <v>81540000</v>
      </c>
    </row>
    <row r="34" spans="1:6" ht="27" customHeight="1">
      <c r="A34" s="795" t="s">
        <v>516</v>
      </c>
      <c r="B34" s="795"/>
      <c r="C34" s="795"/>
      <c r="D34" s="795"/>
      <c r="E34" s="795"/>
      <c r="F34" s="795"/>
    </row>
  </sheetData>
  <sheetProtection/>
  <mergeCells count="32">
    <mergeCell ref="B11:E11"/>
    <mergeCell ref="F11:G11"/>
    <mergeCell ref="B31:F31"/>
    <mergeCell ref="B25:F25"/>
    <mergeCell ref="C15:F15"/>
    <mergeCell ref="F7:G7"/>
    <mergeCell ref="F10:G10"/>
    <mergeCell ref="B7:E7"/>
    <mergeCell ref="B8:E8"/>
    <mergeCell ref="A23:G23"/>
    <mergeCell ref="F8:G8"/>
    <mergeCell ref="B10:E10"/>
    <mergeCell ref="B9:E9"/>
    <mergeCell ref="F9:G9"/>
    <mergeCell ref="A1:G1"/>
    <mergeCell ref="F6:G6"/>
    <mergeCell ref="G15:G16"/>
    <mergeCell ref="A15:A16"/>
    <mergeCell ref="B15:B16"/>
    <mergeCell ref="D2:E2"/>
    <mergeCell ref="F2:G2"/>
    <mergeCell ref="B6:E6"/>
    <mergeCell ref="B27:F27"/>
    <mergeCell ref="F3:G3"/>
    <mergeCell ref="A4:F4"/>
    <mergeCell ref="A34:F34"/>
    <mergeCell ref="B26:F26"/>
    <mergeCell ref="B28:F28"/>
    <mergeCell ref="B29:F29"/>
    <mergeCell ref="B30:F30"/>
    <mergeCell ref="A13:G13"/>
    <mergeCell ref="B32:F32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6.7109375" style="0" customWidth="1"/>
  </cols>
  <sheetData>
    <row r="1" spans="1:5" ht="30" customHeight="1">
      <c r="A1" s="730" t="s">
        <v>192</v>
      </c>
      <c r="B1" s="730"/>
      <c r="C1" s="730"/>
      <c r="D1" s="730"/>
      <c r="E1" s="730"/>
    </row>
    <row r="2" spans="1:5" ht="18" customHeight="1">
      <c r="A2" s="731" t="s">
        <v>593</v>
      </c>
      <c r="B2" s="731"/>
      <c r="C2" s="731"/>
      <c r="D2" s="731"/>
      <c r="E2" s="731"/>
    </row>
    <row r="3" spans="1:5" ht="17.25" customHeight="1">
      <c r="A3" s="30"/>
      <c r="B3" s="27"/>
      <c r="C3" s="26"/>
      <c r="D3" s="732"/>
      <c r="E3" s="732"/>
    </row>
    <row r="4" spans="1:5" ht="16.5" thickBot="1">
      <c r="A4" s="827" t="s">
        <v>722</v>
      </c>
      <c r="B4" s="28"/>
      <c r="C4" s="29"/>
      <c r="D4" s="733" t="s">
        <v>563</v>
      </c>
      <c r="E4" s="733"/>
    </row>
    <row r="5" spans="1:5" ht="44.25" customHeight="1" thickBot="1" thickTop="1">
      <c r="A5" s="79" t="s">
        <v>0</v>
      </c>
      <c r="B5" s="58" t="s">
        <v>1</v>
      </c>
      <c r="C5" s="59" t="s">
        <v>562</v>
      </c>
      <c r="D5" s="59" t="s">
        <v>609</v>
      </c>
      <c r="E5" s="59" t="s">
        <v>610</v>
      </c>
    </row>
    <row r="6" spans="1:5" ht="12.75" customHeight="1" thickTop="1">
      <c r="A6" s="90" t="s">
        <v>98</v>
      </c>
      <c r="B6" s="91" t="s">
        <v>99</v>
      </c>
      <c r="C6" s="91" t="s">
        <v>100</v>
      </c>
      <c r="D6" s="91" t="s">
        <v>101</v>
      </c>
      <c r="E6" s="91" t="s">
        <v>102</v>
      </c>
    </row>
    <row r="7" spans="1:5" ht="21.75" customHeight="1">
      <c r="A7" s="55" t="s">
        <v>2</v>
      </c>
      <c r="B7" s="56" t="s">
        <v>3</v>
      </c>
      <c r="C7" s="646">
        <f>C8+C15</f>
        <v>160777558</v>
      </c>
      <c r="D7" s="646">
        <f>D8+D15</f>
        <v>165202544</v>
      </c>
      <c r="E7" s="75">
        <f>E8+E15</f>
        <v>149528836</v>
      </c>
    </row>
    <row r="8" spans="1:5" s="699" customFormat="1" ht="21.75" customHeight="1">
      <c r="A8" s="46" t="s">
        <v>4</v>
      </c>
      <c r="B8" s="47" t="s">
        <v>5</v>
      </c>
      <c r="C8" s="647">
        <f>SUM(C9:C14)</f>
        <v>120646534</v>
      </c>
      <c r="D8" s="647">
        <f>SUM(D9:D14)</f>
        <v>120696567</v>
      </c>
      <c r="E8" s="70">
        <f>SUM(E9:E14)</f>
        <v>108311331</v>
      </c>
    </row>
    <row r="9" spans="1:5" s="699" customFormat="1" ht="21.75" customHeight="1" hidden="1">
      <c r="A9" s="46" t="s">
        <v>134</v>
      </c>
      <c r="B9" s="47" t="s">
        <v>6</v>
      </c>
      <c r="C9" s="647">
        <v>44775423</v>
      </c>
      <c r="D9" s="647">
        <v>44775423</v>
      </c>
      <c r="E9" s="70">
        <v>41241986</v>
      </c>
    </row>
    <row r="10" spans="1:5" s="699" customFormat="1" ht="21.75" customHeight="1" hidden="1">
      <c r="A10" s="46" t="s">
        <v>135</v>
      </c>
      <c r="B10" s="47" t="s">
        <v>7</v>
      </c>
      <c r="C10" s="647">
        <v>45313000</v>
      </c>
      <c r="D10" s="647">
        <v>44287333</v>
      </c>
      <c r="E10" s="70">
        <v>38845973</v>
      </c>
    </row>
    <row r="11" spans="1:5" s="699" customFormat="1" ht="21.75" customHeight="1" hidden="1">
      <c r="A11" s="46" t="s">
        <v>136</v>
      </c>
      <c r="B11" s="47" t="s">
        <v>8</v>
      </c>
      <c r="C11" s="647">
        <v>26868276</v>
      </c>
      <c r="D11" s="647">
        <v>26966949</v>
      </c>
      <c r="E11" s="70">
        <v>24928266</v>
      </c>
    </row>
    <row r="12" spans="1:5" s="699" customFormat="1" ht="21.75" customHeight="1" hidden="1">
      <c r="A12" s="46" t="s">
        <v>137</v>
      </c>
      <c r="B12" s="47" t="s">
        <v>9</v>
      </c>
      <c r="C12" s="647">
        <v>1200000</v>
      </c>
      <c r="D12" s="647">
        <v>1200000</v>
      </c>
      <c r="E12" s="70">
        <v>1200000</v>
      </c>
    </row>
    <row r="13" spans="1:5" s="699" customFormat="1" ht="21.75" customHeight="1" hidden="1">
      <c r="A13" s="46" t="s">
        <v>138</v>
      </c>
      <c r="B13" s="71" t="s">
        <v>564</v>
      </c>
      <c r="C13" s="647">
        <v>2489835</v>
      </c>
      <c r="D13" s="647">
        <v>3193542</v>
      </c>
      <c r="E13" s="72">
        <v>2095106</v>
      </c>
    </row>
    <row r="14" spans="1:5" s="699" customFormat="1" ht="21.75" customHeight="1" hidden="1">
      <c r="A14" s="46" t="s">
        <v>139</v>
      </c>
      <c r="B14" s="71" t="s">
        <v>565</v>
      </c>
      <c r="C14" s="648">
        <v>0</v>
      </c>
      <c r="D14" s="647">
        <v>273320</v>
      </c>
      <c r="E14" s="71">
        <v>0</v>
      </c>
    </row>
    <row r="15" spans="1:5" s="699" customFormat="1" ht="21.75" customHeight="1">
      <c r="A15" s="46" t="s">
        <v>10</v>
      </c>
      <c r="B15" s="47" t="s">
        <v>11</v>
      </c>
      <c r="C15" s="647">
        <v>40131024</v>
      </c>
      <c r="D15" s="647">
        <v>44505977</v>
      </c>
      <c r="E15" s="70">
        <v>41217505</v>
      </c>
    </row>
    <row r="16" spans="1:5" ht="21.75" customHeight="1">
      <c r="A16" s="48" t="s">
        <v>12</v>
      </c>
      <c r="B16" s="49" t="s">
        <v>13</v>
      </c>
      <c r="C16" s="649">
        <f>C17</f>
        <v>0</v>
      </c>
      <c r="D16" s="649">
        <f>D17</f>
        <v>191000</v>
      </c>
      <c r="E16" s="649">
        <f>E17</f>
        <v>0</v>
      </c>
    </row>
    <row r="17" spans="1:5" ht="21.75" customHeight="1">
      <c r="A17" s="46" t="s">
        <v>168</v>
      </c>
      <c r="B17" s="71" t="s">
        <v>293</v>
      </c>
      <c r="C17" s="647">
        <v>0</v>
      </c>
      <c r="D17" s="647">
        <v>191000</v>
      </c>
      <c r="E17" s="72">
        <v>0</v>
      </c>
    </row>
    <row r="18" spans="1:5" ht="21.75" customHeight="1">
      <c r="A18" s="48" t="s">
        <v>14</v>
      </c>
      <c r="B18" s="49" t="s">
        <v>15</v>
      </c>
      <c r="C18" s="649">
        <f>C19+C23</f>
        <v>81460000</v>
      </c>
      <c r="D18" s="649">
        <f>D19+D23</f>
        <v>83434897</v>
      </c>
      <c r="E18" s="69">
        <f>E19+E23</f>
        <v>82490000</v>
      </c>
    </row>
    <row r="19" spans="1:5" s="89" customFormat="1" ht="23.25" customHeight="1">
      <c r="A19" s="46" t="s">
        <v>16</v>
      </c>
      <c r="B19" s="47" t="s">
        <v>17</v>
      </c>
      <c r="C19" s="647">
        <f>SUM(C20:C22)</f>
        <v>81400000</v>
      </c>
      <c r="D19" s="647">
        <f>SUM(D20:D22)</f>
        <v>83340779</v>
      </c>
      <c r="E19" s="70">
        <f>E20+E21+E22</f>
        <v>82450000</v>
      </c>
    </row>
    <row r="20" spans="1:5" s="663" customFormat="1" ht="21.75" customHeight="1" hidden="1">
      <c r="A20" s="659" t="s">
        <v>18</v>
      </c>
      <c r="B20" s="660" t="s">
        <v>19</v>
      </c>
      <c r="C20" s="661">
        <v>79000000</v>
      </c>
      <c r="D20" s="661">
        <v>80935916</v>
      </c>
      <c r="E20" s="662">
        <v>80000000</v>
      </c>
    </row>
    <row r="21" spans="1:5" s="663" customFormat="1" ht="21.75" customHeight="1" hidden="1">
      <c r="A21" s="659" t="s">
        <v>20</v>
      </c>
      <c r="B21" s="660" t="s">
        <v>21</v>
      </c>
      <c r="C21" s="661">
        <v>2300000</v>
      </c>
      <c r="D21" s="661">
        <v>2404863</v>
      </c>
      <c r="E21" s="662">
        <v>2400000</v>
      </c>
    </row>
    <row r="22" spans="1:5" s="663" customFormat="1" ht="21.75" customHeight="1" hidden="1">
      <c r="A22" s="659" t="s">
        <v>22</v>
      </c>
      <c r="B22" s="660" t="s">
        <v>23</v>
      </c>
      <c r="C22" s="661">
        <v>100000</v>
      </c>
      <c r="D22" s="661">
        <v>0</v>
      </c>
      <c r="E22" s="662">
        <v>50000</v>
      </c>
    </row>
    <row r="23" spans="1:5" s="89" customFormat="1" ht="21.75" customHeight="1">
      <c r="A23" s="46" t="s">
        <v>24</v>
      </c>
      <c r="B23" s="47" t="s">
        <v>25</v>
      </c>
      <c r="C23" s="647">
        <v>60000</v>
      </c>
      <c r="D23" s="647">
        <v>94118</v>
      </c>
      <c r="E23" s="70">
        <v>40000</v>
      </c>
    </row>
    <row r="24" spans="1:5" ht="21.75" customHeight="1">
      <c r="A24" s="48" t="s">
        <v>26</v>
      </c>
      <c r="B24" s="49" t="s">
        <v>27</v>
      </c>
      <c r="C24" s="649">
        <f>SUM(C25:C33)</f>
        <v>28888730</v>
      </c>
      <c r="D24" s="649">
        <f>SUM(D25:D33)</f>
        <v>30457949</v>
      </c>
      <c r="E24" s="69">
        <f>SUM(E25:E33)</f>
        <v>11366060</v>
      </c>
    </row>
    <row r="25" spans="1:5" ht="21.75" customHeight="1">
      <c r="A25" s="46" t="s">
        <v>28</v>
      </c>
      <c r="B25" s="47" t="s">
        <v>132</v>
      </c>
      <c r="C25" s="650">
        <v>8710000</v>
      </c>
      <c r="D25" s="647">
        <v>8158122</v>
      </c>
      <c r="E25" s="70">
        <v>3520000</v>
      </c>
    </row>
    <row r="26" spans="1:5" ht="21.75" customHeight="1">
      <c r="A26" s="46" t="s">
        <v>294</v>
      </c>
      <c r="B26" s="47" t="s">
        <v>295</v>
      </c>
      <c r="C26" s="650">
        <v>440500</v>
      </c>
      <c r="D26" s="647">
        <v>516050</v>
      </c>
      <c r="E26" s="70">
        <v>572500</v>
      </c>
    </row>
    <row r="27" spans="1:5" ht="21.75" customHeight="1">
      <c r="A27" s="46" t="s">
        <v>29</v>
      </c>
      <c r="B27" s="47" t="s">
        <v>30</v>
      </c>
      <c r="C27" s="650">
        <v>3000000</v>
      </c>
      <c r="D27" s="647">
        <v>5427432</v>
      </c>
      <c r="E27" s="70">
        <v>5000000</v>
      </c>
    </row>
    <row r="28" spans="1:5" ht="18.75" customHeight="1">
      <c r="A28" s="46" t="s">
        <v>31</v>
      </c>
      <c r="B28" s="47" t="s">
        <v>32</v>
      </c>
      <c r="C28" s="650">
        <v>10100000</v>
      </c>
      <c r="D28" s="647">
        <v>8358147</v>
      </c>
      <c r="E28" s="70">
        <v>675000</v>
      </c>
    </row>
    <row r="29" spans="1:5" ht="24.75" customHeight="1">
      <c r="A29" s="46" t="s">
        <v>33</v>
      </c>
      <c r="B29" s="47" t="s">
        <v>34</v>
      </c>
      <c r="C29" s="650">
        <v>5516230</v>
      </c>
      <c r="D29" s="647">
        <v>4916665</v>
      </c>
      <c r="E29" s="70">
        <v>1448560</v>
      </c>
    </row>
    <row r="30" spans="1:5" ht="21.75" customHeight="1">
      <c r="A30" s="76" t="s">
        <v>35</v>
      </c>
      <c r="B30" s="77" t="s">
        <v>36</v>
      </c>
      <c r="C30" s="651">
        <v>722000</v>
      </c>
      <c r="D30" s="652">
        <v>722000</v>
      </c>
      <c r="E30" s="78">
        <v>0</v>
      </c>
    </row>
    <row r="31" spans="1:5" ht="21.75" customHeight="1">
      <c r="A31" s="46" t="s">
        <v>37</v>
      </c>
      <c r="B31" s="47" t="s">
        <v>38</v>
      </c>
      <c r="C31" s="650">
        <v>300000</v>
      </c>
      <c r="D31" s="652">
        <v>19081</v>
      </c>
      <c r="E31" s="78">
        <v>50000</v>
      </c>
    </row>
    <row r="32" spans="1:5" ht="21.75" customHeight="1">
      <c r="A32" s="46" t="s">
        <v>39</v>
      </c>
      <c r="B32" s="47" t="s">
        <v>566</v>
      </c>
      <c r="C32" s="653">
        <v>0</v>
      </c>
      <c r="D32" s="652">
        <v>643679</v>
      </c>
      <c r="E32" s="78">
        <v>0</v>
      </c>
    </row>
    <row r="33" spans="1:5" ht="21.75" customHeight="1">
      <c r="A33" s="46" t="s">
        <v>715</v>
      </c>
      <c r="B33" s="47" t="s">
        <v>40</v>
      </c>
      <c r="C33" s="650">
        <v>100000</v>
      </c>
      <c r="D33" s="652">
        <v>1696773</v>
      </c>
      <c r="E33" s="78">
        <v>100000</v>
      </c>
    </row>
    <row r="34" spans="1:5" ht="21.75" customHeight="1">
      <c r="A34" s="48" t="s">
        <v>41</v>
      </c>
      <c r="B34" s="49" t="s">
        <v>42</v>
      </c>
      <c r="C34" s="654">
        <f>SUM(C35:C36)</f>
        <v>0</v>
      </c>
      <c r="D34" s="649">
        <f>SUM(D35:D36)</f>
        <v>2908000</v>
      </c>
      <c r="E34" s="654">
        <f>SUM(E35:E36)</f>
        <v>0</v>
      </c>
    </row>
    <row r="35" spans="1:5" ht="21.75" customHeight="1" hidden="1">
      <c r="A35" s="46" t="s">
        <v>296</v>
      </c>
      <c r="B35" s="47" t="s">
        <v>297</v>
      </c>
      <c r="C35" s="653">
        <v>0</v>
      </c>
      <c r="D35" s="652">
        <v>408000</v>
      </c>
      <c r="E35" s="47">
        <v>0</v>
      </c>
    </row>
    <row r="36" spans="1:5" ht="21.75" customHeight="1" hidden="1">
      <c r="A36" s="46" t="s">
        <v>618</v>
      </c>
      <c r="B36" s="47" t="s">
        <v>619</v>
      </c>
      <c r="C36" s="653">
        <v>0</v>
      </c>
      <c r="D36" s="652">
        <v>2500000</v>
      </c>
      <c r="E36" s="47">
        <v>0</v>
      </c>
    </row>
    <row r="37" spans="1:5" ht="21.75" customHeight="1">
      <c r="A37" s="48" t="s">
        <v>43</v>
      </c>
      <c r="B37" s="49" t="s">
        <v>44</v>
      </c>
      <c r="C37" s="649">
        <f>SUM(C38:C38)</f>
        <v>50000</v>
      </c>
      <c r="D37" s="649">
        <f>SUM(D38:D38)</f>
        <v>1390000</v>
      </c>
      <c r="E37" s="69">
        <f>SUM(E38:E38)</f>
        <v>7350000</v>
      </c>
    </row>
    <row r="38" spans="1:5" ht="21.75" customHeight="1" hidden="1">
      <c r="A38" s="46" t="s">
        <v>133</v>
      </c>
      <c r="B38" s="47" t="s">
        <v>45</v>
      </c>
      <c r="C38" s="647">
        <v>50000</v>
      </c>
      <c r="D38" s="647">
        <v>1390000</v>
      </c>
      <c r="E38" s="70">
        <v>7350000</v>
      </c>
    </row>
    <row r="39" spans="1:5" ht="21.75" customHeight="1">
      <c r="A39" s="48" t="s">
        <v>46</v>
      </c>
      <c r="B39" s="49" t="s">
        <v>194</v>
      </c>
      <c r="C39" s="655">
        <v>0</v>
      </c>
      <c r="D39" s="655">
        <v>0</v>
      </c>
      <c r="E39" s="49">
        <v>0</v>
      </c>
    </row>
    <row r="40" spans="1:5" ht="30" customHeight="1">
      <c r="A40" s="51" t="s">
        <v>190</v>
      </c>
      <c r="B40" s="52" t="s">
        <v>48</v>
      </c>
      <c r="C40" s="656">
        <f>C7+C16+C18+C24+C34+C37+C39</f>
        <v>271176288</v>
      </c>
      <c r="D40" s="656">
        <f>D7+D16+D18+D24+D34+D37+D39</f>
        <v>283584390</v>
      </c>
      <c r="E40" s="73">
        <f>E7+E16+E18+E24+E34+E37+E39</f>
        <v>250734896</v>
      </c>
    </row>
    <row r="41" spans="1:5" ht="21.75" customHeight="1">
      <c r="A41" s="48" t="s">
        <v>49</v>
      </c>
      <c r="B41" s="49" t="s">
        <v>50</v>
      </c>
      <c r="C41" s="649">
        <f>SUM(C42:C44)</f>
        <v>12611164</v>
      </c>
      <c r="D41" s="649">
        <f>SUM(D42:D44)</f>
        <v>21402108</v>
      </c>
      <c r="E41" s="649">
        <f>SUM(E42:E44)</f>
        <v>23275319</v>
      </c>
    </row>
    <row r="42" spans="1:5" ht="21.75" customHeight="1">
      <c r="A42" s="46" t="s">
        <v>638</v>
      </c>
      <c r="B42" s="47" t="s">
        <v>639</v>
      </c>
      <c r="C42" s="652">
        <v>0</v>
      </c>
      <c r="D42" s="647">
        <v>5000000</v>
      </c>
      <c r="E42" s="70">
        <v>0</v>
      </c>
    </row>
    <row r="43" spans="1:5" ht="21.75" customHeight="1">
      <c r="A43" s="46" t="s">
        <v>51</v>
      </c>
      <c r="B43" s="47" t="s">
        <v>52</v>
      </c>
      <c r="C43" s="657">
        <v>12611164</v>
      </c>
      <c r="D43" s="647">
        <v>12613000</v>
      </c>
      <c r="E43" s="70">
        <v>23275319</v>
      </c>
    </row>
    <row r="44" spans="1:5" ht="21.75" customHeight="1">
      <c r="A44" s="46" t="s">
        <v>298</v>
      </c>
      <c r="B44" s="47" t="s">
        <v>299</v>
      </c>
      <c r="C44" s="652">
        <v>0</v>
      </c>
      <c r="D44" s="647">
        <v>3789108</v>
      </c>
      <c r="E44" s="70">
        <v>0</v>
      </c>
    </row>
    <row r="45" spans="1:5" s="31" customFormat="1" ht="37.5" customHeight="1" thickBot="1">
      <c r="A45" s="53" t="s">
        <v>719</v>
      </c>
      <c r="B45" s="54" t="s">
        <v>53</v>
      </c>
      <c r="C45" s="658">
        <f>C40+C41</f>
        <v>283787452</v>
      </c>
      <c r="D45" s="658">
        <f>D40+D41</f>
        <v>304986498</v>
      </c>
      <c r="E45" s="74">
        <f>E40+E41</f>
        <v>274010215</v>
      </c>
    </row>
    <row r="46" spans="1:5" ht="15.75" thickTop="1">
      <c r="A46" s="2"/>
      <c r="B46" s="2"/>
      <c r="C46" s="2"/>
      <c r="D46" s="2"/>
      <c r="E46" s="2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3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5" width="16.7109375" style="0" customWidth="1"/>
  </cols>
  <sheetData>
    <row r="1" spans="1:5" ht="30" customHeight="1">
      <c r="A1" s="730" t="s">
        <v>193</v>
      </c>
      <c r="B1" s="730"/>
      <c r="C1" s="730"/>
      <c r="D1" s="730"/>
      <c r="E1" s="730"/>
    </row>
    <row r="2" spans="1:5" ht="18" customHeight="1">
      <c r="A2" s="731" t="s">
        <v>613</v>
      </c>
      <c r="B2" s="731"/>
      <c r="C2" s="731"/>
      <c r="D2" s="731"/>
      <c r="E2" s="731"/>
    </row>
    <row r="3" spans="1:5" ht="19.5" customHeight="1">
      <c r="A3" s="30"/>
      <c r="B3" s="27"/>
      <c r="C3" s="26"/>
      <c r="D3" s="732"/>
      <c r="E3" s="732"/>
    </row>
    <row r="4" spans="1:5" ht="16.5" thickBot="1">
      <c r="A4" s="827" t="s">
        <v>723</v>
      </c>
      <c r="B4" s="28"/>
      <c r="C4" s="29"/>
      <c r="D4" s="734" t="s">
        <v>563</v>
      </c>
      <c r="E4" s="734"/>
    </row>
    <row r="5" spans="1:5" ht="38.25" customHeight="1" thickBot="1" thickTop="1">
      <c r="A5" s="87" t="s">
        <v>0</v>
      </c>
      <c r="B5" s="88" t="s">
        <v>1</v>
      </c>
      <c r="C5" s="59" t="s">
        <v>611</v>
      </c>
      <c r="D5" s="59" t="s">
        <v>612</v>
      </c>
      <c r="E5" s="59" t="s">
        <v>610</v>
      </c>
    </row>
    <row r="6" spans="1:5" ht="12.75" customHeight="1" thickTop="1">
      <c r="A6" s="90" t="s">
        <v>98</v>
      </c>
      <c r="B6" s="91" t="s">
        <v>99</v>
      </c>
      <c r="C6" s="91" t="s">
        <v>100</v>
      </c>
      <c r="D6" s="91" t="s">
        <v>101</v>
      </c>
      <c r="E6" s="91" t="s">
        <v>102</v>
      </c>
    </row>
    <row r="7" spans="1:5" s="33" customFormat="1" ht="21.75" customHeight="1">
      <c r="A7" s="86" t="s">
        <v>54</v>
      </c>
      <c r="B7" s="56" t="s">
        <v>55</v>
      </c>
      <c r="C7" s="646">
        <f>C8+C16</f>
        <v>56062080</v>
      </c>
      <c r="D7" s="646">
        <f>D8+D16</f>
        <v>58809751</v>
      </c>
      <c r="E7" s="75">
        <f>E8+E16</f>
        <v>54033000</v>
      </c>
    </row>
    <row r="8" spans="1:5" s="32" customFormat="1" ht="21.75" customHeight="1">
      <c r="A8" s="81" t="s">
        <v>56</v>
      </c>
      <c r="B8" s="47" t="s">
        <v>57</v>
      </c>
      <c r="C8" s="647">
        <f>SUM(C9:C15)</f>
        <v>43982080</v>
      </c>
      <c r="D8" s="647">
        <f>SUM(D9:D15)</f>
        <v>44759318</v>
      </c>
      <c r="E8" s="70">
        <f>SUM(E9:E15)</f>
        <v>37753000</v>
      </c>
    </row>
    <row r="9" spans="1:5" s="32" customFormat="1" ht="22.5" customHeight="1" hidden="1">
      <c r="A9" s="81" t="s">
        <v>140</v>
      </c>
      <c r="B9" s="47" t="s">
        <v>58</v>
      </c>
      <c r="C9" s="647">
        <v>38720000</v>
      </c>
      <c r="D9" s="647">
        <v>38935877</v>
      </c>
      <c r="E9" s="70">
        <v>34830000</v>
      </c>
    </row>
    <row r="10" spans="1:5" s="32" customFormat="1" ht="22.5" customHeight="1" hidden="1">
      <c r="A10" s="81" t="s">
        <v>196</v>
      </c>
      <c r="B10" s="47" t="s">
        <v>197</v>
      </c>
      <c r="C10" s="647">
        <v>0</v>
      </c>
      <c r="D10" s="647">
        <v>140000</v>
      </c>
      <c r="E10" s="70">
        <v>0</v>
      </c>
    </row>
    <row r="11" spans="1:5" s="32" customFormat="1" ht="22.5" customHeight="1" hidden="1">
      <c r="A11" s="81" t="s">
        <v>640</v>
      </c>
      <c r="B11" s="47" t="s">
        <v>641</v>
      </c>
      <c r="C11" s="647">
        <v>400000</v>
      </c>
      <c r="D11" s="647">
        <v>390000</v>
      </c>
      <c r="E11" s="70"/>
    </row>
    <row r="12" spans="1:5" s="32" customFormat="1" ht="21.75" customHeight="1" hidden="1">
      <c r="A12" s="81" t="s">
        <v>141</v>
      </c>
      <c r="B12" s="47" t="s">
        <v>59</v>
      </c>
      <c r="C12" s="647">
        <v>2596080</v>
      </c>
      <c r="D12" s="647">
        <v>2985740</v>
      </c>
      <c r="E12" s="70">
        <v>1648000</v>
      </c>
    </row>
    <row r="13" spans="1:5" s="32" customFormat="1" ht="21.75" customHeight="1" hidden="1">
      <c r="A13" s="81" t="s">
        <v>142</v>
      </c>
      <c r="B13" s="47" t="s">
        <v>60</v>
      </c>
      <c r="C13" s="648">
        <v>98000</v>
      </c>
      <c r="D13" s="647">
        <v>89152</v>
      </c>
      <c r="E13" s="70">
        <v>36000</v>
      </c>
    </row>
    <row r="14" spans="1:5" s="32" customFormat="1" ht="21.75" customHeight="1" hidden="1">
      <c r="A14" s="81" t="s">
        <v>143</v>
      </c>
      <c r="B14" s="47" t="s">
        <v>61</v>
      </c>
      <c r="C14" s="648">
        <v>618000</v>
      </c>
      <c r="D14" s="647">
        <v>555203</v>
      </c>
      <c r="E14" s="70">
        <v>534000</v>
      </c>
    </row>
    <row r="15" spans="1:5" s="32" customFormat="1" ht="21.75" customHeight="1" hidden="1">
      <c r="A15" s="81" t="s">
        <v>144</v>
      </c>
      <c r="B15" s="47" t="s">
        <v>62</v>
      </c>
      <c r="C15" s="648">
        <v>1550000</v>
      </c>
      <c r="D15" s="647">
        <v>1663346</v>
      </c>
      <c r="E15" s="70">
        <v>705000</v>
      </c>
    </row>
    <row r="16" spans="1:5" s="32" customFormat="1" ht="21.75" customHeight="1">
      <c r="A16" s="81" t="s">
        <v>63</v>
      </c>
      <c r="B16" s="47" t="s">
        <v>64</v>
      </c>
      <c r="C16" s="647">
        <f>SUM(C17:C19)</f>
        <v>12080000</v>
      </c>
      <c r="D16" s="647">
        <f>SUM(D17:D19)</f>
        <v>14050433</v>
      </c>
      <c r="E16" s="70">
        <f>SUM(E17:E19)</f>
        <v>16280000</v>
      </c>
    </row>
    <row r="17" spans="1:5" s="32" customFormat="1" ht="21.75" customHeight="1" hidden="1">
      <c r="A17" s="81" t="s">
        <v>145</v>
      </c>
      <c r="B17" s="47" t="s">
        <v>65</v>
      </c>
      <c r="C17" s="647">
        <v>9100000</v>
      </c>
      <c r="D17" s="647">
        <v>11377398</v>
      </c>
      <c r="E17" s="70">
        <v>13500000</v>
      </c>
    </row>
    <row r="18" spans="1:5" s="32" customFormat="1" ht="28.5" customHeight="1" hidden="1">
      <c r="A18" s="81" t="s">
        <v>146</v>
      </c>
      <c r="B18" s="47" t="s">
        <v>66</v>
      </c>
      <c r="C18" s="647">
        <v>2380000</v>
      </c>
      <c r="D18" s="647">
        <v>2205432</v>
      </c>
      <c r="E18" s="70">
        <v>2280000</v>
      </c>
    </row>
    <row r="19" spans="1:5" s="32" customFormat="1" ht="21.75" customHeight="1" hidden="1">
      <c r="A19" s="81" t="s">
        <v>147</v>
      </c>
      <c r="B19" s="47" t="s">
        <v>67</v>
      </c>
      <c r="C19" s="647">
        <v>600000</v>
      </c>
      <c r="D19" s="647">
        <v>467603</v>
      </c>
      <c r="E19" s="70">
        <v>500000</v>
      </c>
    </row>
    <row r="20" spans="1:5" s="33" customFormat="1" ht="34.5" customHeight="1">
      <c r="A20" s="80" t="s">
        <v>68</v>
      </c>
      <c r="B20" s="50" t="s">
        <v>166</v>
      </c>
      <c r="C20" s="649">
        <v>14800000</v>
      </c>
      <c r="D20" s="649">
        <v>14702279</v>
      </c>
      <c r="E20" s="69">
        <v>11799356</v>
      </c>
    </row>
    <row r="21" spans="1:5" s="33" customFormat="1" ht="21.75" customHeight="1">
      <c r="A21" s="80" t="s">
        <v>69</v>
      </c>
      <c r="B21" s="49" t="s">
        <v>70</v>
      </c>
      <c r="C21" s="656">
        <f>C22+C25+C28+C35+C36</f>
        <v>66766700</v>
      </c>
      <c r="D21" s="656">
        <f>D22+D25+D28+D35+D36</f>
        <v>63042288</v>
      </c>
      <c r="E21" s="73">
        <f>E22+E25+E28+E35+E36</f>
        <v>40697400</v>
      </c>
    </row>
    <row r="22" spans="1:5" s="32" customFormat="1" ht="21.75" customHeight="1">
      <c r="A22" s="81" t="s">
        <v>71</v>
      </c>
      <c r="B22" s="47" t="s">
        <v>72</v>
      </c>
      <c r="C22" s="647">
        <f>SUM(C23:C24)</f>
        <v>25038000</v>
      </c>
      <c r="D22" s="647">
        <f>SUM(D23:D24)</f>
        <v>22727379</v>
      </c>
      <c r="E22" s="70">
        <f>SUM(E23:E24)</f>
        <v>5480000</v>
      </c>
    </row>
    <row r="23" spans="1:5" s="32" customFormat="1" ht="21.75" customHeight="1" hidden="1">
      <c r="A23" s="81" t="s">
        <v>152</v>
      </c>
      <c r="B23" s="47" t="s">
        <v>154</v>
      </c>
      <c r="C23" s="647">
        <v>1500000</v>
      </c>
      <c r="D23" s="647">
        <v>1181950</v>
      </c>
      <c r="E23" s="70">
        <v>1420000</v>
      </c>
    </row>
    <row r="24" spans="1:5" s="32" customFormat="1" ht="21.75" customHeight="1" hidden="1">
      <c r="A24" s="81" t="s">
        <v>153</v>
      </c>
      <c r="B24" s="47" t="s">
        <v>155</v>
      </c>
      <c r="C24" s="647">
        <v>23538000</v>
      </c>
      <c r="D24" s="647">
        <v>21545429</v>
      </c>
      <c r="E24" s="70">
        <v>4060000</v>
      </c>
    </row>
    <row r="25" spans="1:5" s="32" customFormat="1" ht="21.75" customHeight="1">
      <c r="A25" s="81" t="s">
        <v>73</v>
      </c>
      <c r="B25" s="47" t="s">
        <v>74</v>
      </c>
      <c r="C25" s="647">
        <f>SUM(C26:C27)</f>
        <v>885000</v>
      </c>
      <c r="D25" s="647">
        <f>SUM(D26:D27)</f>
        <v>771752</v>
      </c>
      <c r="E25" s="70">
        <f>SUM(E26:E27)</f>
        <v>715000</v>
      </c>
    </row>
    <row r="26" spans="1:5" s="32" customFormat="1" ht="21.75" customHeight="1" hidden="1">
      <c r="A26" s="81" t="s">
        <v>148</v>
      </c>
      <c r="B26" s="47" t="s">
        <v>150</v>
      </c>
      <c r="C26" s="647">
        <v>360000</v>
      </c>
      <c r="D26" s="647">
        <v>333026</v>
      </c>
      <c r="E26" s="70">
        <v>250000</v>
      </c>
    </row>
    <row r="27" spans="1:5" s="32" customFormat="1" ht="21.75" customHeight="1" hidden="1">
      <c r="A27" s="81" t="s">
        <v>149</v>
      </c>
      <c r="B27" s="47" t="s">
        <v>151</v>
      </c>
      <c r="C27" s="647">
        <v>525000</v>
      </c>
      <c r="D27" s="647">
        <v>438726</v>
      </c>
      <c r="E27" s="70">
        <v>465000</v>
      </c>
    </row>
    <row r="28" spans="1:5" s="32" customFormat="1" ht="21.75" customHeight="1">
      <c r="A28" s="81" t="s">
        <v>75</v>
      </c>
      <c r="B28" s="47" t="s">
        <v>76</v>
      </c>
      <c r="C28" s="647">
        <f>SUM(C29:C34)</f>
        <v>26210000</v>
      </c>
      <c r="D28" s="647">
        <f>SUM(D29:D34)</f>
        <v>26444171</v>
      </c>
      <c r="E28" s="70">
        <f>SUM(E29:E34)</f>
        <v>24765000</v>
      </c>
    </row>
    <row r="29" spans="1:5" s="32" customFormat="1" ht="21.75" customHeight="1" hidden="1">
      <c r="A29" s="81" t="s">
        <v>156</v>
      </c>
      <c r="B29" s="71" t="s">
        <v>77</v>
      </c>
      <c r="C29" s="647">
        <v>10250000</v>
      </c>
      <c r="D29" s="647">
        <v>8580652</v>
      </c>
      <c r="E29" s="70">
        <v>6930000</v>
      </c>
    </row>
    <row r="30" spans="1:5" s="32" customFormat="1" ht="21.75" customHeight="1" hidden="1">
      <c r="A30" s="81" t="s">
        <v>157</v>
      </c>
      <c r="B30" s="71" t="s">
        <v>158</v>
      </c>
      <c r="C30" s="647">
        <v>290000</v>
      </c>
      <c r="D30" s="647">
        <v>74047</v>
      </c>
      <c r="E30" s="70">
        <v>400000</v>
      </c>
    </row>
    <row r="31" spans="1:5" s="32" customFormat="1" ht="21.75" customHeight="1" hidden="1">
      <c r="A31" s="81" t="s">
        <v>159</v>
      </c>
      <c r="B31" s="47" t="s">
        <v>160</v>
      </c>
      <c r="C31" s="647">
        <v>2350000</v>
      </c>
      <c r="D31" s="647">
        <v>3896418</v>
      </c>
      <c r="E31" s="70">
        <v>2535000</v>
      </c>
    </row>
    <row r="32" spans="1:5" s="32" customFormat="1" ht="21.75" customHeight="1" hidden="1">
      <c r="A32" s="81" t="s">
        <v>567</v>
      </c>
      <c r="B32" s="47" t="s">
        <v>568</v>
      </c>
      <c r="C32" s="647">
        <v>505000</v>
      </c>
      <c r="D32" s="647">
        <v>499045</v>
      </c>
      <c r="E32" s="70">
        <v>575000</v>
      </c>
    </row>
    <row r="33" spans="1:5" s="32" customFormat="1" ht="21.75" customHeight="1" hidden="1">
      <c r="A33" s="81" t="s">
        <v>161</v>
      </c>
      <c r="B33" s="47" t="s">
        <v>163</v>
      </c>
      <c r="C33" s="647">
        <v>8215000</v>
      </c>
      <c r="D33" s="647">
        <v>7632668</v>
      </c>
      <c r="E33" s="70">
        <v>8480000</v>
      </c>
    </row>
    <row r="34" spans="1:5" s="32" customFormat="1" ht="21.75" customHeight="1" hidden="1">
      <c r="A34" s="81" t="s">
        <v>162</v>
      </c>
      <c r="B34" s="47" t="s">
        <v>78</v>
      </c>
      <c r="C34" s="647">
        <v>4600000</v>
      </c>
      <c r="D34" s="647">
        <v>5761341</v>
      </c>
      <c r="E34" s="70">
        <v>5845000</v>
      </c>
    </row>
    <row r="35" spans="1:5" s="32" customFormat="1" ht="21.75" customHeight="1">
      <c r="A35" s="700" t="s">
        <v>79</v>
      </c>
      <c r="B35" s="77" t="s">
        <v>80</v>
      </c>
      <c r="C35" s="652">
        <v>530000</v>
      </c>
      <c r="D35" s="652">
        <v>438229</v>
      </c>
      <c r="E35" s="78">
        <v>550000</v>
      </c>
    </row>
    <row r="36" spans="1:5" s="32" customFormat="1" ht="21.75" customHeight="1">
      <c r="A36" s="81" t="s">
        <v>81</v>
      </c>
      <c r="B36" s="47" t="s">
        <v>82</v>
      </c>
      <c r="C36" s="647">
        <f>SUM(C37:C39)</f>
        <v>14103700</v>
      </c>
      <c r="D36" s="647">
        <f>SUM(D37:D39)</f>
        <v>12660757</v>
      </c>
      <c r="E36" s="70">
        <f>SUM(E37:E39)</f>
        <v>9187400</v>
      </c>
    </row>
    <row r="37" spans="1:5" s="32" customFormat="1" ht="21.75" customHeight="1" hidden="1">
      <c r="A37" s="81" t="s">
        <v>164</v>
      </c>
      <c r="B37" s="47" t="s">
        <v>582</v>
      </c>
      <c r="C37" s="650">
        <v>12633700</v>
      </c>
      <c r="D37" s="650">
        <v>9703631</v>
      </c>
      <c r="E37" s="521">
        <v>7317400</v>
      </c>
    </row>
    <row r="38" spans="1:5" s="32" customFormat="1" ht="21.75" customHeight="1" hidden="1">
      <c r="A38" s="81" t="s">
        <v>644</v>
      </c>
      <c r="B38" s="47" t="s">
        <v>645</v>
      </c>
      <c r="C38" s="647">
        <v>0</v>
      </c>
      <c r="D38" s="650">
        <v>805000</v>
      </c>
      <c r="E38" s="647">
        <v>0</v>
      </c>
    </row>
    <row r="39" spans="1:5" s="32" customFormat="1" ht="21.75" customHeight="1" hidden="1">
      <c r="A39" s="81" t="s">
        <v>165</v>
      </c>
      <c r="B39" s="47" t="s">
        <v>83</v>
      </c>
      <c r="C39" s="647">
        <v>1470000</v>
      </c>
      <c r="D39" s="650">
        <v>2152126</v>
      </c>
      <c r="E39" s="521">
        <v>1870000</v>
      </c>
    </row>
    <row r="40" spans="1:5" s="33" customFormat="1" ht="21" customHeight="1">
      <c r="A40" s="80" t="s">
        <v>84</v>
      </c>
      <c r="B40" s="49" t="s">
        <v>85</v>
      </c>
      <c r="C40" s="649">
        <f>SUM(C41:C42)</f>
        <v>5300000</v>
      </c>
      <c r="D40" s="649">
        <f>SUM(D41:D42)</f>
        <v>4333335</v>
      </c>
      <c r="E40" s="69">
        <f>SUM(E41:E42)</f>
        <v>5400000</v>
      </c>
    </row>
    <row r="41" spans="1:5" s="33" customFormat="1" ht="21.75" customHeight="1">
      <c r="A41" s="81" t="s">
        <v>167</v>
      </c>
      <c r="B41" s="47" t="s">
        <v>129</v>
      </c>
      <c r="C41" s="647">
        <v>300000</v>
      </c>
      <c r="D41" s="647">
        <v>457000</v>
      </c>
      <c r="E41" s="70">
        <v>400000</v>
      </c>
    </row>
    <row r="42" spans="1:5" s="33" customFormat="1" ht="24" customHeight="1">
      <c r="A42" s="81" t="s">
        <v>169</v>
      </c>
      <c r="B42" s="47" t="s">
        <v>130</v>
      </c>
      <c r="C42" s="647">
        <v>5000000</v>
      </c>
      <c r="D42" s="647">
        <v>3876335</v>
      </c>
      <c r="E42" s="70">
        <v>5000000</v>
      </c>
    </row>
    <row r="43" spans="1:5" s="33" customFormat="1" ht="21.75" customHeight="1">
      <c r="A43" s="80" t="s">
        <v>86</v>
      </c>
      <c r="B43" s="49" t="s">
        <v>131</v>
      </c>
      <c r="C43" s="656">
        <f>SUM(C44:C48)</f>
        <v>59615946</v>
      </c>
      <c r="D43" s="656">
        <f>SUM(D44:D48)</f>
        <v>55121329</v>
      </c>
      <c r="E43" s="73">
        <f>SUM(E44:E48)</f>
        <v>54706707</v>
      </c>
    </row>
    <row r="44" spans="1:5" s="33" customFormat="1" ht="26.25" customHeight="1">
      <c r="A44" s="81" t="s">
        <v>642</v>
      </c>
      <c r="B44" s="47" t="s">
        <v>643</v>
      </c>
      <c r="C44" s="647">
        <v>300000</v>
      </c>
      <c r="D44" s="647">
        <v>290927</v>
      </c>
      <c r="E44" s="70">
        <v>300937</v>
      </c>
    </row>
    <row r="45" spans="1:5" s="33" customFormat="1" ht="21.75" customHeight="1">
      <c r="A45" s="81" t="s">
        <v>170</v>
      </c>
      <c r="B45" s="47" t="s">
        <v>198</v>
      </c>
      <c r="C45" s="647">
        <v>50195946</v>
      </c>
      <c r="D45" s="647">
        <v>46944906</v>
      </c>
      <c r="E45" s="70">
        <v>45530770</v>
      </c>
    </row>
    <row r="46" spans="1:5" s="33" customFormat="1" ht="30.75" customHeight="1">
      <c r="A46" s="81" t="s">
        <v>171</v>
      </c>
      <c r="B46" s="47" t="s">
        <v>173</v>
      </c>
      <c r="C46" s="647">
        <v>50000</v>
      </c>
      <c r="D46" s="647">
        <v>3100000</v>
      </c>
      <c r="E46" s="70">
        <v>4050000</v>
      </c>
    </row>
    <row r="47" spans="1:5" s="33" customFormat="1" ht="21.75" customHeight="1">
      <c r="A47" s="81" t="s">
        <v>172</v>
      </c>
      <c r="B47" s="47" t="s">
        <v>174</v>
      </c>
      <c r="C47" s="647">
        <v>7070000</v>
      </c>
      <c r="D47" s="647">
        <v>4785496</v>
      </c>
      <c r="E47" s="70">
        <v>2825000</v>
      </c>
    </row>
    <row r="48" spans="1:5" s="33" customFormat="1" ht="21.75" customHeight="1">
      <c r="A48" s="81" t="s">
        <v>291</v>
      </c>
      <c r="B48" s="47" t="s">
        <v>292</v>
      </c>
      <c r="C48" s="647">
        <v>2000000</v>
      </c>
      <c r="D48" s="647">
        <v>0</v>
      </c>
      <c r="E48" s="70">
        <v>2000000</v>
      </c>
    </row>
    <row r="49" spans="1:5" s="33" customFormat="1" ht="21.75" customHeight="1">
      <c r="A49" s="80" t="s">
        <v>87</v>
      </c>
      <c r="B49" s="49" t="s">
        <v>88</v>
      </c>
      <c r="C49" s="656">
        <f>SUM(C50:C53)</f>
        <v>26458831</v>
      </c>
      <c r="D49" s="656">
        <f>SUM(D50:D53)</f>
        <v>17087173</v>
      </c>
      <c r="E49" s="73">
        <f>SUM(E50:E53)</f>
        <v>4860000</v>
      </c>
    </row>
    <row r="50" spans="1:5" s="33" customFormat="1" ht="21.75" customHeight="1" hidden="1">
      <c r="A50" s="81" t="s">
        <v>175</v>
      </c>
      <c r="B50" s="47" t="s">
        <v>178</v>
      </c>
      <c r="C50" s="647">
        <v>19310556</v>
      </c>
      <c r="D50" s="647">
        <v>9310117</v>
      </c>
      <c r="E50" s="70">
        <v>787500</v>
      </c>
    </row>
    <row r="51" spans="1:5" s="33" customFormat="1" ht="21.75" customHeight="1" hidden="1">
      <c r="A51" s="81" t="s">
        <v>646</v>
      </c>
      <c r="B51" s="47" t="s">
        <v>647</v>
      </c>
      <c r="C51" s="652">
        <v>0</v>
      </c>
      <c r="D51" s="652">
        <v>216929</v>
      </c>
      <c r="E51" s="78">
        <v>0</v>
      </c>
    </row>
    <row r="52" spans="1:5" s="32" customFormat="1" ht="21.75" customHeight="1" hidden="1">
      <c r="A52" s="81" t="s">
        <v>176</v>
      </c>
      <c r="B52" s="47" t="s">
        <v>179</v>
      </c>
      <c r="C52" s="652">
        <v>1520000</v>
      </c>
      <c r="D52" s="652">
        <v>3957395</v>
      </c>
      <c r="E52" s="78">
        <v>3039250</v>
      </c>
    </row>
    <row r="53" spans="1:5" s="33" customFormat="1" ht="21.75" customHeight="1" hidden="1">
      <c r="A53" s="81" t="s">
        <v>177</v>
      </c>
      <c r="B53" s="47" t="s">
        <v>180</v>
      </c>
      <c r="C53" s="647">
        <v>5628275</v>
      </c>
      <c r="D53" s="647">
        <v>3602732</v>
      </c>
      <c r="E53" s="70">
        <v>1033250</v>
      </c>
    </row>
    <row r="54" spans="1:5" s="33" customFormat="1" ht="21.75" customHeight="1">
      <c r="A54" s="80" t="s">
        <v>89</v>
      </c>
      <c r="B54" s="49" t="s">
        <v>90</v>
      </c>
      <c r="C54" s="656">
        <f>SUM(C55:C56)</f>
        <v>5307800</v>
      </c>
      <c r="D54" s="656">
        <f>SUM(D55:D56)</f>
        <v>9835407</v>
      </c>
      <c r="E54" s="73">
        <f>SUM(E55:E56)</f>
        <v>27310000</v>
      </c>
    </row>
    <row r="55" spans="1:5" s="33" customFormat="1" ht="21.75" customHeight="1" hidden="1">
      <c r="A55" s="81" t="s">
        <v>181</v>
      </c>
      <c r="B55" s="47" t="s">
        <v>183</v>
      </c>
      <c r="C55" s="647">
        <v>4177500</v>
      </c>
      <c r="D55" s="647">
        <v>7750749</v>
      </c>
      <c r="E55" s="70">
        <v>21506000</v>
      </c>
    </row>
    <row r="56" spans="1:5" s="33" customFormat="1" ht="21.75" customHeight="1" hidden="1">
      <c r="A56" s="81" t="s">
        <v>182</v>
      </c>
      <c r="B56" s="47" t="s">
        <v>184</v>
      </c>
      <c r="C56" s="647">
        <v>1130300</v>
      </c>
      <c r="D56" s="647">
        <v>2084658</v>
      </c>
      <c r="E56" s="70">
        <v>5804000</v>
      </c>
    </row>
    <row r="57" spans="1:5" s="33" customFormat="1" ht="21.75" customHeight="1">
      <c r="A57" s="80" t="s">
        <v>91</v>
      </c>
      <c r="B57" s="49" t="s">
        <v>186</v>
      </c>
      <c r="C57" s="649">
        <f>C58</f>
        <v>0</v>
      </c>
      <c r="D57" s="649">
        <f>D58</f>
        <v>4300000</v>
      </c>
      <c r="E57" s="69">
        <f>E58</f>
        <v>4500000</v>
      </c>
    </row>
    <row r="58" spans="1:5" s="33" customFormat="1" ht="21.75" customHeight="1" hidden="1">
      <c r="A58" s="81" t="s">
        <v>607</v>
      </c>
      <c r="B58" s="47" t="s">
        <v>608</v>
      </c>
      <c r="C58" s="647">
        <v>0</v>
      </c>
      <c r="D58" s="647">
        <v>4300000</v>
      </c>
      <c r="E58" s="70">
        <v>4500000</v>
      </c>
    </row>
    <row r="59" spans="1:5" s="34" customFormat="1" ht="36" customHeight="1">
      <c r="A59" s="82" t="s">
        <v>189</v>
      </c>
      <c r="B59" s="83" t="s">
        <v>92</v>
      </c>
      <c r="C59" s="664">
        <f>C7+C20+C21+C40+C43+C49+C54+C57</f>
        <v>234311357</v>
      </c>
      <c r="D59" s="664">
        <f>D7+D20+D21+D40+D43+D49+D54+D57</f>
        <v>227231562</v>
      </c>
      <c r="E59" s="156">
        <f>E7+E20+E21+E40+E43+E49+E54+E57</f>
        <v>203306463</v>
      </c>
    </row>
    <row r="60" spans="1:5" s="32" customFormat="1" ht="21.75" customHeight="1">
      <c r="A60" s="82" t="s">
        <v>93</v>
      </c>
      <c r="B60" s="83" t="s">
        <v>94</v>
      </c>
      <c r="C60" s="656">
        <f>SUM(C62:C63)</f>
        <v>49476095</v>
      </c>
      <c r="D60" s="656">
        <f>SUM(D61:D63)</f>
        <v>54459617</v>
      </c>
      <c r="E60" s="73">
        <f>SUM(E62:E63)</f>
        <v>70703752</v>
      </c>
    </row>
    <row r="61" spans="1:5" s="32" customFormat="1" ht="21.75" customHeight="1">
      <c r="A61" s="81" t="s">
        <v>569</v>
      </c>
      <c r="B61" s="47" t="s">
        <v>570</v>
      </c>
      <c r="C61" s="647"/>
      <c r="D61" s="647">
        <v>5000000</v>
      </c>
      <c r="E61" s="70">
        <v>0</v>
      </c>
    </row>
    <row r="62" spans="1:5" s="32" customFormat="1" ht="21.75" customHeight="1">
      <c r="A62" s="81" t="s">
        <v>199</v>
      </c>
      <c r="B62" s="47" t="s">
        <v>200</v>
      </c>
      <c r="C62" s="647">
        <v>4110757</v>
      </c>
      <c r="D62" s="647">
        <v>4110757</v>
      </c>
      <c r="E62" s="70">
        <v>3789108</v>
      </c>
    </row>
    <row r="63" spans="1:5" s="34" customFormat="1" ht="30.75" customHeight="1">
      <c r="A63" s="81" t="s">
        <v>185</v>
      </c>
      <c r="B63" s="47" t="s">
        <v>95</v>
      </c>
      <c r="C63" s="647">
        <v>45365338</v>
      </c>
      <c r="D63" s="647">
        <v>45348860</v>
      </c>
      <c r="E63" s="70">
        <v>66914644</v>
      </c>
    </row>
    <row r="64" spans="1:5" ht="30" thickBot="1">
      <c r="A64" s="84" t="s">
        <v>720</v>
      </c>
      <c r="B64" s="85" t="s">
        <v>96</v>
      </c>
      <c r="C64" s="665">
        <f>C59+C60</f>
        <v>283787452</v>
      </c>
      <c r="D64" s="665">
        <f>D59+D60</f>
        <v>281691179</v>
      </c>
      <c r="E64" s="157">
        <f>E59+E60</f>
        <v>274010215</v>
      </c>
    </row>
    <row r="65" spans="1:2" ht="12.75">
      <c r="A65" s="1"/>
      <c r="B65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9" customWidth="1"/>
    <col min="2" max="2" width="49.7109375" style="19" customWidth="1"/>
    <col min="3" max="5" width="16.7109375" style="19" customWidth="1"/>
    <col min="6" max="6" width="17.57421875" style="19" customWidth="1"/>
    <col min="7" max="16384" width="9.140625" style="19" customWidth="1"/>
  </cols>
  <sheetData>
    <row r="1" spans="1:3" ht="18" customHeight="1">
      <c r="A1" s="735"/>
      <c r="B1" s="736"/>
      <c r="C1" s="18"/>
    </row>
    <row r="2" spans="1:3" ht="13.5" customHeight="1">
      <c r="A2" s="17"/>
      <c r="B2" s="18"/>
      <c r="C2" s="18"/>
    </row>
    <row r="3" spans="1:5" ht="29.25" customHeight="1">
      <c r="A3" s="737" t="s">
        <v>572</v>
      </c>
      <c r="B3" s="737"/>
      <c r="C3" s="737"/>
      <c r="D3" s="737"/>
      <c r="E3" s="737"/>
    </row>
    <row r="4" spans="1:5" ht="14.25" customHeight="1">
      <c r="A4" s="737"/>
      <c r="B4" s="737"/>
      <c r="C4" s="737"/>
      <c r="D4" s="737"/>
      <c r="E4" s="737"/>
    </row>
    <row r="5" spans="1:5" ht="25.5" customHeight="1">
      <c r="A5" s="737" t="s">
        <v>593</v>
      </c>
      <c r="B5" s="737"/>
      <c r="C5" s="737"/>
      <c r="D5" s="737"/>
      <c r="E5" s="737"/>
    </row>
    <row r="6" spans="1:5" ht="23.25" customHeight="1">
      <c r="A6" s="20"/>
      <c r="B6" s="96"/>
      <c r="C6" s="96"/>
      <c r="D6" s="35"/>
      <c r="E6" s="553" t="s">
        <v>637</v>
      </c>
    </row>
    <row r="7" spans="1:5" ht="18" customHeight="1" thickBot="1">
      <c r="A7" s="827" t="s">
        <v>725</v>
      </c>
      <c r="B7" s="21"/>
      <c r="C7" s="21"/>
      <c r="D7" s="738" t="s">
        <v>563</v>
      </c>
      <c r="E7" s="738"/>
    </row>
    <row r="8" spans="1:3" ht="6" customHeight="1" hidden="1">
      <c r="A8" s="22"/>
      <c r="B8" s="23"/>
      <c r="C8" s="23"/>
    </row>
    <row r="9" spans="1:3" ht="22.5" customHeight="1" hidden="1">
      <c r="A9" s="24"/>
      <c r="B9" s="25"/>
      <c r="C9" s="23"/>
    </row>
    <row r="10" spans="1:5" ht="42.75" customHeight="1" thickBot="1" thickTop="1">
      <c r="A10" s="57" t="s">
        <v>0</v>
      </c>
      <c r="B10" s="58" t="s">
        <v>571</v>
      </c>
      <c r="C10" s="158" t="s">
        <v>580</v>
      </c>
      <c r="D10" s="58" t="s">
        <v>614</v>
      </c>
      <c r="E10" s="529" t="s">
        <v>615</v>
      </c>
    </row>
    <row r="11" spans="1:5" ht="12.75" customHeight="1" thickTop="1">
      <c r="A11" s="90" t="s">
        <v>98</v>
      </c>
      <c r="B11" s="91" t="s">
        <v>99</v>
      </c>
      <c r="C11" s="91" t="s">
        <v>100</v>
      </c>
      <c r="D11" s="91" t="s">
        <v>101</v>
      </c>
      <c r="E11" s="216" t="s">
        <v>102</v>
      </c>
    </row>
    <row r="12" spans="1:5" ht="23.25" customHeight="1">
      <c r="A12" s="60" t="s">
        <v>2</v>
      </c>
      <c r="B12" s="61" t="s">
        <v>341</v>
      </c>
      <c r="C12" s="631">
        <f>C13</f>
        <v>2563740</v>
      </c>
      <c r="D12" s="631">
        <f>D13</f>
        <v>5664346</v>
      </c>
      <c r="E12" s="632">
        <f>E13</f>
        <v>4420695</v>
      </c>
    </row>
    <row r="13" spans="1:5" ht="16.5" customHeight="1">
      <c r="A13" s="40" t="s">
        <v>10</v>
      </c>
      <c r="B13" s="37" t="s">
        <v>342</v>
      </c>
      <c r="C13" s="633">
        <v>2563740</v>
      </c>
      <c r="D13" s="633">
        <v>5664346</v>
      </c>
      <c r="E13" s="634">
        <v>4420695</v>
      </c>
    </row>
    <row r="14" spans="1:5" ht="18.75" customHeight="1">
      <c r="A14" s="60" t="s">
        <v>26</v>
      </c>
      <c r="B14" s="61" t="s">
        <v>27</v>
      </c>
      <c r="C14" s="635">
        <f>SUM(C15:C19)</f>
        <v>20000</v>
      </c>
      <c r="D14" s="635">
        <f>SUM(D15:D19)</f>
        <v>130003</v>
      </c>
      <c r="E14" s="632">
        <f>SUM(E15:E19)</f>
        <v>17868500</v>
      </c>
    </row>
    <row r="15" spans="1:5" ht="15.75" customHeight="1">
      <c r="A15" s="46" t="s">
        <v>28</v>
      </c>
      <c r="B15" s="47" t="s">
        <v>132</v>
      </c>
      <c r="C15" s="636">
        <v>0</v>
      </c>
      <c r="D15" s="633">
        <v>0</v>
      </c>
      <c r="E15" s="634">
        <v>8300000</v>
      </c>
    </row>
    <row r="16" spans="1:5" ht="15.75" customHeight="1">
      <c r="A16" s="46" t="s">
        <v>573</v>
      </c>
      <c r="B16" s="47" t="s">
        <v>295</v>
      </c>
      <c r="C16" s="636">
        <v>20000</v>
      </c>
      <c r="D16" s="633">
        <v>129219</v>
      </c>
      <c r="E16" s="634">
        <v>20000</v>
      </c>
    </row>
    <row r="17" spans="1:5" ht="15.75" customHeight="1">
      <c r="A17" s="46" t="s">
        <v>31</v>
      </c>
      <c r="B17" s="47" t="s">
        <v>616</v>
      </c>
      <c r="C17" s="636">
        <v>0</v>
      </c>
      <c r="D17" s="633">
        <v>0</v>
      </c>
      <c r="E17" s="634">
        <v>5750000</v>
      </c>
    </row>
    <row r="18" spans="1:5" ht="15.75" customHeight="1">
      <c r="A18" s="46" t="s">
        <v>33</v>
      </c>
      <c r="B18" s="47" t="s">
        <v>617</v>
      </c>
      <c r="C18" s="636">
        <v>0</v>
      </c>
      <c r="D18" s="633">
        <v>0</v>
      </c>
      <c r="E18" s="634">
        <v>3793500</v>
      </c>
    </row>
    <row r="19" spans="1:5" ht="15.75" customHeight="1">
      <c r="A19" s="46" t="s">
        <v>37</v>
      </c>
      <c r="B19" s="47" t="s">
        <v>38</v>
      </c>
      <c r="C19" s="633">
        <v>0</v>
      </c>
      <c r="D19" s="633">
        <v>784</v>
      </c>
      <c r="E19" s="634">
        <v>5000</v>
      </c>
    </row>
    <row r="20" spans="1:5" ht="23.25" customHeight="1">
      <c r="A20" s="60" t="s">
        <v>41</v>
      </c>
      <c r="B20" s="61" t="s">
        <v>42</v>
      </c>
      <c r="C20" s="631">
        <f>C21</f>
        <v>0</v>
      </c>
      <c r="D20" s="631">
        <f>D21</f>
        <v>7000</v>
      </c>
      <c r="E20" s="632">
        <f>E21</f>
        <v>15000</v>
      </c>
    </row>
    <row r="21" spans="1:5" ht="16.5" customHeight="1">
      <c r="A21" s="40" t="s">
        <v>618</v>
      </c>
      <c r="B21" s="37" t="s">
        <v>619</v>
      </c>
      <c r="C21" s="633">
        <v>0</v>
      </c>
      <c r="D21" s="633">
        <v>7000</v>
      </c>
      <c r="E21" s="634">
        <v>15000</v>
      </c>
    </row>
    <row r="22" spans="1:5" ht="21" customHeight="1">
      <c r="A22" s="48" t="s">
        <v>47</v>
      </c>
      <c r="B22" s="49" t="s">
        <v>48</v>
      </c>
      <c r="C22" s="637">
        <f>C12+C14+C20</f>
        <v>2583740</v>
      </c>
      <c r="D22" s="637">
        <f>D12+D14+D20</f>
        <v>5801349</v>
      </c>
      <c r="E22" s="637">
        <f>E12+E14+E20</f>
        <v>22304195</v>
      </c>
    </row>
    <row r="23" spans="1:5" ht="12.75" customHeight="1">
      <c r="A23" s="48"/>
      <c r="B23" s="49"/>
      <c r="C23" s="637"/>
      <c r="D23" s="638"/>
      <c r="E23" s="639"/>
    </row>
    <row r="24" spans="1:5" ht="16.5" customHeight="1">
      <c r="A24" s="60" t="s">
        <v>49</v>
      </c>
      <c r="B24" s="61" t="s">
        <v>50</v>
      </c>
      <c r="C24" s="635">
        <f>SUM(C25:C26)</f>
        <v>45404078</v>
      </c>
      <c r="D24" s="640">
        <f>SUM(D25:D26)</f>
        <v>45388860</v>
      </c>
      <c r="E24" s="641">
        <f>SUM(E25:E26)</f>
        <v>68410329</v>
      </c>
    </row>
    <row r="25" spans="1:5" ht="19.5" customHeight="1">
      <c r="A25" s="46" t="s">
        <v>51</v>
      </c>
      <c r="B25" s="47" t="s">
        <v>52</v>
      </c>
      <c r="C25" s="636">
        <v>38740</v>
      </c>
      <c r="D25" s="633">
        <v>40000</v>
      </c>
      <c r="E25" s="634">
        <v>1495685</v>
      </c>
    </row>
    <row r="26" spans="1:6" ht="14.25" customHeight="1">
      <c r="A26" s="40" t="s">
        <v>187</v>
      </c>
      <c r="B26" s="37" t="s">
        <v>188</v>
      </c>
      <c r="C26" s="642">
        <v>45365338</v>
      </c>
      <c r="D26" s="633">
        <v>45348860</v>
      </c>
      <c r="E26" s="634">
        <v>66914644</v>
      </c>
      <c r="F26" s="19"/>
    </row>
    <row r="27" spans="1:5" ht="12.75" customHeight="1">
      <c r="A27" s="40"/>
      <c r="B27" s="37"/>
      <c r="C27" s="642"/>
      <c r="D27" s="633"/>
      <c r="E27" s="634"/>
    </row>
    <row r="28" spans="1:6" ht="26.25" customHeight="1" thickBot="1">
      <c r="A28" s="53" t="s">
        <v>620</v>
      </c>
      <c r="B28" s="54" t="s">
        <v>53</v>
      </c>
      <c r="C28" s="643">
        <f>C24+C22</f>
        <v>47987818</v>
      </c>
      <c r="D28" s="644">
        <f>D22+D24</f>
        <v>51190209</v>
      </c>
      <c r="E28" s="645">
        <f>E22+E24</f>
        <v>90714524</v>
      </c>
      <c r="F28" s="19"/>
    </row>
    <row r="29" spans="1:6" ht="16.5" thickTop="1">
      <c r="A29" s="41"/>
      <c r="B29" s="41"/>
      <c r="C29" s="522"/>
      <c r="D29" s="523"/>
      <c r="E29" s="523"/>
      <c r="F29"/>
    </row>
    <row r="30" spans="1:6" ht="16.5" thickBot="1">
      <c r="A30" s="42"/>
      <c r="B30" s="43"/>
      <c r="C30" s="524"/>
      <c r="D30" s="525"/>
      <c r="E30" s="525"/>
      <c r="F30"/>
    </row>
    <row r="31" spans="1:5" ht="42.75" customHeight="1" thickBot="1" thickTop="1">
      <c r="A31" s="57" t="s">
        <v>0</v>
      </c>
      <c r="B31" s="58" t="s">
        <v>636</v>
      </c>
      <c r="C31" s="158" t="s">
        <v>580</v>
      </c>
      <c r="D31" s="58" t="s">
        <v>614</v>
      </c>
      <c r="E31" s="529" t="s">
        <v>615</v>
      </c>
    </row>
    <row r="32" spans="1:5" ht="13.5" thickTop="1">
      <c r="A32" s="90" t="s">
        <v>98</v>
      </c>
      <c r="B32" s="91" t="s">
        <v>99</v>
      </c>
      <c r="C32" s="526" t="s">
        <v>100</v>
      </c>
      <c r="D32" s="526" t="s">
        <v>101</v>
      </c>
      <c r="E32" s="530" t="s">
        <v>102</v>
      </c>
    </row>
    <row r="33" spans="1:5" ht="14.25">
      <c r="A33" s="60" t="s">
        <v>54</v>
      </c>
      <c r="B33" s="61" t="s">
        <v>55</v>
      </c>
      <c r="C33" s="531">
        <f>SUM(C34:C35)</f>
        <v>30612573</v>
      </c>
      <c r="D33" s="531">
        <f>SUM(D34:D35)</f>
        <v>32694215</v>
      </c>
      <c r="E33" s="532">
        <f>SUM(E34:E35)</f>
        <v>46610245</v>
      </c>
    </row>
    <row r="34" spans="1:5" ht="12.75">
      <c r="A34" s="46" t="s">
        <v>56</v>
      </c>
      <c r="B34" s="47" t="s">
        <v>57</v>
      </c>
      <c r="C34" s="533">
        <v>30512573</v>
      </c>
      <c r="D34" s="161">
        <v>31331246</v>
      </c>
      <c r="E34" s="534">
        <v>46560245</v>
      </c>
    </row>
    <row r="35" spans="1:5" ht="12.75">
      <c r="A35" s="46" t="s">
        <v>63</v>
      </c>
      <c r="B35" s="47" t="s">
        <v>64</v>
      </c>
      <c r="C35" s="533">
        <v>100000</v>
      </c>
      <c r="D35" s="161">
        <v>1362969</v>
      </c>
      <c r="E35" s="534">
        <v>50000</v>
      </c>
    </row>
    <row r="36" spans="1:5" ht="22.5" customHeight="1">
      <c r="A36" s="60" t="s">
        <v>68</v>
      </c>
      <c r="B36" s="62" t="s">
        <v>166</v>
      </c>
      <c r="C36" s="535">
        <v>8556643</v>
      </c>
      <c r="D36" s="160">
        <v>8844709</v>
      </c>
      <c r="E36" s="536">
        <v>10838079</v>
      </c>
    </row>
    <row r="37" spans="1:5" ht="15.75" customHeight="1">
      <c r="A37" s="60" t="s">
        <v>69</v>
      </c>
      <c r="B37" s="61" t="s">
        <v>70</v>
      </c>
      <c r="C37" s="531">
        <f>SUM(C38:C42)</f>
        <v>7361437</v>
      </c>
      <c r="D37" s="160">
        <f>SUM(D38:D42)</f>
        <v>6414551</v>
      </c>
      <c r="E37" s="536">
        <f>SUM(E38:E42)</f>
        <v>31920000</v>
      </c>
    </row>
    <row r="38" spans="1:5" ht="15.75" customHeight="1">
      <c r="A38" s="46" t="s">
        <v>71</v>
      </c>
      <c r="B38" s="47" t="s">
        <v>72</v>
      </c>
      <c r="C38" s="533">
        <v>1590700</v>
      </c>
      <c r="D38" s="163">
        <v>1553246</v>
      </c>
      <c r="E38" s="537">
        <v>18790000</v>
      </c>
    </row>
    <row r="39" spans="1:5" ht="15.75" customHeight="1">
      <c r="A39" s="46" t="s">
        <v>73</v>
      </c>
      <c r="B39" s="47" t="s">
        <v>74</v>
      </c>
      <c r="C39" s="533">
        <v>1372400</v>
      </c>
      <c r="D39" s="163">
        <v>1477985</v>
      </c>
      <c r="E39" s="537">
        <v>1360000</v>
      </c>
    </row>
    <row r="40" spans="1:5" ht="15.75" customHeight="1">
      <c r="A40" s="46" t="s">
        <v>75</v>
      </c>
      <c r="B40" s="47" t="s">
        <v>76</v>
      </c>
      <c r="C40" s="533">
        <v>1425450</v>
      </c>
      <c r="D40" s="163">
        <v>1629266</v>
      </c>
      <c r="E40" s="537">
        <v>5390000</v>
      </c>
    </row>
    <row r="41" spans="1:5" ht="15.75" customHeight="1">
      <c r="A41" s="46" t="s">
        <v>79</v>
      </c>
      <c r="B41" s="47" t="s">
        <v>80</v>
      </c>
      <c r="C41" s="533">
        <v>1711837</v>
      </c>
      <c r="D41" s="163">
        <v>933840</v>
      </c>
      <c r="E41" s="537">
        <v>600000</v>
      </c>
    </row>
    <row r="42" spans="1:5" ht="15.75" customHeight="1">
      <c r="A42" s="46" t="s">
        <v>81</v>
      </c>
      <c r="B42" s="47" t="s">
        <v>82</v>
      </c>
      <c r="C42" s="533">
        <v>1261050</v>
      </c>
      <c r="D42" s="163">
        <v>820214</v>
      </c>
      <c r="E42" s="537">
        <v>5780000</v>
      </c>
    </row>
    <row r="43" spans="1:5" ht="15.75" customHeight="1">
      <c r="A43" s="44" t="s">
        <v>86</v>
      </c>
      <c r="B43" s="45" t="s">
        <v>302</v>
      </c>
      <c r="C43" s="538">
        <v>0</v>
      </c>
      <c r="D43" s="164">
        <f>SUM(D44:D44)</f>
        <v>75869</v>
      </c>
      <c r="E43" s="539">
        <v>0</v>
      </c>
    </row>
    <row r="44" spans="1:5" ht="19.5" customHeight="1">
      <c r="A44" s="46" t="s">
        <v>574</v>
      </c>
      <c r="B44" s="47" t="s">
        <v>301</v>
      </c>
      <c r="C44" s="533">
        <v>0</v>
      </c>
      <c r="D44" s="163">
        <v>75869</v>
      </c>
      <c r="E44" s="537">
        <v>0</v>
      </c>
    </row>
    <row r="45" spans="1:5" ht="13.5">
      <c r="A45" s="44" t="s">
        <v>303</v>
      </c>
      <c r="B45" s="45" t="s">
        <v>88</v>
      </c>
      <c r="C45" s="538">
        <f>SUM(C46:C48)</f>
        <v>1457165</v>
      </c>
      <c r="D45" s="164">
        <f>SUM(D47:D48)</f>
        <v>1665180</v>
      </c>
      <c r="E45" s="539">
        <f>SUM(E46:E48)</f>
        <v>1346200</v>
      </c>
    </row>
    <row r="46" spans="1:6" s="99" customFormat="1" ht="15" customHeight="1">
      <c r="A46" s="46" t="s">
        <v>300</v>
      </c>
      <c r="B46" s="47" t="s">
        <v>621</v>
      </c>
      <c r="C46" s="533">
        <v>0</v>
      </c>
      <c r="D46" s="163">
        <v>0</v>
      </c>
      <c r="E46" s="537">
        <v>860000</v>
      </c>
      <c r="F46" s="19"/>
    </row>
    <row r="47" spans="1:6" s="99" customFormat="1" ht="15" customHeight="1">
      <c r="A47" s="46" t="s">
        <v>176</v>
      </c>
      <c r="B47" s="47" t="s">
        <v>304</v>
      </c>
      <c r="C47" s="533">
        <v>1063730</v>
      </c>
      <c r="D47" s="163">
        <v>1311165</v>
      </c>
      <c r="E47" s="537">
        <v>200000</v>
      </c>
      <c r="F47" s="19"/>
    </row>
    <row r="48" spans="1:6" s="99" customFormat="1" ht="14.25" customHeight="1">
      <c r="A48" s="46" t="s">
        <v>177</v>
      </c>
      <c r="B48" s="47" t="s">
        <v>305</v>
      </c>
      <c r="C48" s="533">
        <v>393435</v>
      </c>
      <c r="D48" s="163">
        <v>354015</v>
      </c>
      <c r="E48" s="537">
        <v>286200</v>
      </c>
      <c r="F48" s="19"/>
    </row>
    <row r="49" spans="1:5" ht="16.5" thickBot="1">
      <c r="A49" s="53" t="s">
        <v>622</v>
      </c>
      <c r="B49" s="54" t="s">
        <v>96</v>
      </c>
      <c r="C49" s="540">
        <f>C33+C36+C37+C45</f>
        <v>47987818</v>
      </c>
      <c r="D49" s="162">
        <f>D33++D43+D45+D36+D37</f>
        <v>49694524</v>
      </c>
      <c r="E49" s="541">
        <f>E33+E36+E37+E45</f>
        <v>90714524</v>
      </c>
    </row>
    <row r="50" spans="1:6" ht="16.5" thickTop="1">
      <c r="A50" s="41"/>
      <c r="B50" s="41"/>
      <c r="C50" s="41"/>
      <c r="D50" s="39"/>
      <c r="E50" s="39"/>
      <c r="F50" s="99"/>
    </row>
    <row r="51" spans="1:6" ht="16.5" thickBot="1">
      <c r="A51" s="36"/>
      <c r="B51" s="38"/>
      <c r="C51" s="38"/>
      <c r="D51" s="38"/>
      <c r="F51" s="99"/>
    </row>
    <row r="52" spans="1:5" ht="15" thickBot="1">
      <c r="A52" s="100" t="s">
        <v>581</v>
      </c>
      <c r="B52" s="97"/>
      <c r="C52" s="159"/>
      <c r="D52" s="159"/>
      <c r="E52" s="98">
        <v>18</v>
      </c>
    </row>
    <row r="53" spans="1:5" ht="15" thickBot="1">
      <c r="A53" s="100" t="s">
        <v>202</v>
      </c>
      <c r="B53" s="97"/>
      <c r="C53" s="159"/>
      <c r="D53" s="159"/>
      <c r="E53" s="98">
        <v>0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7.8515625" style="294" customWidth="1"/>
    <col min="2" max="2" width="10.7109375" style="294" customWidth="1"/>
    <col min="3" max="3" width="11.28125" style="294" customWidth="1"/>
    <col min="4" max="4" width="15.28125" style="294" customWidth="1"/>
    <col min="5" max="5" width="10.7109375" style="294" customWidth="1"/>
    <col min="6" max="6" width="11.28125" style="294" customWidth="1"/>
    <col min="7" max="7" width="16.28125" style="294" customWidth="1"/>
    <col min="8" max="16384" width="9.140625" style="248" customWidth="1"/>
  </cols>
  <sheetData>
    <row r="1" spans="1:7" ht="23.25" customHeight="1">
      <c r="A1" s="744" t="s">
        <v>626</v>
      </c>
      <c r="B1" s="744"/>
      <c r="C1" s="744"/>
      <c r="D1" s="744"/>
      <c r="E1" s="744"/>
      <c r="F1" s="744"/>
      <c r="G1" s="744"/>
    </row>
    <row r="2" spans="1:7" ht="12.75" customHeight="1">
      <c r="A2" s="505"/>
      <c r="B2" s="505"/>
      <c r="C2" s="505"/>
      <c r="D2" s="506"/>
      <c r="E2" s="505"/>
      <c r="F2" s="505"/>
      <c r="G2" s="506"/>
    </row>
    <row r="3" spans="1:7" ht="15.75">
      <c r="A3" s="827" t="s">
        <v>724</v>
      </c>
      <c r="C3" s="745"/>
      <c r="D3" s="745"/>
      <c r="F3" s="745" t="s">
        <v>563</v>
      </c>
      <c r="G3" s="745"/>
    </row>
    <row r="4" spans="1:7" ht="14.25">
      <c r="A4" s="739" t="s">
        <v>354</v>
      </c>
      <c r="B4" s="741" t="s">
        <v>624</v>
      </c>
      <c r="C4" s="742"/>
      <c r="D4" s="743"/>
      <c r="E4" s="741" t="s">
        <v>623</v>
      </c>
      <c r="F4" s="742"/>
      <c r="G4" s="743"/>
    </row>
    <row r="5" spans="1:7" s="249" customFormat="1" ht="28.5">
      <c r="A5" s="740"/>
      <c r="B5" s="251" t="s">
        <v>355</v>
      </c>
      <c r="C5" s="251" t="s">
        <v>356</v>
      </c>
      <c r="D5" s="252" t="s">
        <v>394</v>
      </c>
      <c r="E5" s="251" t="s">
        <v>355</v>
      </c>
      <c r="F5" s="251" t="s">
        <v>356</v>
      </c>
      <c r="G5" s="252" t="s">
        <v>394</v>
      </c>
    </row>
    <row r="6" spans="1:7" ht="14.25">
      <c r="A6" s="253"/>
      <c r="B6" s="254"/>
      <c r="C6" s="255" t="s">
        <v>357</v>
      </c>
      <c r="D6" s="256" t="s">
        <v>358</v>
      </c>
      <c r="E6" s="254"/>
      <c r="F6" s="255" t="s">
        <v>357</v>
      </c>
      <c r="G6" s="256" t="s">
        <v>358</v>
      </c>
    </row>
    <row r="7" spans="1:7" ht="14.25">
      <c r="A7" s="257" t="s">
        <v>381</v>
      </c>
      <c r="B7" s="258"/>
      <c r="C7" s="258"/>
      <c r="D7" s="259"/>
      <c r="E7" s="258"/>
      <c r="F7" s="258"/>
      <c r="G7" s="259"/>
    </row>
    <row r="8" spans="1:7" ht="14.25">
      <c r="A8" s="260" t="s">
        <v>373</v>
      </c>
      <c r="B8" s="261">
        <v>11.14</v>
      </c>
      <c r="C8" s="262">
        <v>4580000</v>
      </c>
      <c r="D8" s="263">
        <f>B8*C8</f>
        <v>51021200</v>
      </c>
      <c r="E8" s="261">
        <v>11.14</v>
      </c>
      <c r="F8" s="262">
        <v>4580000</v>
      </c>
      <c r="G8" s="263">
        <f>E8*F8</f>
        <v>51021200</v>
      </c>
    </row>
    <row r="9" spans="1:7" ht="15.75">
      <c r="A9" s="260" t="s">
        <v>378</v>
      </c>
      <c r="B9" s="261"/>
      <c r="C9" s="262"/>
      <c r="D9" s="295">
        <v>44562190</v>
      </c>
      <c r="E9" s="261"/>
      <c r="F9" s="262"/>
      <c r="G9" s="295">
        <v>41241986</v>
      </c>
    </row>
    <row r="10" spans="1:7" ht="14.25">
      <c r="A10" s="260" t="s">
        <v>359</v>
      </c>
      <c r="B10" s="262"/>
      <c r="C10" s="262"/>
      <c r="D10" s="263">
        <f>D12+D14+D16+D18</f>
        <v>8546248</v>
      </c>
      <c r="E10" s="262"/>
      <c r="F10" s="262"/>
      <c r="G10" s="263">
        <f>G12+G14+G16+G18</f>
        <v>8482248</v>
      </c>
    </row>
    <row r="11" spans="1:7" ht="15.75">
      <c r="A11" s="260" t="s">
        <v>379</v>
      </c>
      <c r="B11" s="262"/>
      <c r="C11" s="262"/>
      <c r="D11" s="295">
        <v>0</v>
      </c>
      <c r="E11" s="262"/>
      <c r="F11" s="262"/>
      <c r="G11" s="295">
        <v>0</v>
      </c>
    </row>
    <row r="12" spans="1:7" ht="15">
      <c r="A12" s="264" t="s">
        <v>360</v>
      </c>
      <c r="B12" s="265"/>
      <c r="C12" s="266"/>
      <c r="D12" s="268">
        <v>3447580</v>
      </c>
      <c r="E12" s="265"/>
      <c r="F12" s="266"/>
      <c r="G12" s="268">
        <v>3447580</v>
      </c>
    </row>
    <row r="13" spans="1:7" ht="15">
      <c r="A13" s="264" t="s">
        <v>374</v>
      </c>
      <c r="B13" s="265"/>
      <c r="C13" s="266"/>
      <c r="D13" s="268">
        <v>0</v>
      </c>
      <c r="E13" s="265"/>
      <c r="F13" s="266"/>
      <c r="G13" s="268">
        <v>0</v>
      </c>
    </row>
    <row r="14" spans="1:7" ht="15">
      <c r="A14" s="264" t="s">
        <v>361</v>
      </c>
      <c r="B14" s="267"/>
      <c r="C14" s="267"/>
      <c r="D14" s="268">
        <v>2688000</v>
      </c>
      <c r="E14" s="267"/>
      <c r="F14" s="267"/>
      <c r="G14" s="268">
        <v>2624000</v>
      </c>
    </row>
    <row r="15" spans="1:7" ht="15">
      <c r="A15" s="264" t="s">
        <v>375</v>
      </c>
      <c r="B15" s="267"/>
      <c r="C15" s="267"/>
      <c r="D15" s="268">
        <v>0</v>
      </c>
      <c r="E15" s="267"/>
      <c r="F15" s="267"/>
      <c r="G15" s="268">
        <v>0</v>
      </c>
    </row>
    <row r="16" spans="1:7" ht="15">
      <c r="A16" s="264" t="s">
        <v>362</v>
      </c>
      <c r="B16" s="267"/>
      <c r="C16" s="267"/>
      <c r="D16" s="268">
        <v>1184868</v>
      </c>
      <c r="E16" s="267"/>
      <c r="F16" s="267"/>
      <c r="G16" s="268">
        <v>1184868</v>
      </c>
    </row>
    <row r="17" spans="1:7" ht="15">
      <c r="A17" s="264" t="s">
        <v>376</v>
      </c>
      <c r="B17" s="267"/>
      <c r="C17" s="267"/>
      <c r="D17" s="268">
        <v>0</v>
      </c>
      <c r="E17" s="267"/>
      <c r="F17" s="267"/>
      <c r="G17" s="268">
        <v>0</v>
      </c>
    </row>
    <row r="18" spans="1:7" ht="15">
      <c r="A18" s="264" t="s">
        <v>363</v>
      </c>
      <c r="B18" s="267"/>
      <c r="C18" s="267"/>
      <c r="D18" s="268">
        <v>1225800</v>
      </c>
      <c r="E18" s="267"/>
      <c r="F18" s="267"/>
      <c r="G18" s="268">
        <v>1225800</v>
      </c>
    </row>
    <row r="19" spans="1:7" ht="15">
      <c r="A19" s="264" t="s">
        <v>377</v>
      </c>
      <c r="B19" s="267"/>
      <c r="C19" s="267"/>
      <c r="D19" s="268">
        <v>0</v>
      </c>
      <c r="E19" s="267"/>
      <c r="F19" s="267"/>
      <c r="G19" s="268">
        <v>0</v>
      </c>
    </row>
    <row r="20" spans="1:7" ht="14.25">
      <c r="A20" s="260" t="s">
        <v>364</v>
      </c>
      <c r="B20" s="269"/>
      <c r="C20" s="269"/>
      <c r="D20" s="270">
        <v>3500000</v>
      </c>
      <c r="E20" s="269"/>
      <c r="F20" s="269"/>
      <c r="G20" s="270">
        <v>3500000</v>
      </c>
    </row>
    <row r="21" spans="1:7" ht="14.25" customHeight="1">
      <c r="A21" s="260" t="s">
        <v>380</v>
      </c>
      <c r="B21" s="269"/>
      <c r="C21" s="269"/>
      <c r="D21" s="296">
        <v>0</v>
      </c>
      <c r="E21" s="269"/>
      <c r="F21" s="269"/>
      <c r="G21" s="296">
        <v>0</v>
      </c>
    </row>
    <row r="22" spans="1:7" ht="14.25">
      <c r="A22" s="260" t="s">
        <v>576</v>
      </c>
      <c r="B22" s="269"/>
      <c r="C22" s="269"/>
      <c r="D22" s="270">
        <v>7650</v>
      </c>
      <c r="E22" s="269"/>
      <c r="F22" s="269"/>
      <c r="G22" s="270">
        <v>7650</v>
      </c>
    </row>
    <row r="23" spans="1:7" ht="14.25" customHeight="1">
      <c r="A23" s="260" t="s">
        <v>577</v>
      </c>
      <c r="B23" s="269"/>
      <c r="C23" s="269"/>
      <c r="D23" s="296">
        <v>0</v>
      </c>
      <c r="E23" s="269"/>
      <c r="F23" s="269"/>
      <c r="G23" s="296">
        <v>0</v>
      </c>
    </row>
    <row r="24" spans="1:7" ht="14.25" customHeight="1">
      <c r="A24" s="260" t="s">
        <v>365</v>
      </c>
      <c r="B24" s="269"/>
      <c r="C24" s="269"/>
      <c r="D24" s="270">
        <v>58900</v>
      </c>
      <c r="E24" s="269"/>
      <c r="F24" s="269"/>
      <c r="G24" s="270">
        <v>18000</v>
      </c>
    </row>
    <row r="25" spans="1:7" ht="14.25" customHeight="1">
      <c r="A25" s="260" t="s">
        <v>366</v>
      </c>
      <c r="B25" s="269"/>
      <c r="C25" s="269"/>
      <c r="D25" s="296">
        <v>0</v>
      </c>
      <c r="E25" s="269"/>
      <c r="F25" s="269"/>
      <c r="G25" s="296">
        <v>0</v>
      </c>
    </row>
    <row r="26" spans="1:7" ht="14.25" customHeight="1">
      <c r="A26" s="260" t="s">
        <v>367</v>
      </c>
      <c r="B26" s="269"/>
      <c r="C26" s="269"/>
      <c r="D26" s="270">
        <f>D8-D9+D10+D20+D24+D22</f>
        <v>18571808</v>
      </c>
      <c r="E26" s="269"/>
      <c r="F26" s="269"/>
      <c r="G26" s="270">
        <f>G8-G9+G10+G20+G22+G24</f>
        <v>21787112</v>
      </c>
    </row>
    <row r="27" spans="1:7" ht="14.25" customHeight="1">
      <c r="A27" s="260" t="s">
        <v>575</v>
      </c>
      <c r="B27" s="269"/>
      <c r="C27" s="269"/>
      <c r="D27" s="270">
        <v>213233</v>
      </c>
      <c r="E27" s="269"/>
      <c r="F27" s="269"/>
      <c r="G27" s="270">
        <v>0</v>
      </c>
    </row>
    <row r="28" spans="1:7" ht="14.25">
      <c r="A28" s="297" t="s">
        <v>391</v>
      </c>
      <c r="B28" s="271"/>
      <c r="C28" s="271"/>
      <c r="D28" s="272">
        <f>D9+D27</f>
        <v>44775423</v>
      </c>
      <c r="E28" s="271"/>
      <c r="F28" s="271"/>
      <c r="G28" s="272">
        <f>G9+G11+G27</f>
        <v>41241986</v>
      </c>
    </row>
    <row r="29" spans="1:7" ht="14.25">
      <c r="A29" s="260" t="s">
        <v>368</v>
      </c>
      <c r="B29" s="262"/>
      <c r="C29" s="262"/>
      <c r="D29" s="263"/>
      <c r="E29" s="262"/>
      <c r="F29" s="262"/>
      <c r="G29" s="263"/>
    </row>
    <row r="30" spans="1:7" ht="15">
      <c r="A30" s="264" t="s">
        <v>382</v>
      </c>
      <c r="B30" s="273">
        <v>6.8</v>
      </c>
      <c r="C30" s="274">
        <v>4308000</v>
      </c>
      <c r="D30" s="275">
        <v>29294400</v>
      </c>
      <c r="E30" s="273">
        <v>5.87777</v>
      </c>
      <c r="F30" s="274">
        <v>4469900</v>
      </c>
      <c r="G30" s="275">
        <v>26223413</v>
      </c>
    </row>
    <row r="31" spans="1:7" ht="15">
      <c r="A31" s="276" t="s">
        <v>383</v>
      </c>
      <c r="B31" s="267">
        <v>4</v>
      </c>
      <c r="C31" s="274">
        <v>1800000</v>
      </c>
      <c r="D31" s="275">
        <f>B31*C31</f>
        <v>7200000</v>
      </c>
      <c r="E31" s="267">
        <v>4</v>
      </c>
      <c r="F31" s="274">
        <v>1800000</v>
      </c>
      <c r="G31" s="275">
        <f>E31*F31</f>
        <v>7200000</v>
      </c>
    </row>
    <row r="32" spans="1:7" ht="15">
      <c r="A32" s="264" t="s">
        <v>384</v>
      </c>
      <c r="B32" s="273">
        <v>6.4</v>
      </c>
      <c r="C32" s="274">
        <v>35000</v>
      </c>
      <c r="D32" s="275">
        <f>B32*C32</f>
        <v>224000</v>
      </c>
      <c r="E32" s="273">
        <v>4.8</v>
      </c>
      <c r="F32" s="274">
        <v>38200</v>
      </c>
      <c r="G32" s="275">
        <f>E32*F32</f>
        <v>183360</v>
      </c>
    </row>
    <row r="33" spans="1:7" ht="15">
      <c r="A33" s="277" t="s">
        <v>369</v>
      </c>
      <c r="B33" s="278">
        <v>68.7</v>
      </c>
      <c r="C33" s="278">
        <v>80000</v>
      </c>
      <c r="D33" s="279">
        <v>5493334</v>
      </c>
      <c r="E33" s="278">
        <v>59</v>
      </c>
      <c r="F33" s="278">
        <v>81700</v>
      </c>
      <c r="G33" s="279">
        <f>E33*F33</f>
        <v>4820300</v>
      </c>
    </row>
    <row r="34" spans="1:7" ht="15">
      <c r="A34" s="287" t="s">
        <v>385</v>
      </c>
      <c r="B34" s="289">
        <v>12.3</v>
      </c>
      <c r="C34" s="289">
        <v>181000</v>
      </c>
      <c r="D34" s="283">
        <v>2292667</v>
      </c>
      <c r="E34" s="289">
        <v>0</v>
      </c>
      <c r="F34" s="289">
        <v>0</v>
      </c>
      <c r="G34" s="283">
        <v>0</v>
      </c>
    </row>
    <row r="35" spans="1:7" ht="15">
      <c r="A35" s="287" t="s">
        <v>386</v>
      </c>
      <c r="B35" s="289">
        <v>1</v>
      </c>
      <c r="C35" s="289">
        <v>352000</v>
      </c>
      <c r="D35" s="283">
        <v>384000</v>
      </c>
      <c r="E35" s="289">
        <v>1</v>
      </c>
      <c r="F35" s="289">
        <v>418900</v>
      </c>
      <c r="G35" s="283">
        <f>E35*F35</f>
        <v>418900</v>
      </c>
    </row>
    <row r="36" spans="1:7" ht="14.25">
      <c r="A36" s="302" t="s">
        <v>390</v>
      </c>
      <c r="B36" s="280"/>
      <c r="C36" s="280"/>
      <c r="D36" s="280">
        <f>SUM(D30:D35)</f>
        <v>44888401</v>
      </c>
      <c r="E36" s="280"/>
      <c r="F36" s="280"/>
      <c r="G36" s="280">
        <f>SUM(G30:G35)</f>
        <v>38845973</v>
      </c>
    </row>
    <row r="37" spans="1:7" ht="14.25">
      <c r="A37" s="281" t="s">
        <v>370</v>
      </c>
      <c r="B37" s="282"/>
      <c r="C37" s="282"/>
      <c r="D37" s="282"/>
      <c r="E37" s="282"/>
      <c r="F37" s="282"/>
      <c r="G37" s="282"/>
    </row>
    <row r="38" spans="1:7" ht="15">
      <c r="A38" s="264" t="s">
        <v>371</v>
      </c>
      <c r="B38" s="283"/>
      <c r="C38" s="283"/>
      <c r="D38" s="283"/>
      <c r="E38" s="283"/>
      <c r="F38" s="283"/>
      <c r="G38" s="283"/>
    </row>
    <row r="39" spans="1:7" ht="15">
      <c r="A39" s="264" t="s">
        <v>578</v>
      </c>
      <c r="B39" s="284">
        <v>2</v>
      </c>
      <c r="C39" s="285">
        <v>3000000</v>
      </c>
      <c r="D39" s="285">
        <f>B39*C39</f>
        <v>6000000</v>
      </c>
      <c r="E39" s="284">
        <v>2</v>
      </c>
      <c r="F39" s="285">
        <v>3000000</v>
      </c>
      <c r="G39" s="285">
        <f>E39*F39</f>
        <v>6000000</v>
      </c>
    </row>
    <row r="40" spans="1:7" ht="15">
      <c r="A40" s="264" t="s">
        <v>387</v>
      </c>
      <c r="B40" s="284">
        <v>4</v>
      </c>
      <c r="C40" s="285">
        <v>55360</v>
      </c>
      <c r="D40" s="285">
        <f>B40*C40</f>
        <v>221440</v>
      </c>
      <c r="E40" s="284">
        <v>4</v>
      </c>
      <c r="F40" s="285">
        <v>55360</v>
      </c>
      <c r="G40" s="285">
        <f>E40*F40</f>
        <v>221440</v>
      </c>
    </row>
    <row r="41" spans="1:7" ht="15.75" customHeight="1">
      <c r="A41" s="287" t="s">
        <v>388</v>
      </c>
      <c r="B41" s="288">
        <v>6.01</v>
      </c>
      <c r="C41" s="285">
        <v>1632000</v>
      </c>
      <c r="D41" s="285">
        <f>B41*C41</f>
        <v>9808320</v>
      </c>
      <c r="E41" s="288">
        <v>6.2</v>
      </c>
      <c r="F41" s="285">
        <v>1632000</v>
      </c>
      <c r="G41" s="285">
        <f>E41*F41</f>
        <v>10118400</v>
      </c>
    </row>
    <row r="42" spans="1:7" ht="15">
      <c r="A42" s="287" t="s">
        <v>389</v>
      </c>
      <c r="B42" s="288"/>
      <c r="C42" s="286"/>
      <c r="D42" s="289">
        <v>8968984</v>
      </c>
      <c r="E42" s="288"/>
      <c r="F42" s="286"/>
      <c r="G42" s="289">
        <v>8588426</v>
      </c>
    </row>
    <row r="43" spans="1:7" ht="15">
      <c r="A43" s="287" t="s">
        <v>625</v>
      </c>
      <c r="B43" s="288">
        <v>285</v>
      </c>
      <c r="C43" s="286">
        <v>445</v>
      </c>
      <c r="D43" s="289">
        <f>B43*C43</f>
        <v>126825</v>
      </c>
      <c r="E43" s="288"/>
      <c r="F43" s="286"/>
      <c r="G43" s="289"/>
    </row>
    <row r="44" spans="1:7" ht="14.25">
      <c r="A44" s="302" t="s">
        <v>392</v>
      </c>
      <c r="B44" s="290"/>
      <c r="C44" s="291"/>
      <c r="D44" s="292">
        <f>SUM(D38:D43)</f>
        <v>25125569</v>
      </c>
      <c r="E44" s="290"/>
      <c r="F44" s="291"/>
      <c r="G44" s="292">
        <f>SUM(G38:G42)</f>
        <v>24928266</v>
      </c>
    </row>
    <row r="45" spans="1:7" s="250" customFormat="1" ht="14.25">
      <c r="A45" s="302" t="s">
        <v>393</v>
      </c>
      <c r="B45" s="280"/>
      <c r="C45" s="291"/>
      <c r="D45" s="292">
        <v>1200000</v>
      </c>
      <c r="E45" s="280"/>
      <c r="F45" s="291"/>
      <c r="G45" s="292">
        <v>1200000</v>
      </c>
    </row>
    <row r="46" spans="1:7" ht="25.5" customHeight="1">
      <c r="A46" s="298" t="s">
        <v>372</v>
      </c>
      <c r="B46" s="299"/>
      <c r="C46" s="300"/>
      <c r="D46" s="301">
        <f>D28+D36+D44+D45</f>
        <v>115989393</v>
      </c>
      <c r="E46" s="299"/>
      <c r="F46" s="300"/>
      <c r="G46" s="301">
        <f>G28+G36+G44+G45</f>
        <v>106216225</v>
      </c>
    </row>
    <row r="47" ht="15">
      <c r="A47" s="293"/>
    </row>
  </sheetData>
  <sheetProtection/>
  <mergeCells count="6">
    <mergeCell ref="A4:A5"/>
    <mergeCell ref="B4:D4"/>
    <mergeCell ref="E4:G4"/>
    <mergeCell ref="A1:G1"/>
    <mergeCell ref="F3:G3"/>
    <mergeCell ref="C3:D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C1">
      <selection activeCell="C5" sqref="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4.28125" style="3" customWidth="1"/>
    <col min="4" max="4" width="13.57421875" style="3" customWidth="1"/>
    <col min="5" max="5" width="51.421875" style="3" customWidth="1"/>
    <col min="6" max="6" width="12.7109375" style="3" customWidth="1"/>
    <col min="7" max="16384" width="8.00390625" style="3" customWidth="1"/>
  </cols>
  <sheetData>
    <row r="1" spans="3:6" ht="30" customHeight="1">
      <c r="C1" s="746" t="s">
        <v>191</v>
      </c>
      <c r="D1" s="746"/>
      <c r="E1" s="746"/>
      <c r="F1" s="746"/>
    </row>
    <row r="2" spans="3:6" ht="30" customHeight="1">
      <c r="C2" s="746" t="s">
        <v>588</v>
      </c>
      <c r="D2" s="746"/>
      <c r="E2" s="746"/>
      <c r="F2" s="746"/>
    </row>
    <row r="3" spans="3:6" ht="17.25" customHeight="1">
      <c r="C3" s="746" t="s">
        <v>593</v>
      </c>
      <c r="D3" s="746"/>
      <c r="E3" s="746"/>
      <c r="F3" s="746"/>
    </row>
    <row r="4" spans="3:6" ht="17.25" customHeight="1">
      <c r="C4" s="63"/>
      <c r="D4" s="63"/>
      <c r="E4" s="63"/>
      <c r="F4" s="507"/>
    </row>
    <row r="5" spans="3:6" ht="19.5" customHeight="1" thickBot="1">
      <c r="C5" s="827" t="s">
        <v>726</v>
      </c>
      <c r="E5" s="4"/>
      <c r="F5" s="64" t="s">
        <v>579</v>
      </c>
    </row>
    <row r="6" spans="1:6" ht="42" customHeight="1">
      <c r="A6" s="5" t="s">
        <v>105</v>
      </c>
      <c r="B6" s="6" t="s">
        <v>106</v>
      </c>
      <c r="C6" s="6" t="s">
        <v>587</v>
      </c>
      <c r="D6" s="6" t="s">
        <v>610</v>
      </c>
      <c r="E6" s="547" t="s">
        <v>586</v>
      </c>
      <c r="F6" s="6" t="s">
        <v>610</v>
      </c>
    </row>
    <row r="7" spans="1:6" s="95" customFormat="1" ht="10.5">
      <c r="A7" s="92">
        <v>1</v>
      </c>
      <c r="B7" s="93">
        <v>2</v>
      </c>
      <c r="C7" s="93" t="s">
        <v>98</v>
      </c>
      <c r="D7" s="93" t="s">
        <v>99</v>
      </c>
      <c r="E7" s="94" t="s">
        <v>100</v>
      </c>
      <c r="F7" s="93" t="s">
        <v>101</v>
      </c>
    </row>
    <row r="8" spans="1:6" ht="14.25" customHeight="1">
      <c r="A8" s="7" t="s">
        <v>107</v>
      </c>
      <c r="B8" s="8" t="s">
        <v>108</v>
      </c>
      <c r="C8" s="9" t="s">
        <v>583</v>
      </c>
      <c r="D8" s="65">
        <v>2000000</v>
      </c>
      <c r="E8" s="10" t="s">
        <v>585</v>
      </c>
      <c r="F8" s="65">
        <v>23275319</v>
      </c>
    </row>
    <row r="9" spans="1:6" ht="15" customHeight="1">
      <c r="A9" s="7" t="s">
        <v>107</v>
      </c>
      <c r="B9" s="8" t="s">
        <v>108</v>
      </c>
      <c r="C9" s="548" t="s">
        <v>627</v>
      </c>
      <c r="D9" s="66">
        <v>10000000</v>
      </c>
      <c r="E9" s="10" t="s">
        <v>308</v>
      </c>
      <c r="F9" s="68">
        <v>3810000</v>
      </c>
    </row>
    <row r="10" spans="1:6" ht="12.75">
      <c r="A10" s="7" t="s">
        <v>109</v>
      </c>
      <c r="B10" s="8" t="s">
        <v>110</v>
      </c>
      <c r="C10" s="549" t="s">
        <v>628</v>
      </c>
      <c r="D10" s="68">
        <v>10000000</v>
      </c>
      <c r="E10" s="10"/>
      <c r="F10" s="68"/>
    </row>
    <row r="11" spans="1:6" ht="17.25" customHeight="1">
      <c r="A11" s="7" t="s">
        <v>112</v>
      </c>
      <c r="B11" s="8" t="s">
        <v>113</v>
      </c>
      <c r="C11" s="9" t="s">
        <v>584</v>
      </c>
      <c r="D11" s="68">
        <v>3810000</v>
      </c>
      <c r="E11" s="10"/>
      <c r="F11" s="68"/>
    </row>
    <row r="12" spans="1:6" ht="12.75" customHeight="1">
      <c r="A12" s="7"/>
      <c r="B12" s="8"/>
      <c r="C12" s="549" t="s">
        <v>629</v>
      </c>
      <c r="D12" s="68">
        <v>1500000</v>
      </c>
      <c r="E12" s="10"/>
      <c r="F12" s="68"/>
    </row>
    <row r="13" spans="1:6" ht="15" customHeight="1">
      <c r="A13" s="7" t="s">
        <v>107</v>
      </c>
      <c r="B13" s="8" t="s">
        <v>111</v>
      </c>
      <c r="C13" s="9" t="s">
        <v>630</v>
      </c>
      <c r="D13" s="68">
        <v>2000000</v>
      </c>
      <c r="E13" s="10"/>
      <c r="F13" s="68"/>
    </row>
    <row r="14" spans="1:6" ht="12.75">
      <c r="A14" s="7" t="s">
        <v>112</v>
      </c>
      <c r="B14" s="8" t="s">
        <v>113</v>
      </c>
      <c r="C14" s="549" t="s">
        <v>631</v>
      </c>
      <c r="D14" s="65">
        <f>60000+300000</f>
        <v>360000</v>
      </c>
      <c r="E14" s="10"/>
      <c r="F14" s="68"/>
    </row>
    <row r="15" spans="1:6" ht="12.75">
      <c r="A15" s="7" t="s">
        <v>115</v>
      </c>
      <c r="B15" s="8" t="s">
        <v>116</v>
      </c>
      <c r="C15" s="549" t="s">
        <v>633</v>
      </c>
      <c r="D15" s="65">
        <v>1000000</v>
      </c>
      <c r="E15" s="10"/>
      <c r="F15" s="65"/>
    </row>
    <row r="16" spans="1:6" ht="12.75">
      <c r="A16" s="7" t="s">
        <v>117</v>
      </c>
      <c r="B16" s="8" t="s">
        <v>118</v>
      </c>
      <c r="C16" s="549" t="s">
        <v>632</v>
      </c>
      <c r="D16" s="65">
        <v>1500000</v>
      </c>
      <c r="E16" s="10"/>
      <c r="F16" s="65"/>
    </row>
    <row r="17" spans="1:6" ht="15" customHeight="1">
      <c r="A17" s="7" t="s">
        <v>107</v>
      </c>
      <c r="B17" s="8" t="s">
        <v>114</v>
      </c>
      <c r="C17" s="9" t="s">
        <v>211</v>
      </c>
      <c r="D17" s="68">
        <v>2000000</v>
      </c>
      <c r="E17" s="11"/>
      <c r="F17" s="65"/>
    </row>
    <row r="18" spans="1:6" ht="15" customHeight="1">
      <c r="A18" s="543"/>
      <c r="B18" s="544"/>
      <c r="C18" s="545" t="s">
        <v>608</v>
      </c>
      <c r="D18" s="546">
        <v>4500000</v>
      </c>
      <c r="E18" s="11"/>
      <c r="F18" s="66"/>
    </row>
    <row r="19" spans="1:6" ht="15" customHeight="1">
      <c r="A19" s="543"/>
      <c r="B19" s="544"/>
      <c r="C19" s="545"/>
      <c r="D19" s="546"/>
      <c r="E19" s="11"/>
      <c r="F19" s="66"/>
    </row>
    <row r="20" spans="1:6" ht="13.5" thickBot="1">
      <c r="A20" s="12"/>
      <c r="B20" s="13"/>
      <c r="C20" s="15"/>
      <c r="D20" s="67">
        <f>SUM(D8:D18)</f>
        <v>38670000</v>
      </c>
      <c r="E20" s="16"/>
      <c r="F20" s="67">
        <f>SUM(F8:F17)</f>
        <v>27085319</v>
      </c>
    </row>
    <row r="21" spans="1:2" ht="12.75">
      <c r="A21" s="12"/>
      <c r="B21" s="13"/>
    </row>
    <row r="22" spans="1:2" ht="12.75">
      <c r="A22" s="12"/>
      <c r="B22" s="13"/>
    </row>
    <row r="23" spans="1:2" ht="13.5" thickBot="1">
      <c r="A23" s="14" t="s">
        <v>119</v>
      </c>
      <c r="B23" s="15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="110" zoomScaleNormal="11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101" customWidth="1"/>
    <col min="2" max="2" width="47.28125" style="104" customWidth="1"/>
    <col min="3" max="3" width="14.00390625" style="101" customWidth="1"/>
    <col min="4" max="4" width="47.28125" style="101" customWidth="1"/>
    <col min="5" max="5" width="14.00390625" style="101" customWidth="1"/>
    <col min="6" max="6" width="4.140625" style="101" customWidth="1"/>
    <col min="7" max="16384" width="8.00390625" style="101" customWidth="1"/>
  </cols>
  <sheetData>
    <row r="1" spans="2:6" ht="39.75" customHeight="1">
      <c r="B1" s="102" t="s">
        <v>203</v>
      </c>
      <c r="C1" s="103"/>
      <c r="D1" s="103"/>
      <c r="E1" s="103"/>
      <c r="F1" s="749"/>
    </row>
    <row r="2" spans="2:6" ht="19.5" customHeight="1">
      <c r="B2" s="102"/>
      <c r="C2" s="103"/>
      <c r="D2" s="103"/>
      <c r="E2" s="508"/>
      <c r="F2" s="749"/>
    </row>
    <row r="3" spans="1:6" ht="16.5" thickBot="1">
      <c r="A3" s="827" t="s">
        <v>727</v>
      </c>
      <c r="E3" s="509" t="s">
        <v>563</v>
      </c>
      <c r="F3" s="749"/>
    </row>
    <row r="4" spans="1:6" ht="18" customHeight="1" thickBot="1">
      <c r="A4" s="747" t="s">
        <v>204</v>
      </c>
      <c r="B4" s="105" t="s">
        <v>103</v>
      </c>
      <c r="C4" s="106"/>
      <c r="D4" s="105" t="s">
        <v>104</v>
      </c>
      <c r="E4" s="107"/>
      <c r="F4" s="749"/>
    </row>
    <row r="5" spans="1:6" s="111" customFormat="1" ht="35.25" customHeight="1" thickBot="1">
      <c r="A5" s="748"/>
      <c r="B5" s="108" t="s">
        <v>205</v>
      </c>
      <c r="C5" s="109" t="s">
        <v>634</v>
      </c>
      <c r="D5" s="108" t="s">
        <v>205</v>
      </c>
      <c r="E5" s="110" t="str">
        <f>+C5</f>
        <v>2017. évi előirányzat</v>
      </c>
      <c r="F5" s="749"/>
    </row>
    <row r="6" spans="1:6" s="116" customFormat="1" ht="12" customHeight="1" thickBot="1">
      <c r="A6" s="112" t="s">
        <v>98</v>
      </c>
      <c r="B6" s="113" t="s">
        <v>99</v>
      </c>
      <c r="C6" s="114" t="s">
        <v>100</v>
      </c>
      <c r="D6" s="113" t="s">
        <v>101</v>
      </c>
      <c r="E6" s="115" t="s">
        <v>102</v>
      </c>
      <c r="F6" s="749"/>
    </row>
    <row r="7" spans="1:6" ht="12.75" customHeight="1">
      <c r="A7" s="117" t="s">
        <v>120</v>
      </c>
      <c r="B7" s="118" t="s">
        <v>206</v>
      </c>
      <c r="C7" s="119">
        <v>108311331</v>
      </c>
      <c r="D7" s="118" t="s">
        <v>55</v>
      </c>
      <c r="E7" s="120">
        <v>54033000</v>
      </c>
      <c r="F7" s="749"/>
    </row>
    <row r="8" spans="1:6" ht="12.75" customHeight="1">
      <c r="A8" s="121" t="s">
        <v>121</v>
      </c>
      <c r="B8" s="122" t="s">
        <v>207</v>
      </c>
      <c r="C8" s="123">
        <v>41217505</v>
      </c>
      <c r="D8" s="122" t="s">
        <v>208</v>
      </c>
      <c r="E8" s="124">
        <v>11799356</v>
      </c>
      <c r="F8" s="749"/>
    </row>
    <row r="9" spans="1:6" ht="12.75" customHeight="1">
      <c r="A9" s="121" t="s">
        <v>122</v>
      </c>
      <c r="B9" s="122" t="s">
        <v>209</v>
      </c>
      <c r="C9" s="123">
        <v>0</v>
      </c>
      <c r="D9" s="122" t="s">
        <v>210</v>
      </c>
      <c r="E9" s="124">
        <v>40697400</v>
      </c>
      <c r="F9" s="749"/>
    </row>
    <row r="10" spans="1:6" ht="12.75" customHeight="1">
      <c r="A10" s="121" t="s">
        <v>123</v>
      </c>
      <c r="B10" s="122" t="s">
        <v>15</v>
      </c>
      <c r="C10" s="123">
        <v>82490000</v>
      </c>
      <c r="D10" s="122" t="s">
        <v>85</v>
      </c>
      <c r="E10" s="124">
        <v>5400000</v>
      </c>
      <c r="F10" s="749"/>
    </row>
    <row r="11" spans="1:6" ht="12.75" customHeight="1">
      <c r="A11" s="121" t="s">
        <v>124</v>
      </c>
      <c r="B11" s="125" t="s">
        <v>27</v>
      </c>
      <c r="C11" s="123">
        <v>11366060</v>
      </c>
      <c r="D11" s="122" t="s">
        <v>131</v>
      </c>
      <c r="E11" s="124">
        <v>52706707</v>
      </c>
      <c r="F11" s="749"/>
    </row>
    <row r="12" spans="1:6" ht="12.75" customHeight="1">
      <c r="A12" s="121" t="s">
        <v>125</v>
      </c>
      <c r="B12" s="122" t="s">
        <v>44</v>
      </c>
      <c r="C12" s="126">
        <v>7350000</v>
      </c>
      <c r="D12" s="122"/>
      <c r="E12" s="124"/>
      <c r="F12" s="749"/>
    </row>
    <row r="13" spans="1:6" ht="12.75" customHeight="1">
      <c r="A13" s="121" t="s">
        <v>126</v>
      </c>
      <c r="B13" s="122" t="s">
        <v>212</v>
      </c>
      <c r="C13" s="123"/>
      <c r="D13" s="127"/>
      <c r="E13" s="124"/>
      <c r="F13" s="749"/>
    </row>
    <row r="14" spans="1:6" ht="12.75" customHeight="1" thickBot="1">
      <c r="A14" s="121" t="s">
        <v>127</v>
      </c>
      <c r="B14" s="127"/>
      <c r="C14" s="123"/>
      <c r="D14" s="127"/>
      <c r="E14" s="124"/>
      <c r="F14" s="749"/>
    </row>
    <row r="15" spans="1:6" ht="15.75" customHeight="1" thickBot="1">
      <c r="A15" s="121" t="s">
        <v>128</v>
      </c>
      <c r="B15" s="129" t="s">
        <v>217</v>
      </c>
      <c r="C15" s="130">
        <f>SUM(C7:C14)</f>
        <v>250734896</v>
      </c>
      <c r="D15" s="129" t="s">
        <v>218</v>
      </c>
      <c r="E15" s="131">
        <f>SUM(E7:E14)</f>
        <v>164636463</v>
      </c>
      <c r="F15" s="749"/>
    </row>
    <row r="16" spans="1:6" ht="12.75" customHeight="1">
      <c r="A16" s="121" t="s">
        <v>213</v>
      </c>
      <c r="B16" s="132" t="s">
        <v>220</v>
      </c>
      <c r="C16" s="133">
        <f>+C17+C18+C19+C20</f>
        <v>0</v>
      </c>
      <c r="D16" s="134" t="s">
        <v>221</v>
      </c>
      <c r="E16" s="135"/>
      <c r="F16" s="749"/>
    </row>
    <row r="17" spans="1:6" ht="12.75" customHeight="1">
      <c r="A17" s="121" t="s">
        <v>214</v>
      </c>
      <c r="B17" s="134" t="s">
        <v>223</v>
      </c>
      <c r="C17" s="136">
        <v>0</v>
      </c>
      <c r="D17" s="134" t="s">
        <v>224</v>
      </c>
      <c r="E17" s="137"/>
      <c r="F17" s="749"/>
    </row>
    <row r="18" spans="1:6" ht="12.75" customHeight="1">
      <c r="A18" s="121" t="s">
        <v>215</v>
      </c>
      <c r="B18" s="134" t="s">
        <v>226</v>
      </c>
      <c r="C18" s="136"/>
      <c r="D18" s="134" t="s">
        <v>227</v>
      </c>
      <c r="E18" s="137"/>
      <c r="F18" s="749"/>
    </row>
    <row r="19" spans="1:6" ht="12.75" customHeight="1">
      <c r="A19" s="121" t="s">
        <v>216</v>
      </c>
      <c r="B19" s="134" t="s">
        <v>229</v>
      </c>
      <c r="C19" s="136"/>
      <c r="D19" s="134" t="s">
        <v>230</v>
      </c>
      <c r="E19" s="137"/>
      <c r="F19" s="749"/>
    </row>
    <row r="20" spans="1:6" ht="12.75" customHeight="1">
      <c r="A20" s="121" t="s">
        <v>219</v>
      </c>
      <c r="B20" s="134" t="s">
        <v>232</v>
      </c>
      <c r="C20" s="136"/>
      <c r="D20" s="132" t="s">
        <v>233</v>
      </c>
      <c r="E20" s="137"/>
      <c r="F20" s="749"/>
    </row>
    <row r="21" spans="1:6" ht="12.75" customHeight="1">
      <c r="A21" s="121" t="s">
        <v>222</v>
      </c>
      <c r="B21" s="134" t="s">
        <v>235</v>
      </c>
      <c r="C21" s="138">
        <f>+C22+C23</f>
        <v>0</v>
      </c>
      <c r="D21" s="134" t="s">
        <v>236</v>
      </c>
      <c r="E21" s="137"/>
      <c r="F21" s="749"/>
    </row>
    <row r="22" spans="1:6" ht="12.75" customHeight="1">
      <c r="A22" s="121" t="s">
        <v>225</v>
      </c>
      <c r="B22" s="168" t="s">
        <v>238</v>
      </c>
      <c r="C22" s="139"/>
      <c r="D22" s="118" t="s">
        <v>239</v>
      </c>
      <c r="E22" s="135"/>
      <c r="F22" s="749"/>
    </row>
    <row r="23" spans="1:6" ht="12.75" customHeight="1">
      <c r="A23" s="121" t="s">
        <v>228</v>
      </c>
      <c r="B23" s="169" t="s">
        <v>241</v>
      </c>
      <c r="C23" s="136"/>
      <c r="D23" s="122" t="s">
        <v>242</v>
      </c>
      <c r="E23" s="137"/>
      <c r="F23" s="749"/>
    </row>
    <row r="24" spans="1:6" ht="12.75" customHeight="1">
      <c r="A24" s="121" t="s">
        <v>231</v>
      </c>
      <c r="B24" s="169" t="s">
        <v>244</v>
      </c>
      <c r="C24" s="137"/>
      <c r="D24" s="122" t="s">
        <v>245</v>
      </c>
      <c r="E24" s="137"/>
      <c r="F24" s="749"/>
    </row>
    <row r="25" spans="1:6" ht="12.75" customHeight="1">
      <c r="A25" s="121" t="s">
        <v>234</v>
      </c>
      <c r="B25" s="169" t="s">
        <v>247</v>
      </c>
      <c r="C25" s="137"/>
      <c r="D25" s="122" t="s">
        <v>306</v>
      </c>
      <c r="E25" s="137">
        <v>3789108</v>
      </c>
      <c r="F25" s="749"/>
    </row>
    <row r="26" spans="1:6" ht="12.75" customHeight="1" thickBot="1">
      <c r="A26" s="121" t="s">
        <v>237</v>
      </c>
      <c r="B26" s="169" t="s">
        <v>247</v>
      </c>
      <c r="C26" s="137"/>
      <c r="D26" s="165" t="s">
        <v>188</v>
      </c>
      <c r="E26" s="166">
        <v>66914644</v>
      </c>
      <c r="F26" s="749"/>
    </row>
    <row r="27" spans="1:6" ht="15.75" customHeight="1" thickBot="1">
      <c r="A27" s="121" t="s">
        <v>240</v>
      </c>
      <c r="B27" s="170" t="s">
        <v>249</v>
      </c>
      <c r="C27" s="167">
        <f>+C16+C21+C24+C26</f>
        <v>0</v>
      </c>
      <c r="D27" s="129" t="s">
        <v>250</v>
      </c>
      <c r="E27" s="131">
        <f>SUM(E16:E26)</f>
        <v>70703752</v>
      </c>
      <c r="F27" s="749"/>
    </row>
    <row r="28" spans="1:6" ht="13.5" thickBot="1">
      <c r="A28" s="121" t="s">
        <v>243</v>
      </c>
      <c r="B28" s="140" t="s">
        <v>252</v>
      </c>
      <c r="C28" s="141">
        <f>+C15+C27</f>
        <v>250734896</v>
      </c>
      <c r="D28" s="140" t="s">
        <v>253</v>
      </c>
      <c r="E28" s="141">
        <f>+E15+E27</f>
        <v>235340215</v>
      </c>
      <c r="F28" s="749"/>
    </row>
    <row r="29" spans="1:6" ht="13.5" thickBot="1">
      <c r="A29" s="121" t="s">
        <v>246</v>
      </c>
      <c r="B29" s="140" t="s">
        <v>255</v>
      </c>
      <c r="C29" s="141" t="str">
        <f>IF(C15-E15&lt;0,E15-C15,"-")</f>
        <v>-</v>
      </c>
      <c r="D29" s="140" t="s">
        <v>256</v>
      </c>
      <c r="E29" s="141">
        <f>IF(C15-E15&gt;0,C15-E15,"-")</f>
        <v>86098433</v>
      </c>
      <c r="F29" s="749"/>
    </row>
    <row r="30" spans="1:6" ht="13.5" thickBot="1">
      <c r="A30" s="121" t="s">
        <v>248</v>
      </c>
      <c r="B30" s="140" t="s">
        <v>258</v>
      </c>
      <c r="C30" s="141" t="str">
        <f>IF(C15+C27-E28&lt;0,E28-(C15+C27),"-")</f>
        <v>-</v>
      </c>
      <c r="D30" s="140" t="s">
        <v>259</v>
      </c>
      <c r="E30" s="141">
        <f>IF(C15+C27-E28&gt;0,C15+C27-E28,"-")</f>
        <v>15394681</v>
      </c>
      <c r="F30" s="749"/>
    </row>
    <row r="31" spans="2:4" ht="18.75">
      <c r="B31" s="750"/>
      <c r="C31" s="750"/>
      <c r="D31" s="750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101" customWidth="1"/>
    <col min="2" max="2" width="47.28125" style="104" customWidth="1"/>
    <col min="3" max="3" width="14.00390625" style="101" customWidth="1"/>
    <col min="4" max="4" width="47.28125" style="101" customWidth="1"/>
    <col min="5" max="5" width="14.00390625" style="101" customWidth="1"/>
    <col min="6" max="6" width="4.140625" style="101" customWidth="1"/>
    <col min="7" max="16384" width="8.00390625" style="101" customWidth="1"/>
  </cols>
  <sheetData>
    <row r="1" spans="2:6" ht="31.5">
      <c r="B1" s="102" t="s">
        <v>260</v>
      </c>
      <c r="C1" s="103"/>
      <c r="D1" s="103"/>
      <c r="E1" s="103"/>
      <c r="F1" s="749"/>
    </row>
    <row r="2" spans="2:6" ht="19.5" customHeight="1">
      <c r="B2" s="102"/>
      <c r="C2" s="103"/>
      <c r="D2" s="103"/>
      <c r="E2" s="508"/>
      <c r="F2" s="749"/>
    </row>
    <row r="3" spans="1:6" ht="16.5" thickBot="1">
      <c r="A3" s="827" t="s">
        <v>728</v>
      </c>
      <c r="E3" s="509" t="s">
        <v>563</v>
      </c>
      <c r="F3" s="749"/>
    </row>
    <row r="4" spans="1:6" ht="13.5" thickBot="1">
      <c r="A4" s="751" t="s">
        <v>204</v>
      </c>
      <c r="B4" s="105" t="s">
        <v>103</v>
      </c>
      <c r="C4" s="106"/>
      <c r="D4" s="105" t="s">
        <v>104</v>
      </c>
      <c r="E4" s="107"/>
      <c r="F4" s="749"/>
    </row>
    <row r="5" spans="1:6" s="111" customFormat="1" ht="24.75" thickBot="1">
      <c r="A5" s="752"/>
      <c r="B5" s="108" t="s">
        <v>205</v>
      </c>
      <c r="C5" s="109" t="s">
        <v>634</v>
      </c>
      <c r="D5" s="108" t="s">
        <v>205</v>
      </c>
      <c r="E5" s="109" t="str">
        <f>+'6,a Műk. mérleg'!C5</f>
        <v>2017. évi előirányzat</v>
      </c>
      <c r="F5" s="749"/>
    </row>
    <row r="6" spans="1:6" s="111" customFormat="1" ht="13.5" thickBot="1">
      <c r="A6" s="112" t="s">
        <v>98</v>
      </c>
      <c r="B6" s="113" t="s">
        <v>99</v>
      </c>
      <c r="C6" s="114" t="s">
        <v>100</v>
      </c>
      <c r="D6" s="113" t="s">
        <v>101</v>
      </c>
      <c r="E6" s="115" t="s">
        <v>102</v>
      </c>
      <c r="F6" s="749"/>
    </row>
    <row r="7" spans="1:6" ht="12.75" customHeight="1">
      <c r="A7" s="117" t="s">
        <v>120</v>
      </c>
      <c r="B7" s="118" t="s">
        <v>261</v>
      </c>
      <c r="C7" s="119">
        <v>0</v>
      </c>
      <c r="D7" s="118" t="s">
        <v>88</v>
      </c>
      <c r="E7" s="120">
        <v>4860000</v>
      </c>
      <c r="F7" s="749"/>
    </row>
    <row r="8" spans="1:6" ht="12.75">
      <c r="A8" s="121" t="s">
        <v>121</v>
      </c>
      <c r="B8" s="122" t="s">
        <v>262</v>
      </c>
      <c r="C8" s="123">
        <v>0</v>
      </c>
      <c r="D8" s="122" t="s">
        <v>263</v>
      </c>
      <c r="E8" s="124"/>
      <c r="F8" s="749"/>
    </row>
    <row r="9" spans="1:6" ht="12.75" customHeight="1">
      <c r="A9" s="121" t="s">
        <v>122</v>
      </c>
      <c r="B9" s="122" t="s">
        <v>42</v>
      </c>
      <c r="C9" s="123">
        <v>0</v>
      </c>
      <c r="D9" s="122" t="s">
        <v>90</v>
      </c>
      <c r="E9" s="124">
        <v>27310000</v>
      </c>
      <c r="F9" s="749"/>
    </row>
    <row r="10" spans="1:6" ht="12.75" customHeight="1">
      <c r="A10" s="121" t="s">
        <v>123</v>
      </c>
      <c r="B10" s="122" t="s">
        <v>264</v>
      </c>
      <c r="C10" s="123">
        <v>0</v>
      </c>
      <c r="D10" s="122" t="s">
        <v>265</v>
      </c>
      <c r="E10" s="124"/>
      <c r="F10" s="749"/>
    </row>
    <row r="11" spans="1:6" ht="12.75" customHeight="1">
      <c r="A11" s="121" t="s">
        <v>124</v>
      </c>
      <c r="B11" s="122" t="s">
        <v>266</v>
      </c>
      <c r="C11" s="123"/>
      <c r="D11" s="122" t="s">
        <v>267</v>
      </c>
      <c r="E11" s="124">
        <v>4500000</v>
      </c>
      <c r="F11" s="749"/>
    </row>
    <row r="12" spans="1:6" ht="12.75" customHeight="1">
      <c r="A12" s="121" t="s">
        <v>125</v>
      </c>
      <c r="B12" s="122" t="s">
        <v>268</v>
      </c>
      <c r="C12" s="126"/>
      <c r="D12" s="143" t="s">
        <v>211</v>
      </c>
      <c r="E12" s="144">
        <v>2000000</v>
      </c>
      <c r="F12" s="749"/>
    </row>
    <row r="13" spans="1:6" ht="13.5" thickBot="1">
      <c r="A13" s="121" t="s">
        <v>213</v>
      </c>
      <c r="B13" s="127"/>
      <c r="C13" s="126"/>
      <c r="D13" s="142"/>
      <c r="E13" s="124"/>
      <c r="F13" s="749"/>
    </row>
    <row r="14" spans="1:6" ht="15.75" customHeight="1" thickBot="1">
      <c r="A14" s="128" t="s">
        <v>215</v>
      </c>
      <c r="B14" s="129" t="s">
        <v>269</v>
      </c>
      <c r="C14" s="130">
        <f>+C7+C9+C10+C12+C13</f>
        <v>0</v>
      </c>
      <c r="D14" s="129" t="s">
        <v>270</v>
      </c>
      <c r="E14" s="131">
        <f>+E7+E9+E11+E12+E13</f>
        <v>38670000</v>
      </c>
      <c r="F14" s="749"/>
    </row>
    <row r="15" spans="1:6" ht="12.75" customHeight="1">
      <c r="A15" s="117" t="s">
        <v>216</v>
      </c>
      <c r="B15" s="145" t="s">
        <v>271</v>
      </c>
      <c r="C15" s="146">
        <f>+C16+C17+C18+C19+C20</f>
        <v>23275319</v>
      </c>
      <c r="D15" s="134" t="s">
        <v>221</v>
      </c>
      <c r="E15" s="147"/>
      <c r="F15" s="749"/>
    </row>
    <row r="16" spans="1:6" ht="12.75" customHeight="1">
      <c r="A16" s="121" t="s">
        <v>219</v>
      </c>
      <c r="B16" s="148" t="s">
        <v>272</v>
      </c>
      <c r="C16" s="136">
        <v>23275319</v>
      </c>
      <c r="D16" s="134" t="s">
        <v>273</v>
      </c>
      <c r="E16" s="137"/>
      <c r="F16" s="749"/>
    </row>
    <row r="17" spans="1:6" ht="12.75" customHeight="1">
      <c r="A17" s="117" t="s">
        <v>222</v>
      </c>
      <c r="B17" s="148" t="s">
        <v>274</v>
      </c>
      <c r="C17" s="136"/>
      <c r="D17" s="134" t="s">
        <v>227</v>
      </c>
      <c r="E17" s="137"/>
      <c r="F17" s="749"/>
    </row>
    <row r="18" spans="1:6" ht="12.75" customHeight="1">
      <c r="A18" s="121" t="s">
        <v>225</v>
      </c>
      <c r="B18" s="148" t="s">
        <v>275</v>
      </c>
      <c r="C18" s="136"/>
      <c r="D18" s="134" t="s">
        <v>230</v>
      </c>
      <c r="E18" s="137"/>
      <c r="F18" s="749"/>
    </row>
    <row r="19" spans="1:6" ht="12.75" customHeight="1">
      <c r="A19" s="117" t="s">
        <v>228</v>
      </c>
      <c r="B19" s="148" t="s">
        <v>276</v>
      </c>
      <c r="C19" s="136"/>
      <c r="D19" s="132" t="s">
        <v>233</v>
      </c>
      <c r="E19" s="137"/>
      <c r="F19" s="749"/>
    </row>
    <row r="20" spans="1:6" ht="12.75" customHeight="1">
      <c r="A20" s="121" t="s">
        <v>231</v>
      </c>
      <c r="B20" s="149" t="s">
        <v>277</v>
      </c>
      <c r="C20" s="136"/>
      <c r="D20" s="134" t="s">
        <v>278</v>
      </c>
      <c r="E20" s="137"/>
      <c r="F20" s="749"/>
    </row>
    <row r="21" spans="1:6" ht="12.75" customHeight="1">
      <c r="A21" s="117" t="s">
        <v>234</v>
      </c>
      <c r="B21" s="150" t="s">
        <v>279</v>
      </c>
      <c r="C21" s="138">
        <f>+C22+C23+C24+C25+C26</f>
        <v>0</v>
      </c>
      <c r="D21" s="151" t="s">
        <v>280</v>
      </c>
      <c r="E21" s="137"/>
      <c r="F21" s="749"/>
    </row>
    <row r="22" spans="1:6" ht="12.75" customHeight="1">
      <c r="A22" s="121" t="s">
        <v>237</v>
      </c>
      <c r="B22" s="149" t="s">
        <v>281</v>
      </c>
      <c r="C22" s="136"/>
      <c r="D22" s="151" t="s">
        <v>282</v>
      </c>
      <c r="E22" s="137"/>
      <c r="F22" s="749"/>
    </row>
    <row r="23" spans="1:6" ht="12.75" customHeight="1">
      <c r="A23" s="117" t="s">
        <v>240</v>
      </c>
      <c r="B23" s="149" t="s">
        <v>283</v>
      </c>
      <c r="C23" s="136"/>
      <c r="D23" s="152"/>
      <c r="E23" s="137"/>
      <c r="F23" s="749"/>
    </row>
    <row r="24" spans="1:6" ht="12.75" customHeight="1">
      <c r="A24" s="121" t="s">
        <v>243</v>
      </c>
      <c r="B24" s="148" t="s">
        <v>195</v>
      </c>
      <c r="C24" s="136"/>
      <c r="D24" s="153"/>
      <c r="E24" s="137"/>
      <c r="F24" s="749"/>
    </row>
    <row r="25" spans="1:6" ht="12.75" customHeight="1">
      <c r="A25" s="117" t="s">
        <v>246</v>
      </c>
      <c r="B25" s="154" t="s">
        <v>284</v>
      </c>
      <c r="C25" s="136"/>
      <c r="D25" s="127"/>
      <c r="E25" s="137"/>
      <c r="F25" s="749"/>
    </row>
    <row r="26" spans="1:6" ht="12.75" customHeight="1" thickBot="1">
      <c r="A26" s="121" t="s">
        <v>248</v>
      </c>
      <c r="B26" s="155" t="s">
        <v>285</v>
      </c>
      <c r="C26" s="136"/>
      <c r="D26" s="153"/>
      <c r="E26" s="137"/>
      <c r="F26" s="749"/>
    </row>
    <row r="27" spans="1:6" ht="21.75" customHeight="1" thickBot="1">
      <c r="A27" s="128" t="s">
        <v>251</v>
      </c>
      <c r="B27" s="129" t="s">
        <v>286</v>
      </c>
      <c r="C27" s="130">
        <f>+C15+C21</f>
        <v>23275319</v>
      </c>
      <c r="D27" s="129" t="s">
        <v>287</v>
      </c>
      <c r="E27" s="131">
        <f>SUM(E15:E26)</f>
        <v>0</v>
      </c>
      <c r="F27" s="749"/>
    </row>
    <row r="28" spans="1:6" ht="13.5" thickBot="1">
      <c r="A28" s="128" t="s">
        <v>254</v>
      </c>
      <c r="B28" s="140" t="s">
        <v>288</v>
      </c>
      <c r="C28" s="141">
        <f>+C14+C27</f>
        <v>23275319</v>
      </c>
      <c r="D28" s="140" t="s">
        <v>289</v>
      </c>
      <c r="E28" s="141">
        <f>+E14+E27</f>
        <v>38670000</v>
      </c>
      <c r="F28" s="749"/>
    </row>
    <row r="29" spans="1:6" ht="13.5" thickBot="1">
      <c r="A29" s="128" t="s">
        <v>257</v>
      </c>
      <c r="B29" s="140" t="s">
        <v>255</v>
      </c>
      <c r="C29" s="141">
        <f>IF(C14-E14&lt;0,E14-C14,"-")</f>
        <v>38670000</v>
      </c>
      <c r="D29" s="140" t="s">
        <v>256</v>
      </c>
      <c r="E29" s="141" t="str">
        <f>IF(C14-E14&gt;0,C14-E14,"-")</f>
        <v>-</v>
      </c>
      <c r="F29" s="749"/>
    </row>
    <row r="30" spans="1:6" ht="13.5" thickBot="1">
      <c r="A30" s="128" t="s">
        <v>290</v>
      </c>
      <c r="B30" s="140" t="s">
        <v>258</v>
      </c>
      <c r="C30" s="141">
        <f>C29-C27</f>
        <v>15394681</v>
      </c>
      <c r="D30" s="140" t="s">
        <v>259</v>
      </c>
      <c r="E30" s="141" t="s">
        <v>307</v>
      </c>
      <c r="F30" s="749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">
      <selection activeCell="A6" sqref="A6"/>
    </sheetView>
  </sheetViews>
  <sheetFormatPr defaultColWidth="9.140625" defaultRowHeight="12.75"/>
  <cols>
    <col min="1" max="1" width="8.421875" style="364" customWidth="1"/>
    <col min="2" max="2" width="44.421875" style="364" customWidth="1"/>
    <col min="3" max="3" width="5.57421875" style="364" hidden="1" customWidth="1"/>
    <col min="4" max="4" width="14.7109375" style="364" customWidth="1"/>
    <col min="5" max="5" width="21.140625" style="364" customWidth="1"/>
    <col min="6" max="16384" width="9.140625" style="364" customWidth="1"/>
  </cols>
  <sheetData>
    <row r="1" spans="1:5" ht="15.75">
      <c r="A1" s="753" t="s">
        <v>635</v>
      </c>
      <c r="B1" s="753"/>
      <c r="C1" s="753"/>
      <c r="D1" s="753"/>
      <c r="E1" s="753"/>
    </row>
    <row r="2" spans="1:5" ht="15.75">
      <c r="A2" s="510"/>
      <c r="B2" s="510"/>
      <c r="C2" s="510"/>
      <c r="D2" s="510"/>
      <c r="E2" s="510"/>
    </row>
    <row r="3" spans="1:5" ht="15.75">
      <c r="A3" s="510"/>
      <c r="B3" s="510"/>
      <c r="C3" s="510"/>
      <c r="D3" s="510"/>
      <c r="E3" s="510"/>
    </row>
    <row r="4" spans="1:5" ht="12.75" customHeight="1">
      <c r="A4" s="365"/>
      <c r="B4" s="365"/>
      <c r="C4" s="365"/>
      <c r="D4" s="365"/>
      <c r="E4" s="511"/>
    </row>
    <row r="5" spans="1:5" ht="15">
      <c r="A5" s="366"/>
      <c r="B5" s="366"/>
      <c r="C5" s="366"/>
      <c r="D5" s="366"/>
      <c r="E5" s="366" t="s">
        <v>563</v>
      </c>
    </row>
    <row r="6" spans="1:5" ht="16.5" thickBot="1">
      <c r="A6" s="827" t="s">
        <v>729</v>
      </c>
      <c r="B6" s="366"/>
      <c r="C6" s="366"/>
      <c r="D6" s="366"/>
      <c r="E6" s="366"/>
    </row>
    <row r="7" spans="1:5" ht="15.75" customHeight="1" thickBot="1">
      <c r="A7" s="754" t="s">
        <v>555</v>
      </c>
      <c r="B7" s="755" t="s">
        <v>554</v>
      </c>
      <c r="C7" s="755"/>
      <c r="D7" s="756" t="s">
        <v>634</v>
      </c>
      <c r="E7" s="755" t="s">
        <v>478</v>
      </c>
    </row>
    <row r="8" spans="1:5" ht="15.75" customHeight="1" thickBot="1">
      <c r="A8" s="754"/>
      <c r="B8" s="755"/>
      <c r="C8" s="755"/>
      <c r="D8" s="757"/>
      <c r="E8" s="755"/>
    </row>
    <row r="9" spans="1:5" ht="15.75" customHeight="1" thickBot="1">
      <c r="A9" s="754"/>
      <c r="B9" s="755"/>
      <c r="C9" s="755"/>
      <c r="D9" s="757"/>
      <c r="E9" s="755"/>
    </row>
    <row r="10" spans="1:5" ht="15.75" customHeight="1" thickBot="1">
      <c r="A10" s="754"/>
      <c r="B10" s="755"/>
      <c r="C10" s="755"/>
      <c r="D10" s="758"/>
      <c r="E10" s="755"/>
    </row>
    <row r="11" spans="1:5" s="475" customFormat="1" ht="27.75" customHeight="1">
      <c r="A11" s="371" t="s">
        <v>479</v>
      </c>
      <c r="B11" s="367" t="s">
        <v>481</v>
      </c>
      <c r="C11" s="368"/>
      <c r="D11" s="370">
        <v>0</v>
      </c>
      <c r="E11" s="369"/>
    </row>
    <row r="12" spans="1:5" s="475" customFormat="1" ht="27.75" customHeight="1">
      <c r="A12" s="371" t="s">
        <v>480</v>
      </c>
      <c r="B12" s="373" t="s">
        <v>482</v>
      </c>
      <c r="C12" s="372"/>
      <c r="D12" s="370">
        <v>2000000</v>
      </c>
      <c r="E12" s="369" t="s">
        <v>553</v>
      </c>
    </row>
    <row r="13" spans="1:5" ht="27.75" customHeight="1" thickBot="1">
      <c r="A13" s="374"/>
      <c r="B13" s="375" t="s">
        <v>483</v>
      </c>
      <c r="C13" s="376"/>
      <c r="D13" s="377">
        <f>D11+D12</f>
        <v>2000000</v>
      </c>
      <c r="E13" s="378"/>
    </row>
    <row r="14" spans="1:5" ht="16.5" customHeight="1">
      <c r="A14" s="379"/>
      <c r="B14" s="379"/>
      <c r="C14" s="379"/>
      <c r="D14" s="379"/>
      <c r="E14" s="379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2017-03-16T14:52:29Z</cp:lastPrinted>
  <dcterms:created xsi:type="dcterms:W3CDTF">2014-10-28T13:28:45Z</dcterms:created>
  <dcterms:modified xsi:type="dcterms:W3CDTF">2017-03-16T14:52:53Z</dcterms:modified>
  <cp:category/>
  <cp:version/>
  <cp:contentType/>
  <cp:contentStatus/>
</cp:coreProperties>
</file>