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973" activeTab="1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1.1.sz.mell" sheetId="17" r:id="rId17"/>
    <sheet name="KV_9.1.2.sz.mell." sheetId="18" r:id="rId18"/>
    <sheet name="KV_10.sz.mell" sheetId="19" r:id="rId19"/>
    <sheet name="KV_1.sz.tájékoztató_t." sheetId="20" r:id="rId20"/>
    <sheet name="KV_2.sz.tájékoztató_t." sheetId="21" r:id="rId21"/>
    <sheet name="KV_3.sz.tájékoztató_t." sheetId="22" r:id="rId22"/>
    <sheet name="KV_4.sz.tájékoztató_t." sheetId="23" r:id="rId23"/>
    <sheet name="KV_5.sz.tájékoztató_t" sheetId="24" r:id="rId24"/>
    <sheet name="KV_6.sz.tájékoztató_t." sheetId="25" r:id="rId25"/>
    <sheet name="KV_7.sz.tájékoztató_t." sheetId="26" r:id="rId26"/>
    <sheet name="KV_8.sz.tájékoztató" sheetId="27" r:id="rId27"/>
  </sheets>
  <definedNames>
    <definedName name="_xlfn.IFERROR" hidden="1">#NAME?</definedName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19">'KV_1.sz.tájékoztató_t.'!$A$1:$E$158</definedName>
    <definedName name="_xlnm.Print_Area" localSheetId="25">'KV_7.sz.tájékoztató_t.'!$A$2:$E$40</definedName>
    <definedName name="_xlnm.Print_Area" localSheetId="14">'KV_8.sz.mell.'!$A$1:$F$32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<sst xmlns="http://schemas.openxmlformats.org/spreadsheetml/2006/main" count="2986" uniqueCount="675">
  <si>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</si>
  <si>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</si>
  <si>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</si>
  <si>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</si>
  <si>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</si>
  <si>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</si>
  <si>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</si>
  <si>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</si>
  <si>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</si>
  <si>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</si>
  <si>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</si>
  <si>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</si>
  <si>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</si>
  <si>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</si>
  <si>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</si>
  <si>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</si>
  <si>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</si>
  <si>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</si>
  <si>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</si>
  <si>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</si>
  <si>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</si>
  <si>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</si>
  <si>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</si>
  <si>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</si>
  <si>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</si>
  <si>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</si>
  <si>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</si>
  <si>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</si>
  <si>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</si>
  <si>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</si>
  <si>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</si>
  <si>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</si>
  <si>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</si>
  <si>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</si>
  <si>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</si>
  <si>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</si>
  <si>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</si>
  <si>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</si>
  <si>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</si>
  <si>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</si>
  <si>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</si>
  <si>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</si>
  <si>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</si>
  <si>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</si>
  <si>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</si>
  <si>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</si>
  <si>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</si>
  <si>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</si>
  <si>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</si>
  <si>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</si>
  <si>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</si>
  <si>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</si>
  <si>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</si>
  <si>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</si>
  <si>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</si>
  <si>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</si>
  <si>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</si>
  <si>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</si>
  <si>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</si>
  <si>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</si>
  <si>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</si>
  <si>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</si>
  <si>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</si>
  <si>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</si>
  <si>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</si>
  <si>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</si>
  <si>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</si>
  <si>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</si>
  <si>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</si>
  <si>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</si>
  <si>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</si>
  <si>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</si>
  <si>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</si>
  <si>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</si>
  <si>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</si>
  <si>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</si>
  <si>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</si>
  <si>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</si>
  <si>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</si>
  <si>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</si>
  <si>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</si>
  <si>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</si>
  <si>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</si>
  <si>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</si>
  <si>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</si>
  <si>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</si>
  <si>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</si>
  <si>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</si>
  <si>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</si>
  <si>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</si>
  <si>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</si>
  <si>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</si>
  <si>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</si>
  <si>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</si>
  <si>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</si>
  <si>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</si>
  <si>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</si>
  <si>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</si>
  <si>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</si>
  <si>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</si>
  <si>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</si>
  <si>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</si>
  <si>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</si>
  <si>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</si>
  <si>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</si>
  <si>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</si>
  <si>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</si>
  <si>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</si>
  <si>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</si>
  <si>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</si>
  <si>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</si>
  <si>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</si>
  <si>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</si>
  <si>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</si>
  <si>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</si>
  <si>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</si>
  <si>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</si>
  <si>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</si>
  <si>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</si>
  <si>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</si>
  <si>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</si>
  <si>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</si>
  <si>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</si>
  <si>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</si>
  <si>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</si>
  <si>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</si>
  <si>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</si>
  <si>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</si>
  <si>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</si>
  <si>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</si>
  <si>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</si>
  <si>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</si>
  <si>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</si>
  <si>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</si>
  <si>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</si>
  <si>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</si>
  <si>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</si>
  <si>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</si>
  <si>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</si>
  <si>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</si>
  <si>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</si>
  <si>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</si>
  <si>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</si>
  <si>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</si>
  <si>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</si>
  <si>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</si>
  <si>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</si>
  <si>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</si>
  <si>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</si>
  <si>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</si>
  <si>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</si>
  <si>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</si>
  <si>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</si>
  <si>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</si>
  <si>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</si>
  <si>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</si>
  <si>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</si>
  <si>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</si>
  <si>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</si>
  <si>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</si>
  <si>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</si>
  <si>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</si>
  <si>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</si>
  <si>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</si>
  <si>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</si>
  <si>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</si>
  <si>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</si>
  <si>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</si>
  <si>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</si>
  <si>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</si>
  <si>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</si>
  <si>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</si>
  <si>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</si>
  <si>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</si>
  <si>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</si>
  <si>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</si>
  <si>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</si>
  <si>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</si>
  <si>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</si>
  <si>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</si>
  <si>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</si>
  <si>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</si>
  <si>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</si>
  <si>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</si>
  <si>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</si>
  <si>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</si>
  <si>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</si>
  <si>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</si>
  <si>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</si>
  <si>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</si>
  <si>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</si>
  <si>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</si>
  <si>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</si>
  <si>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</si>
  <si>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</si>
  <si>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</si>
  <si>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</si>
  <si>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</si>
  <si>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</si>
  <si>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</si>
  <si>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</si>
  <si>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</si>
  <si>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</si>
  <si>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</si>
  <si>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</si>
  <si>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</si>
  <si>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</si>
  <si>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</si>
  <si>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</si>
  <si>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</si>
  <si>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</si>
  <si>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</si>
  <si>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</si>
  <si>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</si>
  <si>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</si>
  <si>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</si>
  <si>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</si>
  <si>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</si>
  <si>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</si>
  <si>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</si>
  <si>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</si>
  <si>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</si>
  <si>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</si>
  <si>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</si>
  <si>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</si>
  <si>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</si>
  <si>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</si>
  <si>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</si>
  <si>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</si>
  <si>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</si>
  <si>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</si>
  <si>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</si>
  <si>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</si>
  <si>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</si>
  <si>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</si>
  <si>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</si>
  <si>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</si>
  <si>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</si>
  <si>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</si>
  <si>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</si>
  <si>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</si>
  <si>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</si>
  <si>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</si>
  <si>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</si>
  <si>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</si>
  <si>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</si>
  <si>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</si>
  <si>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</si>
  <si>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</si>
  <si>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</si>
  <si>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</si>
  <si>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</si>
  <si>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</si>
  <si>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</si>
  <si>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</si>
  <si>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</si>
  <si>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</si>
  <si>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</si>
  <si>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</si>
  <si>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</si>
  <si>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</si>
  <si>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</si>
  <si>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</si>
  <si>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</si>
  <si>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</si>
  <si>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</si>
  <si>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</si>
  <si>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</si>
  <si>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</si>
  <si>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</si>
  <si>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</si>
  <si>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</si>
  <si>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</si>
  <si>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</si>
  <si>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</si>
  <si>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</si>
  <si>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</si>
  <si>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</si>
  <si>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</si>
  <si>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</si>
  <si>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</si>
  <si>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</si>
  <si>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</si>
  <si>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</si>
  <si>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</si>
  <si>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</si>
  <si>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</si>
  <si>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</si>
  <si>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</si>
  <si>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</si>
  <si>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</si>
  <si>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</si>
  <si>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</si>
  <si>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</si>
  <si>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</si>
  <si>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</si>
  <si>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</si>
  <si>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</si>
  <si>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</si>
  <si>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</si>
  <si>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</si>
  <si>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</si>
  <si>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</si>
  <si>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</si>
  <si>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</si>
  <si>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</si>
  <si>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</si>
  <si>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</si>
  <si>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</si>
  <si>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</si>
  <si>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</si>
  <si>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</si>
  <si>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</si>
  <si>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</si>
  <si>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</si>
  <si>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</si>
  <si>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</si>
  <si>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</si>
  <si>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</si>
  <si>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</si>
  <si>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</si>
  <si>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</si>
  <si>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</si>
  <si>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</si>
  <si>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</si>
  <si>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</si>
  <si>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</si>
  <si>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</si>
  <si>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</si>
  <si>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</si>
  <si>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</si>
  <si>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</si>
  <si>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</si>
  <si>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</si>
  <si>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</si>
  <si>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</si>
  <si>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</si>
  <si>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</si>
  <si>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</si>
  <si>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</si>
  <si>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</si>
  <si>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</si>
  <si>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</si>
  <si>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</si>
  <si>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</si>
  <si>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</si>
  <si>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</si>
  <si>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</si>
  <si>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</si>
  <si>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</si>
  <si>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</si>
  <si>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</si>
  <si>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</si>
  <si>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</si>
  <si>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</si>
  <si>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</si>
  <si>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</si>
  <si>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</si>
  <si>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</si>
  <si>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</si>
  <si>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</si>
  <si>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</si>
  <si>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</si>
  <si>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</si>
  <si>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</si>
  <si>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</si>
  <si>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</si>
  <si>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</si>
  <si>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</si>
  <si>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</si>
  <si>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</si>
  <si>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</si>
  <si>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</si>
  <si>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</si>
  <si>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</si>
  <si>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</si>
  <si>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</si>
  <si>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</si>
  <si>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</si>
  <si>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</si>
  <si>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</si>
  <si>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</si>
  <si>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</si>
  <si>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</si>
  <si>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</si>
  <si>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</si>
  <si>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</si>
  <si>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</si>
  <si>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</si>
  <si>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</si>
  <si>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</si>
  <si>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</si>
  <si>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</si>
  <si>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</si>
  <si>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</si>
  <si>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</si>
  <si>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</si>
  <si>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</si>
  <si>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</si>
  <si>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</si>
  <si>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</si>
  <si>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</si>
  <si>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</si>
  <si>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</si>
  <si>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</si>
  <si>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</si>
  <si>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</si>
  <si>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</si>
  <si>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</si>
  <si>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</si>
  <si>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</si>
  <si>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</si>
  <si>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</si>
  <si>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</si>
  <si>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</si>
  <si>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</si>
  <si>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</si>
  <si>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</si>
  <si>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</si>
  <si>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</si>
  <si>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</si>
  <si>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</si>
  <si>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</si>
  <si>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</si>
  <si>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</si>
  <si>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</si>
  <si>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</si>
  <si>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</si>
  <si>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</si>
  <si>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</si>
  <si>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</si>
  <si>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</si>
  <si>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</si>
  <si>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</si>
  <si>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</si>
  <si>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</si>
  <si>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</si>
  <si>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</si>
  <si>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</si>
  <si>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</si>
  <si>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</si>
  <si>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</si>
  <si>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</si>
  <si>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</si>
  <si>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</si>
  <si>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</si>
  <si>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</si>
  <si>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</si>
  <si>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</si>
  <si>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</si>
  <si>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</si>
  <si>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</si>
  <si>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</si>
  <si>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</si>
  <si>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</si>
  <si>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</si>
  <si>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</si>
  <si>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</si>
  <si>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</si>
  <si>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</si>
  <si>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</si>
  <si>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</si>
  <si>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</si>
  <si>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</si>
  <si>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</si>
  <si>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</si>
  <si>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</si>
  <si>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</si>
  <si>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</si>
  <si>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</si>
  <si>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</si>
  <si>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</si>
  <si>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</si>
  <si>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</si>
  <si>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</si>
  <si>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</si>
  <si>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</si>
  <si>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</si>
  <si>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</si>
  <si>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</si>
  <si>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</si>
  <si>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</si>
  <si>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</si>
  <si>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</si>
  <si>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</si>
  <si>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</si>
  <si>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</si>
  <si>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</si>
  <si>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</si>
  <si>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</si>
  <si>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</si>
  <si>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</si>
  <si>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</si>
  <si>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</si>
  <si>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</si>
  <si>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</si>
  <si>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</si>
  <si>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</si>
  <si>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</si>
  <si>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</si>
  <si>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</si>
  <si>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</si>
  <si>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</si>
  <si>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</si>
  <si>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</si>
  <si>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</si>
  <si>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</si>
  <si>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</si>
  <si>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</si>
  <si>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</si>
  <si>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</si>
  <si>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</si>
  <si>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</si>
  <si>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</si>
  <si>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</si>
  <si>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</si>
  <si>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</si>
  <si>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</si>
  <si>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</si>
  <si>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</si>
  <si>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</si>
  <si>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</si>
  <si>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</si>
  <si>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</si>
  <si>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</si>
  <si>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</si>
  <si>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</si>
  <si>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</si>
  <si>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</si>
  <si>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</si>
  <si>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</si>
  <si>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</si>
  <si>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</si>
  <si>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</si>
  <si>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</si>
  <si>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</si>
  <si>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</si>
  <si>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</si>
  <si>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</si>
  <si>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</si>
  <si>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</si>
  <si>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</si>
  <si>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</si>
  <si>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</si>
  <si>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</si>
  <si>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</si>
  <si>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</si>
  <si>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</si>
  <si>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</si>
  <si>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</si>
  <si>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</si>
  <si>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</si>
  <si>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</si>
  <si>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</si>
  <si>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</si>
  <si>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</si>
  <si>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</si>
  <si>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</si>
  <si>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</si>
  <si>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</si>
  <si>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</si>
  <si>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</si>
  <si>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</si>
  <si>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</si>
  <si>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</si>
  <si>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</si>
  <si>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</si>
  <si>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</si>
  <si>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</si>
  <si>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</si>
  <si>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</si>
  <si>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</si>
  <si>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</si>
  <si>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</si>
  <si>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</si>
  <si>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</si>
  <si>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</si>
  <si>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</si>
  <si>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</si>
  <si>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</si>
  <si>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</si>
  <si>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</si>
  <si>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</si>
  <si>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</si>
  <si>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</si>
  <si>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</si>
  <si>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</si>
  <si>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</si>
  <si>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</si>
  <si>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</si>
  <si>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</si>
  <si>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</si>
  <si>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</si>
  <si>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</si>
  <si>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</si>
  <si>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</si>
  <si>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</si>
  <si>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</si>
  <si>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</si>
  <si>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</si>
  <si>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</si>
  <si>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</si>
  <si>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</si>
  <si>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</si>
  <si>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</si>
  <si>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>…………………… Polgármesteri /Közös Önkormányzati Hivatal</t>
  </si>
  <si>
    <t>Forintban</t>
  </si>
  <si>
    <t>Egyéb</t>
  </si>
  <si>
    <t>Telekadó</t>
  </si>
  <si>
    <t>Kommunális 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</si>
  <si>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</si>
  <si>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</si>
  <si>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</si>
  <si>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</si>
  <si>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</si>
  <si>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</si>
  <si>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</si>
  <si>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</si>
  <si>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</si>
  <si>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</si>
  <si>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</si>
  <si>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</si>
  <si>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</si>
  <si>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</si>
  <si>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</si>
  <si>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</si>
  <si>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2020. évi XC.
törvény 2.  melléklete száma*</t>
  </si>
  <si>
    <t>* Magyarország 2021. évi központi költségvetéséról szóló törvény</t>
  </si>
  <si>
    <t>Szilvás Községi Önkormányzat</t>
  </si>
  <si>
    <t>Nem</t>
  </si>
  <si>
    <t>Egyéb kisértékű tárgyi eszköz beszerzése</t>
  </si>
  <si>
    <t>2021.</t>
  </si>
  <si>
    <t>Köztéri játszótér felújítása</t>
  </si>
  <si>
    <t>Faluház statikai megerősítése</t>
  </si>
  <si>
    <t>11731087-15334228</t>
  </si>
  <si>
    <t>Éves eredeti kiadási előirányzat:  27.277.832 Ft</t>
  </si>
  <si>
    <t>30 napon túli elismert tartozásállomány összesen: nulla Ft</t>
  </si>
  <si>
    <t>4.8.</t>
  </si>
  <si>
    <t>Egyéb közhatalmi bevétel</t>
  </si>
  <si>
    <t>Közhatalmi bevételek (4.1.+…..+4.8.)</t>
  </si>
  <si>
    <t>2sz.melléklet I.1/c</t>
  </si>
  <si>
    <t>2sz.melléklet IV.1</t>
  </si>
  <si>
    <t>"Fogd a szalántai kezét" Alapítvány</t>
  </si>
  <si>
    <t>működési célú támogatás</t>
  </si>
  <si>
    <t>"Holnapért" Alapítvány</t>
  </si>
  <si>
    <t>Baranya Megyei Falugondnokság</t>
  </si>
  <si>
    <t>Jó tanulók ajándékozása</t>
  </si>
  <si>
    <t>jutalmazás</t>
  </si>
  <si>
    <t xml:space="preserve">    Pécsi Többcélú Agglomeréciós Társulás </t>
  </si>
  <si>
    <t>Szabad keret</t>
  </si>
  <si>
    <t>Pécsi Többcélú Aglomerációs Társulás</t>
  </si>
  <si>
    <t>Bursa Hungarica</t>
  </si>
  <si>
    <t>Szalánta Községi Önkormányzat</t>
  </si>
  <si>
    <t>8. tájékoztató tábla a … / 2021 ( … ) önkormányzati rendelethez</t>
  </si>
  <si>
    <t>2021. ÉVI SZOCIÁLIS CÉLÚ KIADÁSOK</t>
  </si>
  <si>
    <t>Felhasználás jogcíme</t>
  </si>
  <si>
    <t>Kiadás összege</t>
  </si>
  <si>
    <t>Lakásfenntartási támogatás</t>
  </si>
  <si>
    <t>Iskolakezdési támogatás</t>
  </si>
  <si>
    <t>Rendkívüli pénzbeli támogatás</t>
  </si>
  <si>
    <t>Szociális célú tűzifa szállítási kölsége</t>
  </si>
  <si>
    <t>Szünidei gyermekétkeztetés</t>
  </si>
  <si>
    <t>SZOCIÁLIS CÉLÚ KIADÁSOK ÖSSZESEN</t>
  </si>
  <si>
    <t>Pécsi Többcélú Agglomeréciós Társulás  működési célú támogatása</t>
  </si>
  <si>
    <t>BursaHungarica</t>
  </si>
  <si>
    <t>Szociális célú tűzifa önerő</t>
  </si>
  <si>
    <t xml:space="preserve">                      -Tartalékok</t>
  </si>
  <si>
    <t xml:space="preserve">                              - az 1.18-ból: - Általános tartalék</t>
  </si>
  <si>
    <t xml:space="preserve">        - Céltartalék</t>
  </si>
  <si>
    <t xml:space="preserve">   -ebből tartalék</t>
  </si>
  <si>
    <t xml:space="preserve">                     -Tartalékok</t>
  </si>
  <si>
    <t xml:space="preserve">                             az 1.18-ból: - Általános tartalék</t>
  </si>
  <si>
    <t xml:space="preserve">                               - Céltartalék</t>
  </si>
  <si>
    <t xml:space="preserve">                                - Céltartalék</t>
  </si>
  <si>
    <t>III.12.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</si>
</sst>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10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6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7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5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39" xfId="60" applyNumberFormat="1" applyFont="1" applyFill="1" applyBorder="1" applyAlignment="1" applyProtection="1">
      <alignment horizontal="left" vertical="center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40" xfId="60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1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2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2" xfId="0" applyNumberFormat="1" applyFont="1" applyFill="1" applyBorder="1" applyAlignment="1" applyProtection="1">
      <alignment horizontal="center" vertical="center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45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4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55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6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8" xfId="40" applyNumberFormat="1" applyFont="1" applyFill="1" applyBorder="1" applyAlignment="1" applyProtection="1">
      <alignment/>
      <protection locked="0"/>
    </xf>
    <xf numFmtId="168" fontId="17" fillId="0" borderId="49" xfId="40" applyNumberFormat="1" applyFont="1" applyFill="1" applyBorder="1" applyAlignment="1" applyProtection="1">
      <alignment/>
      <protection locked="0"/>
    </xf>
    <xf numFmtId="168" fontId="17" fillId="0" borderId="51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vertical="center" wrapText="1"/>
      <protection/>
    </xf>
    <xf numFmtId="166" fontId="6" fillId="0" borderId="59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60" applyFont="1" applyFill="1" applyBorder="1" applyAlignment="1" applyProtection="1">
      <alignment horizontal="right" vertical="center" wrapText="1" indent="1"/>
      <protection locked="0"/>
    </xf>
    <xf numFmtId="166" fontId="17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5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47" xfId="6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5" fillId="0" borderId="41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1" xfId="60" applyFont="1" applyFill="1" applyBorder="1" applyAlignment="1" applyProtection="1">
      <alignment horizontal="center" vertical="center" wrapText="1"/>
      <protection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4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41" xfId="0" applyNumberFormat="1" applyFont="1" applyBorder="1" applyAlignment="1" applyProtection="1">
      <alignment horizontal="right" vertical="center" wrapText="1" indent="1"/>
      <protection/>
    </xf>
    <xf numFmtId="166" fontId="21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1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2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60" applyFont="1" applyFill="1" applyBorder="1" applyAlignment="1" applyProtection="1">
      <alignment horizontal="right" vertical="center" wrapText="1" indent="1"/>
      <protection/>
    </xf>
    <xf numFmtId="166" fontId="17" fillId="0" borderId="59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1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166" fontId="15" fillId="0" borderId="61" xfId="0" applyNumberFormat="1" applyFont="1" applyFill="1" applyBorder="1" applyAlignment="1" applyProtection="1">
      <alignment horizontal="center" vertical="center" wrapText="1"/>
      <protection/>
    </xf>
    <xf numFmtId="166" fontId="15" fillId="0" borderId="61" xfId="0" applyNumberFormat="1" applyFont="1" applyFill="1" applyBorder="1" applyAlignment="1" applyProtection="1">
      <alignment horizontal="center" vertical="center" wrapText="1"/>
      <protection/>
    </xf>
    <xf numFmtId="168" fontId="28" fillId="0" borderId="12" xfId="40" applyNumberFormat="1" applyFont="1" applyFill="1" applyBorder="1" applyAlignment="1" applyProtection="1">
      <alignment/>
      <protection locked="0"/>
    </xf>
    <xf numFmtId="168" fontId="28" fillId="0" borderId="35" xfId="40" applyNumberFormat="1" applyFont="1" applyFill="1" applyBorder="1" applyAlignment="1">
      <alignment/>
    </xf>
    <xf numFmtId="168" fontId="28" fillId="0" borderId="11" xfId="40" applyNumberFormat="1" applyFont="1" applyFill="1" applyBorder="1" applyAlignment="1" applyProtection="1">
      <alignment/>
      <protection locked="0"/>
    </xf>
    <xf numFmtId="168" fontId="28" fillId="0" borderId="29" xfId="40" applyNumberFormat="1" applyFont="1" applyFill="1" applyBorder="1" applyAlignment="1">
      <alignment/>
    </xf>
    <xf numFmtId="168" fontId="28" fillId="0" borderId="15" xfId="40" applyNumberFormat="1" applyFont="1" applyFill="1" applyBorder="1" applyAlignment="1" applyProtection="1">
      <alignment/>
      <protection locked="0"/>
    </xf>
    <xf numFmtId="168" fontId="29" fillId="0" borderId="23" xfId="60" applyNumberFormat="1" applyFont="1" applyFill="1" applyBorder="1">
      <alignment/>
      <protection/>
    </xf>
    <xf numFmtId="168" fontId="29" fillId="0" borderId="26" xfId="60" applyNumberFormat="1" applyFont="1" applyFill="1" applyBorder="1">
      <alignment/>
      <protection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31" xfId="0" applyNumberFormat="1" applyFont="1" applyFill="1" applyBorder="1" applyAlignment="1" applyProtection="1">
      <alignment vertical="center" wrapText="1"/>
      <protection/>
    </xf>
    <xf numFmtId="166" fontId="28" fillId="0" borderId="22" xfId="0" applyNumberFormat="1" applyFont="1" applyFill="1" applyBorder="1" applyAlignment="1" applyProtection="1">
      <alignment vertical="center" wrapText="1"/>
      <protection/>
    </xf>
    <xf numFmtId="166" fontId="28" fillId="0" borderId="23" xfId="0" applyNumberFormat="1" applyFont="1" applyFill="1" applyBorder="1" applyAlignment="1" applyProtection="1">
      <alignment vertical="center" wrapText="1"/>
      <protection/>
    </xf>
    <xf numFmtId="166" fontId="28" fillId="0" borderId="26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32" xfId="0" applyNumberFormat="1" applyFont="1" applyFill="1" applyBorder="1" applyAlignment="1" applyProtection="1">
      <alignment vertical="center" wrapText="1"/>
      <protection locked="0"/>
    </xf>
    <xf numFmtId="166" fontId="28" fillId="0" borderId="17" xfId="0" applyNumberFormat="1" applyFont="1" applyFill="1" applyBorder="1" applyAlignment="1" applyProtection="1">
      <alignment vertical="center" wrapText="1"/>
      <protection locked="0"/>
    </xf>
    <xf numFmtId="166" fontId="28" fillId="0" borderId="11" xfId="0" applyNumberFormat="1" applyFont="1" applyFill="1" applyBorder="1" applyAlignment="1" applyProtection="1">
      <alignment vertical="center" wrapText="1"/>
      <protection locked="0"/>
    </xf>
    <xf numFmtId="166" fontId="28" fillId="0" borderId="29" xfId="0" applyNumberFormat="1" applyFont="1" applyFill="1" applyBorder="1" applyAlignment="1" applyProtection="1">
      <alignment vertical="center" wrapText="1"/>
      <protection locked="0"/>
    </xf>
    <xf numFmtId="4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33" xfId="0" applyNumberFormat="1" applyFont="1" applyFill="1" applyBorder="1" applyAlignment="1" applyProtection="1">
      <alignment vertical="center" wrapText="1"/>
      <protection locked="0"/>
    </xf>
    <xf numFmtId="166" fontId="28" fillId="0" borderId="19" xfId="0" applyNumberFormat="1" applyFont="1" applyFill="1" applyBorder="1" applyAlignment="1" applyProtection="1">
      <alignment vertical="center" wrapText="1"/>
      <protection locked="0"/>
    </xf>
    <xf numFmtId="166" fontId="28" fillId="0" borderId="15" xfId="0" applyNumberFormat="1" applyFont="1" applyFill="1" applyBorder="1" applyAlignment="1" applyProtection="1">
      <alignment vertical="center" wrapText="1"/>
      <protection locked="0"/>
    </xf>
    <xf numFmtId="166" fontId="28" fillId="0" borderId="30" xfId="0" applyNumberFormat="1" applyFont="1" applyFill="1" applyBorder="1" applyAlignment="1" applyProtection="1">
      <alignment vertical="center" wrapText="1"/>
      <protection locked="0"/>
    </xf>
    <xf numFmtId="49" fontId="28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55" xfId="0" applyNumberFormat="1" applyFont="1" applyFill="1" applyBorder="1" applyAlignment="1" applyProtection="1">
      <alignment vertical="center" wrapText="1"/>
      <protection locked="0"/>
    </xf>
    <xf numFmtId="166" fontId="28" fillId="0" borderId="16" xfId="0" applyNumberFormat="1" applyFont="1" applyFill="1" applyBorder="1" applyAlignment="1" applyProtection="1">
      <alignment vertical="center" wrapText="1"/>
      <protection locked="0"/>
    </xf>
    <xf numFmtId="166" fontId="28" fillId="0" borderId="10" xfId="0" applyNumberFormat="1" applyFont="1" applyFill="1" applyBorder="1" applyAlignment="1" applyProtection="1">
      <alignment vertical="center" wrapText="1"/>
      <protection locked="0"/>
    </xf>
    <xf numFmtId="166" fontId="28" fillId="0" borderId="37" xfId="0" applyNumberFormat="1" applyFont="1" applyFill="1" applyBorder="1" applyAlignment="1" applyProtection="1">
      <alignment vertical="center" wrapText="1"/>
      <protection locked="0"/>
    </xf>
    <xf numFmtId="166" fontId="28" fillId="33" borderId="54" xfId="0" applyNumberFormat="1" applyFont="1" applyFill="1" applyBorder="1" applyAlignment="1" applyProtection="1">
      <alignment horizontal="left" vertical="center" wrapText="1" indent="2"/>
      <protection/>
    </xf>
    <xf numFmtId="166" fontId="30" fillId="0" borderId="10" xfId="61" applyNumberFormat="1" applyFont="1" applyFill="1" applyBorder="1" applyAlignment="1" applyProtection="1">
      <alignment vertical="center"/>
      <protection locked="0"/>
    </xf>
    <xf numFmtId="166" fontId="30" fillId="0" borderId="11" xfId="61" applyNumberFormat="1" applyFont="1" applyFill="1" applyBorder="1" applyAlignment="1" applyProtection="1">
      <alignment vertical="center"/>
      <protection locked="0"/>
    </xf>
    <xf numFmtId="166" fontId="30" fillId="0" borderId="12" xfId="61" applyNumberFormat="1" applyFont="1" applyFill="1" applyBorder="1" applyAlignment="1" applyProtection="1">
      <alignment vertical="center"/>
      <protection locked="0"/>
    </xf>
    <xf numFmtId="166" fontId="31" fillId="0" borderId="23" xfId="61" applyNumberFormat="1" applyFont="1" applyFill="1" applyBorder="1" applyAlignment="1" applyProtection="1">
      <alignment vertical="center"/>
      <protection/>
    </xf>
    <xf numFmtId="3" fontId="28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6" xfId="0" applyNumberFormat="1" applyFont="1" applyFill="1" applyBorder="1" applyAlignment="1" applyProtection="1">
      <alignment horizontal="right" vertical="center" inden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0" xfId="0" applyFont="1" applyBorder="1" applyAlignment="1" applyProtection="1">
      <alignment horizontal="left" vertical="center" wrapText="1" indent="1"/>
      <protection/>
    </xf>
    <xf numFmtId="166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39" xfId="0" applyFont="1" applyFill="1" applyBorder="1" applyAlignment="1" applyProtection="1">
      <alignment horizontal="right" vertical="center"/>
      <protection locked="0"/>
    </xf>
    <xf numFmtId="0" fontId="16" fillId="0" borderId="39" xfId="0" applyFont="1" applyFill="1" applyBorder="1" applyAlignment="1" applyProtection="1">
      <alignment horizontal="right"/>
      <protection/>
    </xf>
    <xf numFmtId="0" fontId="16" fillId="0" borderId="39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90" fillId="0" borderId="0" xfId="0" applyFont="1" applyAlignment="1">
      <alignment/>
    </xf>
    <xf numFmtId="0" fontId="90" fillId="0" borderId="0" xfId="0" applyFont="1" applyAlignment="1">
      <alignment horizontal="justify" vertical="top" wrapText="1"/>
    </xf>
    <xf numFmtId="0" fontId="91" fillId="35" borderId="0" xfId="0" applyFont="1" applyFill="1" applyAlignment="1">
      <alignment horizontal="center" vertical="center"/>
    </xf>
    <xf numFmtId="0" fontId="91" fillId="35" borderId="0" xfId="0" applyFont="1" applyFill="1" applyAlignment="1">
      <alignment horizontal="center" vertical="top"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 applyProtection="1">
      <alignment horizontal="right" vertical="top"/>
      <protection locked="0"/>
    </xf>
    <xf numFmtId="16" fontId="32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 quotePrefix="1">
      <alignment horizontal="right" vertical="center" indent="1"/>
      <protection locked="0"/>
    </xf>
    <xf numFmtId="0" fontId="7" fillId="0" borderId="66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49" fontId="7" fillId="0" borderId="64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66" fontId="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2" fillId="0" borderId="0" xfId="0" applyNumberFormat="1" applyFont="1" applyFill="1" applyAlignment="1" applyProtection="1">
      <alignment horizontal="right" vertical="center" wrapText="1" indent="1"/>
      <protection/>
    </xf>
    <xf numFmtId="166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93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80" fillId="0" borderId="0" xfId="45" applyAlignment="1" applyProtection="1">
      <alignment/>
      <protection/>
    </xf>
    <xf numFmtId="0" fontId="32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94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6" fontId="94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39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2" xfId="60" applyFont="1" applyFill="1" applyBorder="1" applyAlignment="1" applyProtection="1">
      <alignment horizontal="center" vertical="center" wrapText="1"/>
      <protection locked="0"/>
    </xf>
    <xf numFmtId="166" fontId="92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7" fillId="0" borderId="47" xfId="60" applyFont="1" applyFill="1" applyBorder="1" applyAlignment="1" applyProtection="1">
      <alignment horizontal="center" vertical="center" wrapText="1"/>
      <protection locked="0"/>
    </xf>
    <xf numFmtId="0" fontId="7" fillId="0" borderId="41" xfId="6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25" fillId="0" borderId="0" xfId="0" applyFont="1" applyFill="1" applyAlignment="1" applyProtection="1">
      <alignment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67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/>
      <protection/>
    </xf>
    <xf numFmtId="166" fontId="15" fillId="0" borderId="68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 wrapText="1"/>
      <protection/>
    </xf>
    <xf numFmtId="166" fontId="15" fillId="0" borderId="68" xfId="59" applyNumberFormat="1" applyFont="1" applyFill="1" applyBorder="1" applyAlignment="1">
      <alignment horizontal="center" vertical="center" wrapText="1"/>
      <protection/>
    </xf>
    <xf numFmtId="49" fontId="14" fillId="0" borderId="65" xfId="59" applyNumberFormat="1" applyFont="1" applyFill="1" applyBorder="1" applyAlignment="1">
      <alignment horizontal="left" vertical="center"/>
      <protection/>
    </xf>
    <xf numFmtId="49" fontId="37" fillId="0" borderId="69" xfId="59" applyNumberFormat="1" applyFont="1" applyFill="1" applyBorder="1" applyAlignment="1" quotePrefix="1">
      <alignment horizontal="left" vertical="center"/>
      <protection/>
    </xf>
    <xf numFmtId="49" fontId="14" fillId="0" borderId="69" xfId="59" applyNumberFormat="1" applyFont="1" applyFill="1" applyBorder="1" applyAlignment="1">
      <alignment horizontal="left" vertical="center"/>
      <protection/>
    </xf>
    <xf numFmtId="49" fontId="7" fillId="0" borderId="45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31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39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34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31" xfId="5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6" fillId="0" borderId="0" xfId="0" applyFont="1" applyAlignment="1">
      <alignment/>
    </xf>
    <xf numFmtId="166" fontId="14" fillId="0" borderId="70" xfId="59" applyNumberFormat="1" applyFont="1" applyFill="1" applyBorder="1" applyAlignment="1" applyProtection="1">
      <alignment horizontal="right" vertical="center" indent="2"/>
      <protection/>
    </xf>
    <xf numFmtId="166" fontId="14" fillId="0" borderId="70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1" xfId="59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32" xfId="59" applyNumberFormat="1" applyFont="1" applyFill="1" applyBorder="1" applyAlignment="1" applyProtection="1">
      <alignment horizontal="right" vertical="center" indent="2"/>
      <protection/>
    </xf>
    <xf numFmtId="166" fontId="37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32" xfId="59" applyNumberFormat="1" applyFont="1" applyFill="1" applyBorder="1" applyAlignment="1" applyProtection="1">
      <alignment horizontal="right" vertical="center" indent="2"/>
      <protection/>
    </xf>
    <xf numFmtId="166" fontId="14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31" xfId="59" applyNumberFormat="1" applyFont="1" applyFill="1" applyBorder="1" applyAlignment="1" applyProtection="1">
      <alignment horizontal="right" vertical="center" indent="2"/>
      <protection/>
    </xf>
    <xf numFmtId="166" fontId="7" fillId="0" borderId="31" xfId="59" applyNumberFormat="1" applyFont="1" applyFill="1" applyBorder="1" applyAlignment="1">
      <alignment horizontal="right" vertical="center" indent="2"/>
      <protection/>
    </xf>
    <xf numFmtId="166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33" xfId="59" applyNumberFormat="1" applyFont="1" applyFill="1" applyBorder="1" applyAlignment="1" applyProtection="1">
      <alignment horizontal="right" vertical="center" indent="2"/>
      <protection/>
    </xf>
    <xf numFmtId="166" fontId="14" fillId="0" borderId="33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2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39" xfId="59" applyNumberFormat="1" applyFont="1" applyFill="1" applyBorder="1" applyAlignment="1" applyProtection="1">
      <alignment horizontal="right" vertical="center"/>
      <protection/>
    </xf>
    <xf numFmtId="0" fontId="17" fillId="0" borderId="40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2" fillId="0" borderId="0" xfId="60" applyNumberFormat="1" applyFill="1" applyProtection="1">
      <alignment/>
      <protection/>
    </xf>
    <xf numFmtId="0" fontId="20" fillId="0" borderId="40" xfId="0" applyFont="1" applyBorder="1" applyAlignment="1" applyProtection="1">
      <alignment horizontal="left" wrapText="1" indent="1"/>
      <protection/>
    </xf>
    <xf numFmtId="166" fontId="2" fillId="0" borderId="0" xfId="60" applyNumberFormat="1" applyFont="1" applyFill="1">
      <alignment/>
      <protection/>
    </xf>
    <xf numFmtId="166" fontId="2" fillId="0" borderId="0" xfId="60" applyNumberFormat="1" applyFill="1">
      <alignment/>
      <protection/>
    </xf>
    <xf numFmtId="3" fontId="14" fillId="0" borderId="0" xfId="61" applyNumberFormat="1" applyFont="1" applyFill="1" applyProtection="1">
      <alignment/>
      <protection locked="0"/>
    </xf>
    <xf numFmtId="166" fontId="2" fillId="0" borderId="0" xfId="61" applyNumberFormat="1" applyFill="1" applyAlignment="1" applyProtection="1">
      <alignment vertical="center"/>
      <protection locked="0"/>
    </xf>
    <xf numFmtId="3" fontId="30" fillId="0" borderId="12" xfId="61" applyNumberFormat="1" applyFont="1" applyFill="1" applyBorder="1" applyAlignment="1" applyProtection="1">
      <alignment vertical="center"/>
      <protection locked="0"/>
    </xf>
    <xf numFmtId="3" fontId="17" fillId="0" borderId="35" xfId="61" applyNumberFormat="1" applyFont="1" applyFill="1" applyBorder="1" applyAlignment="1" applyProtection="1">
      <alignment vertical="center"/>
      <protection/>
    </xf>
    <xf numFmtId="3" fontId="30" fillId="0" borderId="11" xfId="61" applyNumberFormat="1" applyFont="1" applyFill="1" applyBorder="1" applyAlignment="1" applyProtection="1">
      <alignment vertical="center"/>
      <protection locked="0"/>
    </xf>
    <xf numFmtId="3" fontId="17" fillId="0" borderId="29" xfId="61" applyNumberFormat="1" applyFont="1" applyFill="1" applyBorder="1" applyAlignment="1" applyProtection="1">
      <alignment vertical="center"/>
      <protection/>
    </xf>
    <xf numFmtId="3" fontId="31" fillId="0" borderId="23" xfId="61" applyNumberFormat="1" applyFont="1" applyFill="1" applyBorder="1" applyAlignment="1" applyProtection="1">
      <alignment vertical="center"/>
      <protection/>
    </xf>
    <xf numFmtId="3" fontId="15" fillId="0" borderId="26" xfId="61" applyNumberFormat="1" applyFont="1" applyFill="1" applyBorder="1" applyAlignment="1" applyProtection="1">
      <alignment vertical="center"/>
      <protection/>
    </xf>
    <xf numFmtId="3" fontId="31" fillId="0" borderId="23" xfId="61" applyNumberFormat="1" applyFont="1" applyFill="1" applyBorder="1" applyProtection="1">
      <alignment/>
      <protection/>
    </xf>
    <xf numFmtId="3" fontId="15" fillId="0" borderId="26" xfId="61" applyNumberFormat="1" applyFont="1" applyFill="1" applyBorder="1" applyProtection="1">
      <alignment/>
      <protection/>
    </xf>
    <xf numFmtId="0" fontId="19" fillId="0" borderId="62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 applyProtection="1">
      <alignment vertical="center"/>
      <protection locked="0"/>
    </xf>
    <xf numFmtId="0" fontId="19" fillId="0" borderId="7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vertical="center" wrapText="1"/>
      <protection/>
    </xf>
    <xf numFmtId="0" fontId="0" fillId="0" borderId="55" xfId="0" applyFill="1" applyBorder="1" applyAlignment="1">
      <alignment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0" fillId="0" borderId="29" xfId="0" applyNumberFormat="1" applyFont="1" applyBorder="1" applyAlignment="1" applyProtection="1">
      <alignment horizontal="right" vertical="center" inden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3" fontId="19" fillId="0" borderId="41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>
      <alignment/>
    </xf>
    <xf numFmtId="0" fontId="41" fillId="0" borderId="11" xfId="0" applyFont="1" applyBorder="1" applyAlignment="1">
      <alignment/>
    </xf>
    <xf numFmtId="166" fontId="2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>
      <alignment/>
    </xf>
    <xf numFmtId="0" fontId="0" fillId="0" borderId="21" xfId="0" applyFill="1" applyBorder="1" applyAlignment="1">
      <alignment/>
    </xf>
    <xf numFmtId="0" fontId="41" fillId="0" borderId="40" xfId="0" applyFont="1" applyBorder="1" applyAlignment="1">
      <alignment/>
    </xf>
    <xf numFmtId="166" fontId="24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97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39" xfId="60" applyNumberFormat="1" applyFont="1" applyFill="1" applyBorder="1" applyAlignment="1" applyProtection="1">
      <alignment horizontal="left" vertical="center"/>
      <protection locked="0"/>
    </xf>
    <xf numFmtId="166" fontId="16" fillId="0" borderId="39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39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8" fillId="0" borderId="59" xfId="0" applyNumberFormat="1" applyFont="1" applyFill="1" applyBorder="1" applyAlignment="1" applyProtection="1">
      <alignment horizontal="left" vertical="top" wrapText="1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2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59" xfId="60" applyFont="1" applyFill="1" applyBorder="1" applyAlignment="1">
      <alignment horizontal="justify" vertical="center" wrapText="1"/>
      <protection/>
    </xf>
    <xf numFmtId="0" fontId="0" fillId="0" borderId="59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45" xfId="59" applyNumberFormat="1" applyFont="1" applyFill="1" applyBorder="1" applyAlignment="1">
      <alignment horizontal="center" vertical="center" wrapText="1"/>
      <protection/>
    </xf>
    <xf numFmtId="166" fontId="3" fillId="0" borderId="46" xfId="59" applyNumberFormat="1" applyFont="1" applyFill="1" applyBorder="1" applyAlignment="1">
      <alignment horizontal="center" vertical="center" wrapText="1"/>
      <protection/>
    </xf>
    <xf numFmtId="166" fontId="0" fillId="0" borderId="65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74" xfId="59" applyNumberFormat="1" applyFill="1" applyBorder="1" applyAlignment="1" applyProtection="1">
      <alignment horizontal="left" vertical="center" wrapText="1"/>
      <protection locked="0"/>
    </xf>
    <xf numFmtId="166" fontId="0" fillId="0" borderId="66" xfId="59" applyNumberFormat="1" applyFill="1" applyBorder="1" applyAlignment="1" applyProtection="1">
      <alignment horizontal="left" vertical="center" wrapText="1"/>
      <protection locked="0"/>
    </xf>
    <xf numFmtId="166" fontId="0" fillId="0" borderId="75" xfId="59" applyNumberFormat="1" applyFill="1" applyBorder="1" applyAlignment="1" applyProtection="1">
      <alignment horizontal="left" vertical="center" wrapText="1"/>
      <protection locked="0"/>
    </xf>
    <xf numFmtId="166" fontId="3" fillId="0" borderId="45" xfId="59" applyNumberFormat="1" applyFont="1" applyFill="1" applyBorder="1" applyAlignment="1">
      <alignment horizontal="left" vertical="center" wrapText="1"/>
      <protection/>
    </xf>
    <xf numFmtId="166" fontId="3" fillId="0" borderId="46" xfId="59" applyNumberFormat="1" applyFont="1" applyFill="1" applyBorder="1" applyAlignment="1">
      <alignment horizontal="left" vertical="center" wrapText="1"/>
      <protection/>
    </xf>
    <xf numFmtId="175" fontId="38" fillId="0" borderId="59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76" xfId="59" applyNumberFormat="1" applyFont="1" applyFill="1" applyBorder="1" applyAlignment="1">
      <alignment horizontal="center" vertical="center"/>
      <protection/>
    </xf>
    <xf numFmtId="166" fontId="3" fillId="0" borderId="57" xfId="59" applyNumberFormat="1" applyFont="1" applyFill="1" applyBorder="1" applyAlignment="1">
      <alignment horizontal="center" vertical="center"/>
      <protection/>
    </xf>
    <xf numFmtId="166" fontId="3" fillId="0" borderId="67" xfId="59" applyNumberFormat="1" applyFont="1" applyFill="1" applyBorder="1" applyAlignment="1">
      <alignment horizontal="center" vertical="center"/>
      <protection/>
    </xf>
    <xf numFmtId="166" fontId="3" fillId="0" borderId="76" xfId="59" applyNumberFormat="1" applyFont="1" applyFill="1" applyBorder="1" applyAlignment="1">
      <alignment horizontal="center" vertical="center" wrapText="1"/>
      <protection/>
    </xf>
    <xf numFmtId="166" fontId="3" fillId="0" borderId="59" xfId="59" applyNumberFormat="1" applyFont="1" applyFill="1" applyBorder="1" applyAlignment="1">
      <alignment horizontal="center" vertical="center" wrapText="1"/>
      <protection/>
    </xf>
    <xf numFmtId="0" fontId="0" fillId="0" borderId="62" xfId="59" applyFont="1" applyBorder="1" applyAlignment="1">
      <alignment horizontal="center" vertical="center" wrapText="1"/>
      <protection/>
    </xf>
    <xf numFmtId="166" fontId="3" fillId="0" borderId="70" xfId="59" applyNumberFormat="1" applyFont="1" applyFill="1" applyBorder="1" applyAlignment="1">
      <alignment horizontal="center" vertical="center" wrapText="1"/>
      <protection/>
    </xf>
    <xf numFmtId="166" fontId="3" fillId="0" borderId="55" xfId="59" applyNumberFormat="1" applyFont="1" applyFill="1" applyBorder="1" applyAlignment="1">
      <alignment horizontal="center" vertical="center"/>
      <protection/>
    </xf>
    <xf numFmtId="0" fontId="99" fillId="0" borderId="68" xfId="0" applyFont="1" applyBorder="1" applyAlignment="1">
      <alignment horizontal="center" vertical="center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66" fontId="3" fillId="0" borderId="45" xfId="59" applyNumberFormat="1" applyFont="1" applyFill="1" applyBorder="1" applyAlignment="1">
      <alignment horizontal="center" vertical="center" wrapText="1"/>
      <protection/>
    </xf>
    <xf numFmtId="0" fontId="0" fillId="0" borderId="46" xfId="59" applyFont="1" applyBorder="1" applyAlignment="1">
      <alignment horizontal="center" vertical="center" wrapText="1"/>
      <protection/>
    </xf>
    <xf numFmtId="0" fontId="0" fillId="0" borderId="41" xfId="59" applyFont="1" applyBorder="1" applyAlignment="1">
      <alignment horizontal="center" vertical="center" wrapText="1"/>
      <protection/>
    </xf>
    <xf numFmtId="0" fontId="99" fillId="0" borderId="68" xfId="0" applyFont="1" applyBorder="1" applyAlignment="1">
      <alignment horizontal="center" vertical="center" wrapText="1"/>
    </xf>
    <xf numFmtId="0" fontId="39" fillId="0" borderId="0" xfId="59" applyFont="1" applyFill="1" applyAlignment="1">
      <alignment horizontal="center" vertical="top" textRotation="180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0" xfId="0" applyNumberFormat="1" applyFont="1" applyFill="1" applyBorder="1" applyAlignment="1" applyProtection="1">
      <alignment horizontal="center" vertical="center"/>
      <protection/>
    </xf>
    <xf numFmtId="166" fontId="7" fillId="0" borderId="68" xfId="0" applyNumberFormat="1" applyFont="1" applyFill="1" applyBorder="1" applyAlignment="1" applyProtection="1">
      <alignment horizontal="center" vertical="center"/>
      <protection/>
    </xf>
    <xf numFmtId="166" fontId="7" fillId="0" borderId="65" xfId="0" applyNumberFormat="1" applyFont="1" applyFill="1" applyBorder="1" applyAlignment="1" applyProtection="1">
      <alignment horizontal="center" vertical="center"/>
      <protection/>
    </xf>
    <xf numFmtId="166" fontId="7" fillId="0" borderId="74" xfId="0" applyNumberFormat="1" applyFont="1" applyFill="1" applyBorder="1" applyAlignment="1" applyProtection="1">
      <alignment horizontal="center" vertical="center"/>
      <protection/>
    </xf>
    <xf numFmtId="166" fontId="7" fillId="0" borderId="58" xfId="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4" xfId="61" applyFont="1" applyFill="1" applyBorder="1" applyAlignment="1" applyProtection="1">
      <alignment horizontal="left" vertical="center" indent="1"/>
      <protection/>
    </xf>
    <xf numFmtId="0" fontId="16" fillId="0" borderId="46" xfId="61" applyFont="1" applyFill="1" applyBorder="1" applyAlignment="1" applyProtection="1">
      <alignment horizontal="left" vertical="center" indent="1"/>
      <protection/>
    </xf>
    <xf numFmtId="0" fontId="16" fillId="0" borderId="41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59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14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9991725" y="133350"/>
          <a:ext cx="6305550" cy="253365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2474" y="658487"/>
            <a:ext cx="813502" cy="277705"/>
          </a:xfrm>
          <a:prstGeom prst="leftArrow">
            <a:avLst>
              <a:gd name="adj" fmla="val -32921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15</xdr:row>
      <xdr:rowOff>0</xdr:rowOff>
    </xdr:from>
    <xdr:to>
      <xdr:col>25</xdr:col>
      <xdr:colOff>142875</xdr:colOff>
      <xdr:row>18</xdr:row>
      <xdr:rowOff>47625</xdr:rowOff>
    </xdr:to>
    <xdr:sp>
      <xdr:nvSpPr>
        <xdr:cNvPr id="5" name="Téglalap 5"/>
        <xdr:cNvSpPr>
          <a:spLocks/>
        </xdr:cNvSpPr>
      </xdr:nvSpPr>
      <xdr:spPr>
        <a:xfrm>
          <a:off x="9934575" y="2686050"/>
          <a:ext cx="6296025" cy="5619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1">
      <selection activeCell="F22" sqref="F22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11">
        <v>2021</v>
      </c>
    </row>
    <row r="2" spans="1:3" ht="18.75" customHeight="1">
      <c r="A2" s="676" t="s">
        <v>533</v>
      </c>
      <c r="B2" s="676"/>
      <c r="C2" s="676"/>
    </row>
    <row r="3" spans="1:3" ht="13.5">
      <c r="A3" s="505"/>
      <c r="B3" s="506"/>
      <c r="C3" s="505"/>
    </row>
    <row r="4" spans="1:3" ht="13.5">
      <c r="A4" s="507" t="s">
        <v>539</v>
      </c>
      <c r="B4" s="508" t="s">
        <v>538</v>
      </c>
      <c r="C4" s="507" t="s">
        <v>534</v>
      </c>
    </row>
    <row r="5" spans="1:3" ht="12.75">
      <c r="A5" s="509"/>
      <c r="B5" s="509"/>
      <c r="C5" s="509"/>
    </row>
    <row r="6" spans="1:3" ht="17.25">
      <c r="A6" s="677" t="s">
        <v>536</v>
      </c>
      <c r="B6" s="677"/>
      <c r="C6" s="677"/>
    </row>
    <row r="7" spans="1:3" ht="12.75">
      <c r="A7" s="509" t="s">
        <v>540</v>
      </c>
      <c r="B7" s="509" t="s">
        <v>541</v>
      </c>
      <c r="C7" s="558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09" t="s">
        <v>542</v>
      </c>
      <c r="B8" s="509" t="s">
        <v>620</v>
      </c>
      <c r="C8" s="558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09" t="s">
        <v>543</v>
      </c>
      <c r="B9" s="509" t="s">
        <v>544</v>
      </c>
      <c r="C9" s="558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09" t="s">
        <v>545</v>
      </c>
      <c r="B10" s="509" t="s">
        <v>547</v>
      </c>
      <c r="C10" s="558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09" t="s">
        <v>546</v>
      </c>
      <c r="B11" s="509" t="s">
        <v>548</v>
      </c>
      <c r="C11" s="558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09" t="s">
        <v>549</v>
      </c>
      <c r="B12" s="509" t="s">
        <v>550</v>
      </c>
      <c r="C12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509" t="s">
        <v>551</v>
      </c>
      <c r="B13" s="509" t="s">
        <v>552</v>
      </c>
      <c r="C13" s="558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09" t="s">
        <v>553</v>
      </c>
      <c r="B14" s="509" t="s">
        <v>554</v>
      </c>
      <c r="C14" s="558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09" t="s">
        <v>555</v>
      </c>
      <c r="B15" s="509" t="s">
        <v>556</v>
      </c>
      <c r="C15" s="558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09" t="s">
        <v>557</v>
      </c>
      <c r="B16" s="509" t="s">
        <v>621</v>
      </c>
      <c r="C16" s="558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09" t="s">
        <v>558</v>
      </c>
      <c r="B17" s="509" t="s">
        <v>559</v>
      </c>
      <c r="C17" s="558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09" t="s">
        <v>561</v>
      </c>
      <c r="B18" s="509" t="s">
        <v>560</v>
      </c>
      <c r="C18" s="558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09" t="s">
        <v>562</v>
      </c>
      <c r="B19" s="509" t="s">
        <v>563</v>
      </c>
      <c r="C19" s="558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09" t="s">
        <v>564</v>
      </c>
      <c r="B20" s="509" t="s">
        <v>565</v>
      </c>
      <c r="C20" s="558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09" t="s">
        <v>566</v>
      </c>
      <c r="B21" s="509" t="s">
        <v>567</v>
      </c>
      <c r="C21" s="558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12" t="s">
        <v>568</v>
      </c>
      <c r="B22" s="509" t="s">
        <v>569</v>
      </c>
      <c r="C22" s="558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13" t="s">
        <v>570</v>
      </c>
      <c r="B23" s="509" t="s">
        <v>571</v>
      </c>
      <c r="C23" s="558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09" t="s">
        <v>572</v>
      </c>
      <c r="B24" s="509" t="s">
        <v>573</v>
      </c>
      <c r="C24" s="558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09" t="s">
        <v>574</v>
      </c>
      <c r="B25" s="509" t="s">
        <v>575</v>
      </c>
      <c r="C25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09" t="s">
        <v>576</v>
      </c>
      <c r="B26" s="509" t="s">
        <v>577</v>
      </c>
      <c r="C26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09" t="s">
        <v>578</v>
      </c>
      <c r="B27" s="509">
        <f>CONCATENATE(ALAPADATOK!B13)</f>
      </c>
      <c r="C27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09" t="s">
        <v>579</v>
      </c>
      <c r="B28" s="509" t="e">
        <f>CONCATENATE(ALAPADATOK!#REF!)</f>
        <v>#REF!</v>
      </c>
      <c r="C28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09" t="s">
        <v>585</v>
      </c>
      <c r="B29" s="509" t="e">
        <f>CONCATENATE(ALAPADATOK!#REF!)</f>
        <v>#REF!</v>
      </c>
      <c r="C29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09" t="s">
        <v>586</v>
      </c>
      <c r="B30" s="509" t="e">
        <f>CONCATENATE(ALAPADATOK!#REF!)</f>
        <v>#REF!</v>
      </c>
      <c r="C30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09" t="s">
        <v>587</v>
      </c>
      <c r="B31" s="509" t="e">
        <f>CONCATENATE(ALAPADATOK!#REF!)</f>
        <v>#REF!</v>
      </c>
      <c r="C31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09" t="s">
        <v>588</v>
      </c>
      <c r="B32" s="509" t="e">
        <f>CONCATENATE(ALAPADATOK!#REF!)</f>
        <v>#REF!</v>
      </c>
      <c r="C32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09" t="s">
        <v>589</v>
      </c>
      <c r="B33" s="509" t="e">
        <f>CONCATENATE(ALAPADATOK!#REF!)</f>
        <v>#REF!</v>
      </c>
      <c r="C33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09" t="s">
        <v>590</v>
      </c>
      <c r="B34" s="509" t="e">
        <f>CONCATENATE(ALAPADATOK!#REF!)</f>
        <v>#REF!</v>
      </c>
      <c r="C34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09" t="s">
        <v>591</v>
      </c>
      <c r="B35" s="509" t="e">
        <f>CONCATENATE(ALAPADATOK!#REF!)</f>
        <v>#REF!</v>
      </c>
      <c r="C35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09" t="s">
        <v>592</v>
      </c>
      <c r="B36" s="509" t="e">
        <f>CONCATENATE(ALAPADATOK!#REF!)</f>
        <v>#REF!</v>
      </c>
      <c r="C36" s="5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09" t="s">
        <v>593</v>
      </c>
      <c r="B37" s="509" t="s">
        <v>601</v>
      </c>
      <c r="C37" s="558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09" t="s">
        <v>594</v>
      </c>
      <c r="B38" s="509" t="str">
        <f>'KV_1.sz.tájékoztató_t.'!A3</f>
        <v>Tájékoztató a 2019. évi tény, 2020. évi várható és 2021. évi terv adatokról</v>
      </c>
      <c r="C38" s="558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12.75">
      <c r="A39" s="509" t="s">
        <v>595</v>
      </c>
      <c r="B39" s="559" t="s">
        <v>3</v>
      </c>
      <c r="C39" s="558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09" t="s">
        <v>596</v>
      </c>
      <c r="B40" s="509" t="s">
        <v>602</v>
      </c>
      <c r="C40" s="558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09" t="s">
        <v>597</v>
      </c>
      <c r="B41" s="509" t="str">
        <f>'KV_4.sz.tájékoztató_t.'!A2</f>
        <v>Előirányzat-felhasználási terv
2021. évre</v>
      </c>
      <c r="C41" s="558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09" t="s">
        <v>598</v>
      </c>
      <c r="B42" s="509" t="str">
        <f>'KV_5.sz.tájékoztató_t'!B1</f>
        <v>A 2021. évi általános működés és ágazati feladatok támogatásának alakulása jogcímenként</v>
      </c>
      <c r="C42" s="558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09" t="s">
        <v>599</v>
      </c>
      <c r="B43" s="509" t="str">
        <f>'KV_6.sz.tájékoztató_t.'!A2</f>
        <v>K I M U T A T Á S
a 2021. évben céljelleggel juttatott támogatásokról</v>
      </c>
      <c r="C43" s="558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09" t="s">
        <v>600</v>
      </c>
      <c r="B44" s="509" t="str">
        <f>LOWER('KV_7.sz.tájékoztató_t.'!A3)</f>
        <v>2021. évi költségvetési évet követő 3 év tervezett</v>
      </c>
      <c r="C44" s="558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09"/>
      <c r="B45" s="509"/>
      <c r="C45" s="558"/>
    </row>
    <row r="46" spans="1:3" ht="17.25">
      <c r="A46" s="677"/>
      <c r="B46" s="677"/>
      <c r="C46" s="677"/>
    </row>
    <row r="47" spans="1:3" ht="12.75">
      <c r="A47" s="509"/>
      <c r="B47" s="509"/>
      <c r="C47" s="509"/>
    </row>
    <row r="48" spans="1:3" ht="12.75">
      <c r="A48" s="509"/>
      <c r="B48" s="509"/>
      <c r="C48" s="509"/>
    </row>
    <row r="49" spans="1:3" ht="12.75">
      <c r="A49" s="509"/>
      <c r="B49" s="509"/>
      <c r="C49" s="509"/>
    </row>
    <row r="50" spans="1:3" ht="12.75">
      <c r="A50" s="509"/>
      <c r="B50" s="509"/>
      <c r="C50" s="509"/>
    </row>
    <row r="51" spans="1:3" ht="12.75">
      <c r="A51" s="509"/>
      <c r="B51" s="509"/>
      <c r="C51" s="509"/>
    </row>
    <row r="52" spans="1:3" ht="12.75">
      <c r="A52" s="509"/>
      <c r="B52" s="509"/>
      <c r="C52" s="509"/>
    </row>
    <row r="53" spans="1:3" ht="12.75">
      <c r="A53" s="509"/>
      <c r="B53" s="509"/>
      <c r="C53" s="509"/>
    </row>
    <row r="54" spans="1:3" ht="12.75">
      <c r="A54" s="509"/>
      <c r="B54" s="509"/>
      <c r="C54" s="509"/>
    </row>
    <row r="55" spans="1:3" ht="12.75">
      <c r="A55" s="509"/>
      <c r="B55" s="509"/>
      <c r="C55" s="509"/>
    </row>
    <row r="56" spans="1:3" ht="12.75">
      <c r="A56" s="509"/>
      <c r="B56" s="509"/>
      <c r="C56" s="509"/>
    </row>
    <row r="57" spans="1:3" ht="12.75">
      <c r="A57" s="509"/>
      <c r="B57" s="509"/>
      <c r="C57" s="509"/>
    </row>
    <row r="58" spans="1:3" ht="12.75">
      <c r="A58" s="509"/>
      <c r="B58" s="509"/>
      <c r="C58" s="509"/>
    </row>
    <row r="59" spans="1:3" ht="12.75">
      <c r="A59" s="509"/>
      <c r="B59" s="509"/>
      <c r="C59" s="509"/>
    </row>
    <row r="60" spans="1:3" ht="12.75">
      <c r="A60" s="509"/>
      <c r="B60" s="509"/>
      <c r="C60" s="509"/>
    </row>
    <row r="61" spans="1:3" ht="33.75" customHeight="1">
      <c r="A61" s="678"/>
      <c r="B61" s="679"/>
      <c r="C61" s="679"/>
    </row>
    <row r="62" spans="1:3" ht="12.75">
      <c r="A62" s="509"/>
      <c r="B62" s="509"/>
      <c r="C62" s="509"/>
    </row>
    <row r="63" spans="1:3" ht="12.75">
      <c r="A63" s="509"/>
      <c r="B63" s="509"/>
      <c r="C63" s="509"/>
    </row>
    <row r="64" spans="1:3" ht="12.75">
      <c r="A64" s="509"/>
      <c r="B64" s="509"/>
      <c r="C64" s="509"/>
    </row>
    <row r="65" spans="1:3" ht="12.75">
      <c r="A65" s="509"/>
      <c r="B65" s="509"/>
      <c r="C65" s="509"/>
    </row>
    <row r="66" spans="1:3" ht="12.75">
      <c r="A66" s="509"/>
      <c r="B66" s="509"/>
      <c r="C66" s="509"/>
    </row>
    <row r="67" spans="1:3" ht="12.75">
      <c r="A67" s="509"/>
      <c r="B67" s="509"/>
      <c r="C67" s="509"/>
    </row>
    <row r="68" spans="1:3" ht="12.75">
      <c r="A68" s="509"/>
      <c r="B68" s="509"/>
      <c r="C68" s="509"/>
    </row>
    <row r="69" spans="1:3" ht="12.75">
      <c r="A69" s="509"/>
      <c r="B69" s="509"/>
      <c r="C69" s="509"/>
    </row>
    <row r="70" spans="1:3" ht="12.75">
      <c r="A70" s="509"/>
      <c r="B70" s="509"/>
      <c r="C70" s="509"/>
    </row>
    <row r="71" spans="1:3" ht="12.75">
      <c r="A71" s="509"/>
      <c r="B71" s="509"/>
      <c r="C71" s="509"/>
    </row>
    <row r="72" spans="1:3" ht="12.75">
      <c r="A72" s="509"/>
      <c r="B72" s="509"/>
      <c r="C72" s="509"/>
    </row>
    <row r="73" spans="1:3" ht="12.75">
      <c r="A73" s="509"/>
      <c r="B73" s="509"/>
      <c r="C73" s="509"/>
    </row>
    <row r="74" spans="1:3" ht="12.75">
      <c r="A74" s="509"/>
      <c r="B74" s="509"/>
      <c r="C74" s="509"/>
    </row>
    <row r="75" spans="1:3" ht="12.75">
      <c r="A75" s="509"/>
      <c r="B75" s="509"/>
      <c r="C75" s="509"/>
    </row>
    <row r="76" spans="1:3" ht="12.75">
      <c r="A76" s="509"/>
      <c r="B76" s="509"/>
      <c r="C76" s="509"/>
    </row>
    <row r="77" spans="1:3" ht="12.75">
      <c r="A77" s="509"/>
      <c r="B77" s="509"/>
      <c r="C77" s="509"/>
    </row>
    <row r="78" spans="1:3" ht="12.75">
      <c r="A78" s="509"/>
      <c r="B78" s="509"/>
      <c r="C78" s="509"/>
    </row>
    <row r="79" spans="1:3" ht="12.75">
      <c r="A79" s="509"/>
      <c r="B79" s="509"/>
      <c r="C79" s="509"/>
    </row>
    <row r="81" spans="1:3" ht="17.25">
      <c r="A81" s="677"/>
      <c r="B81" s="677"/>
      <c r="C81" s="677"/>
    </row>
    <row r="103" spans="1:3" ht="17.25">
      <c r="A103" s="677"/>
      <c r="B103" s="677"/>
      <c r="C103" s="677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7" sqref="C7"/>
    </sheetView>
  </sheetViews>
  <sheetFormatPr defaultColWidth="9.375" defaultRowHeight="12.75"/>
  <cols>
    <col min="1" max="1" width="5.625" style="132" customWidth="1"/>
    <col min="2" max="2" width="35.625" style="132" customWidth="1"/>
    <col min="3" max="6" width="14.00390625" style="132" customWidth="1"/>
    <col min="7" max="16384" width="9.375" style="132" customWidth="1"/>
  </cols>
  <sheetData>
    <row r="1" spans="1:6" ht="13.5">
      <c r="A1" s="569"/>
      <c r="B1" s="569"/>
      <c r="C1" s="569"/>
      <c r="D1" s="569"/>
      <c r="E1" s="569"/>
      <c r="F1" s="569"/>
    </row>
    <row r="2" spans="1:6" ht="13.5">
      <c r="A2" s="569"/>
      <c r="B2" s="686" t="str">
        <f>CONCATENATE("3. melléklet ",ALAPADATOK!A7," ",ALAPADATOK!B7," ",ALAPADATOK!C7," ",ALAPADATOK!D7," ",ALAPADATOK!E7," ",ALAPADATOK!F7," ",ALAPADATOK!G7," ",ALAPADATOK!H7)</f>
        <v>3. melléklet a 6 / 2021 ( III.12. ) önkormányzati rendelethez</v>
      </c>
      <c r="C2" s="686"/>
      <c r="D2" s="686"/>
      <c r="E2" s="686"/>
      <c r="F2" s="686"/>
    </row>
    <row r="3" spans="1:6" ht="13.5">
      <c r="A3" s="569"/>
      <c r="B3" s="569"/>
      <c r="C3" s="569"/>
      <c r="D3" s="569"/>
      <c r="E3" s="569"/>
      <c r="F3" s="569"/>
    </row>
    <row r="4" spans="1:6" ht="33" customHeight="1">
      <c r="A4" s="700" t="str">
        <f>CONCATENATE(PROPER(ALAPADATOK!A3)," adósságot keletkeztető ügyletekből és kezességvállalásokból fennálló kötelezettségei")</f>
        <v>Szilvás Községi Önkormányzat adósságot keletkeztető ügyletekből és kezességvállalásokból fennálló kötelezettségei</v>
      </c>
      <c r="B4" s="700"/>
      <c r="C4" s="700"/>
      <c r="D4" s="700"/>
      <c r="E4" s="700"/>
      <c r="F4" s="700"/>
    </row>
    <row r="5" spans="1:7" ht="15.75" customHeight="1" thickBot="1">
      <c r="A5" s="570"/>
      <c r="B5" s="570"/>
      <c r="C5" s="701"/>
      <c r="D5" s="701"/>
      <c r="E5" s="708" t="str">
        <f>'KV_2.2.sz.mell.'!E2</f>
        <v>Forintban!</v>
      </c>
      <c r="F5" s="708"/>
      <c r="G5" s="138"/>
    </row>
    <row r="6" spans="1:6" ht="63" customHeight="1">
      <c r="A6" s="704" t="s">
        <v>15</v>
      </c>
      <c r="B6" s="706" t="s">
        <v>188</v>
      </c>
      <c r="C6" s="706" t="s">
        <v>238</v>
      </c>
      <c r="D6" s="706"/>
      <c r="E6" s="706"/>
      <c r="F6" s="702" t="s">
        <v>466</v>
      </c>
    </row>
    <row r="7" spans="1:6" ht="14.25" thickBot="1">
      <c r="A7" s="705"/>
      <c r="B7" s="707"/>
      <c r="C7" s="404">
        <f>+LEFT(KV_ÖSSZEFÜGGÉSEK!A5,4)+1</f>
        <v>2022</v>
      </c>
      <c r="D7" s="404">
        <f>+C7+1</f>
        <v>2023</v>
      </c>
      <c r="E7" s="404">
        <f>+D7+1</f>
        <v>2024</v>
      </c>
      <c r="F7" s="703"/>
    </row>
    <row r="8" spans="1:6" ht="14.25" thickBot="1">
      <c r="A8" s="135"/>
      <c r="B8" s="136" t="s">
        <v>457</v>
      </c>
      <c r="C8" s="136" t="s">
        <v>458</v>
      </c>
      <c r="D8" s="136" t="s">
        <v>459</v>
      </c>
      <c r="E8" s="136" t="s">
        <v>461</v>
      </c>
      <c r="F8" s="137" t="s">
        <v>460</v>
      </c>
    </row>
    <row r="9" spans="1:6" ht="13.5">
      <c r="A9" s="134" t="s">
        <v>17</v>
      </c>
      <c r="B9" s="151"/>
      <c r="C9" s="442"/>
      <c r="D9" s="442"/>
      <c r="E9" s="442"/>
      <c r="F9" s="443">
        <f>SUM(C9:E9)</f>
        <v>0</v>
      </c>
    </row>
    <row r="10" spans="1:6" ht="13.5">
      <c r="A10" s="133" t="s">
        <v>18</v>
      </c>
      <c r="B10" s="152"/>
      <c r="C10" s="444"/>
      <c r="D10" s="444"/>
      <c r="E10" s="444"/>
      <c r="F10" s="445">
        <f>SUM(C10:E10)</f>
        <v>0</v>
      </c>
    </row>
    <row r="11" spans="1:6" ht="13.5">
      <c r="A11" s="133" t="s">
        <v>19</v>
      </c>
      <c r="B11" s="152"/>
      <c r="C11" s="444"/>
      <c r="D11" s="444"/>
      <c r="E11" s="444"/>
      <c r="F11" s="445">
        <f>SUM(C11:E11)</f>
        <v>0</v>
      </c>
    </row>
    <row r="12" spans="1:6" ht="13.5">
      <c r="A12" s="133" t="s">
        <v>20</v>
      </c>
      <c r="B12" s="152"/>
      <c r="C12" s="444"/>
      <c r="D12" s="444"/>
      <c r="E12" s="444"/>
      <c r="F12" s="445">
        <f>SUM(C12:E12)</f>
        <v>0</v>
      </c>
    </row>
    <row r="13" spans="1:6" ht="14.25" thickBot="1">
      <c r="A13" s="139" t="s">
        <v>21</v>
      </c>
      <c r="B13" s="153"/>
      <c r="C13" s="446"/>
      <c r="D13" s="446"/>
      <c r="E13" s="446"/>
      <c r="F13" s="445">
        <f>SUM(C13:E13)</f>
        <v>0</v>
      </c>
    </row>
    <row r="14" spans="1:6" s="391" customFormat="1" ht="14.25" thickBot="1">
      <c r="A14" s="390" t="s">
        <v>22</v>
      </c>
      <c r="B14" s="140" t="s">
        <v>189</v>
      </c>
      <c r="C14" s="447">
        <f>SUM(C9:C13)</f>
        <v>0</v>
      </c>
      <c r="D14" s="447">
        <f>SUM(D9:D13)</f>
        <v>0</v>
      </c>
      <c r="E14" s="447">
        <f>SUM(E9:E13)</f>
        <v>0</v>
      </c>
      <c r="F14" s="448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4">
      <selection activeCell="C9" sqref="C9"/>
    </sheetView>
  </sheetViews>
  <sheetFormatPr defaultColWidth="9.375" defaultRowHeight="12.75"/>
  <cols>
    <col min="1" max="1" width="5.625" style="132" customWidth="1"/>
    <col min="2" max="2" width="68.625" style="132" customWidth="1"/>
    <col min="3" max="3" width="19.50390625" style="132" customWidth="1"/>
    <col min="4" max="16384" width="9.375" style="132" customWidth="1"/>
  </cols>
  <sheetData>
    <row r="1" spans="1:3" ht="13.5">
      <c r="A1" s="569"/>
      <c r="B1" s="569"/>
      <c r="C1" s="569"/>
    </row>
    <row r="2" spans="1:3" ht="13.5">
      <c r="A2" s="569"/>
      <c r="B2" s="686" t="str">
        <f>CONCATENATE("4. melléklet ",ALAPADATOK!A7," ",ALAPADATOK!B7," ",ALAPADATOK!C7," ",ALAPADATOK!D7," ",ALAPADATOK!E7," ",ALAPADATOK!F7," ",ALAPADATOK!G7," ",ALAPADATOK!H7)</f>
        <v>4. melléklet a 6 / 2021 ( III.12. ) önkormányzati rendelethez</v>
      </c>
      <c r="C2" s="686"/>
    </row>
    <row r="3" spans="1:3" ht="13.5">
      <c r="A3" s="569"/>
      <c r="B3" s="569"/>
      <c r="C3" s="569"/>
    </row>
    <row r="4" spans="1:3" ht="54" customHeight="1">
      <c r="A4" s="709" t="str">
        <f>CONCATENATE(PROPER(ALAPADATOK!A3)," saját bevételeinek részletezése az adósságot keletkeztető ügyletből származó tárgyévi fizetési kötelezettség megállapításához")</f>
        <v>Szilvás Községi Önkormányzat saját bevételeinek részletezése az adósságot keletkeztető ügyletből származó tárgyévi fizetési kötelezettség megállapításához</v>
      </c>
      <c r="B4" s="709"/>
      <c r="C4" s="709"/>
    </row>
    <row r="5" spans="1:4" ht="15.75" customHeight="1" thickBot="1">
      <c r="A5" s="570"/>
      <c r="B5" s="570"/>
      <c r="C5" s="571" t="str">
        <f>'KV_2.2.sz.mell.'!E2</f>
        <v>Forintban!</v>
      </c>
      <c r="D5" s="138"/>
    </row>
    <row r="6" spans="1:3" ht="26.25" customHeight="1" thickBot="1">
      <c r="A6" s="572" t="s">
        <v>15</v>
      </c>
      <c r="B6" s="573" t="s">
        <v>187</v>
      </c>
      <c r="C6" s="574" t="str">
        <f>+'KV_1.1.sz.mell.'!C8</f>
        <v>2021. évi előirányzat</v>
      </c>
    </row>
    <row r="7" spans="1:3" ht="14.25" thickBot="1">
      <c r="A7" s="154"/>
      <c r="B7" s="438" t="s">
        <v>457</v>
      </c>
      <c r="C7" s="439" t="s">
        <v>458</v>
      </c>
    </row>
    <row r="8" spans="1:3" ht="13.5">
      <c r="A8" s="155" t="s">
        <v>17</v>
      </c>
      <c r="B8" s="302" t="s">
        <v>467</v>
      </c>
      <c r="C8" s="299">
        <v>4700000</v>
      </c>
    </row>
    <row r="9" spans="1:3" ht="24">
      <c r="A9" s="156" t="s">
        <v>18</v>
      </c>
      <c r="B9" s="323" t="s">
        <v>235</v>
      </c>
      <c r="C9" s="300"/>
    </row>
    <row r="10" spans="1:3" ht="13.5">
      <c r="A10" s="156" t="s">
        <v>19</v>
      </c>
      <c r="B10" s="324" t="s">
        <v>468</v>
      </c>
      <c r="C10" s="300"/>
    </row>
    <row r="11" spans="1:3" ht="24">
      <c r="A11" s="156" t="s">
        <v>20</v>
      </c>
      <c r="B11" s="324" t="s">
        <v>237</v>
      </c>
      <c r="C11" s="300"/>
    </row>
    <row r="12" spans="1:3" ht="13.5">
      <c r="A12" s="157" t="s">
        <v>21</v>
      </c>
      <c r="B12" s="324" t="s">
        <v>236</v>
      </c>
      <c r="C12" s="301"/>
    </row>
    <row r="13" spans="1:3" ht="14.25" thickBot="1">
      <c r="A13" s="156" t="s">
        <v>22</v>
      </c>
      <c r="B13" s="325" t="s">
        <v>469</v>
      </c>
      <c r="C13" s="300"/>
    </row>
    <row r="14" spans="1:3" ht="14.25" thickBot="1">
      <c r="A14" s="710" t="s">
        <v>190</v>
      </c>
      <c r="B14" s="711"/>
      <c r="C14" s="158">
        <f>SUM(C8:C13)</f>
        <v>4700000</v>
      </c>
    </row>
    <row r="15" spans="1:3" ht="23.25" customHeight="1">
      <c r="A15" s="712" t="s">
        <v>214</v>
      </c>
      <c r="B15" s="712"/>
      <c r="C15" s="712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E13" sqref="E13"/>
    </sheetView>
  </sheetViews>
  <sheetFormatPr defaultColWidth="9.375" defaultRowHeight="12.75"/>
  <cols>
    <col min="1" max="1" width="5.625" style="132" customWidth="1"/>
    <col min="2" max="2" width="66.75390625" style="132" customWidth="1"/>
    <col min="3" max="3" width="27.00390625" style="132" customWidth="1"/>
    <col min="4" max="16384" width="9.375" style="132" customWidth="1"/>
  </cols>
  <sheetData>
    <row r="1" spans="1:3" ht="13.5">
      <c r="A1" s="569"/>
      <c r="B1" s="569"/>
      <c r="C1" s="569"/>
    </row>
    <row r="2" spans="1:3" ht="13.5">
      <c r="A2" s="569"/>
      <c r="B2" s="686" t="str">
        <f>CONCATENATE("5. melléklet ",ALAPADATOK!A7," ",ALAPADATOK!B7," ",ALAPADATOK!C7," ",ALAPADATOK!D7," ",ALAPADATOK!E7," ",ALAPADATOK!F7," ",ALAPADATOK!G7," ",ALAPADATOK!H7)</f>
        <v>5. melléklet a 6 / 2021 ( III.12. ) önkormányzati rendelethez</v>
      </c>
      <c r="C2" s="686"/>
    </row>
    <row r="3" spans="1:3" ht="13.5">
      <c r="A3" s="569"/>
      <c r="B3" s="569"/>
      <c r="C3" s="569"/>
    </row>
    <row r="4" spans="1:3" ht="33" customHeight="1">
      <c r="A4" s="709" t="str">
        <f>CONCATENATE(PROPER(ALAPADATOK!A3)," ",ALAPADATOK!D7,". évi adósságot keletkeztető fejlesztési céljai")</f>
        <v>Szilvás Községi Önkormányzat 2021. évi adósságot keletkeztető fejlesztési céljai</v>
      </c>
      <c r="B4" s="709"/>
      <c r="C4" s="709"/>
    </row>
    <row r="5" spans="1:4" ht="15.75" customHeight="1" thickBot="1">
      <c r="A5" s="570"/>
      <c r="B5" s="570"/>
      <c r="C5" s="571" t="str">
        <f>'KV_4.sz.mell.'!C5</f>
        <v>Forintban!</v>
      </c>
      <c r="D5" s="138"/>
    </row>
    <row r="6" spans="1:3" ht="26.25" customHeight="1" thickBot="1">
      <c r="A6" s="572" t="s">
        <v>15</v>
      </c>
      <c r="B6" s="573" t="s">
        <v>191</v>
      </c>
      <c r="C6" s="574" t="s">
        <v>213</v>
      </c>
    </row>
    <row r="7" spans="1:3" ht="14.25" thickBot="1">
      <c r="A7" s="154"/>
      <c r="B7" s="438" t="s">
        <v>457</v>
      </c>
      <c r="C7" s="439" t="s">
        <v>458</v>
      </c>
    </row>
    <row r="8" spans="1:3" ht="13.5">
      <c r="A8" s="155" t="s">
        <v>17</v>
      </c>
      <c r="B8" s="162"/>
      <c r="C8" s="159"/>
    </row>
    <row r="9" spans="1:3" ht="13.5">
      <c r="A9" s="156" t="s">
        <v>18</v>
      </c>
      <c r="B9" s="163"/>
      <c r="C9" s="160"/>
    </row>
    <row r="10" spans="1:3" ht="14.25" thickBot="1">
      <c r="A10" s="157" t="s">
        <v>19</v>
      </c>
      <c r="B10" s="164"/>
      <c r="C10" s="161"/>
    </row>
    <row r="11" spans="1:3" s="391" customFormat="1" ht="17.25" customHeight="1" thickBot="1">
      <c r="A11" s="392" t="s">
        <v>20</v>
      </c>
      <c r="B11" s="116" t="s">
        <v>623</v>
      </c>
      <c r="C11" s="158">
        <f>SUM(C8:C10)</f>
        <v>0</v>
      </c>
    </row>
    <row r="12" spans="1:3" ht="24.75" customHeight="1">
      <c r="A12" s="713" t="s">
        <v>622</v>
      </c>
      <c r="B12" s="713"/>
      <c r="C12" s="713"/>
    </row>
    <row r="15" ht="15">
      <c r="B15" s="110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="120" zoomScaleNormal="120" workbookViewId="0" topLeftCell="A1">
      <selection activeCell="E22" sqref="E22"/>
    </sheetView>
  </sheetViews>
  <sheetFormatPr defaultColWidth="9.37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75390625" style="49" customWidth="1"/>
    <col min="7" max="8" width="12.75390625" style="37" customWidth="1"/>
    <col min="9" max="9" width="13.75390625" style="37" customWidth="1"/>
    <col min="10" max="16384" width="9.375" style="37" customWidth="1"/>
  </cols>
  <sheetData>
    <row r="1" spans="1:6" ht="12.75">
      <c r="A1" s="549"/>
      <c r="B1" s="537"/>
      <c r="C1" s="537"/>
      <c r="D1" s="537"/>
      <c r="E1" s="537"/>
      <c r="F1" s="537"/>
    </row>
    <row r="2" spans="1:6" ht="18" customHeight="1">
      <c r="A2" s="549"/>
      <c r="B2" s="715" t="str">
        <f>CONCATENATE("6. melléklet ",ALAPADATOK!A7," ",ALAPADATOK!B7," ",ALAPADATOK!C7," ",ALAPADATOK!D7," ",ALAPADATOK!E7," ",ALAPADATOK!F7," ",ALAPADATOK!G7," ",ALAPADATOK!H7)</f>
        <v>6. melléklet a 6 / 2021 ( III.12. ) önkormányzati rendelethez</v>
      </c>
      <c r="C2" s="716"/>
      <c r="D2" s="716"/>
      <c r="E2" s="716"/>
      <c r="F2" s="716"/>
    </row>
    <row r="3" spans="1:6" ht="12.75">
      <c r="A3" s="549"/>
      <c r="B3" s="537"/>
      <c r="C3" s="537"/>
      <c r="D3" s="537"/>
      <c r="E3" s="537"/>
      <c r="F3" s="537"/>
    </row>
    <row r="4" spans="1:6" ht="25.5" customHeight="1">
      <c r="A4" s="714" t="s">
        <v>0</v>
      </c>
      <c r="B4" s="714"/>
      <c r="C4" s="714"/>
      <c r="D4" s="714"/>
      <c r="E4" s="714"/>
      <c r="F4" s="714"/>
    </row>
    <row r="5" spans="1:6" ht="16.5" customHeight="1" thickBot="1">
      <c r="A5" s="549"/>
      <c r="B5" s="537"/>
      <c r="C5" s="537"/>
      <c r="D5" s="537"/>
      <c r="E5" s="537"/>
      <c r="F5" s="550" t="str">
        <f>'KV_5.sz.mell.'!C5</f>
        <v>Forintban!</v>
      </c>
    </row>
    <row r="6" spans="1:6" s="40" customFormat="1" ht="44.25" customHeight="1" thickBot="1">
      <c r="A6" s="551" t="s">
        <v>61</v>
      </c>
      <c r="B6" s="552" t="s">
        <v>62</v>
      </c>
      <c r="C6" s="552" t="s">
        <v>63</v>
      </c>
      <c r="D6" s="552" t="str">
        <f>+CONCATENATE("Felhasználás   ",LEFT(KV_ÖSSZEFÜGGÉSEK!A5,4)-1,". XII. 31-ig")</f>
        <v>Felhasználás   2020. XII. 31-ig</v>
      </c>
      <c r="E6" s="552" t="str">
        <f>+'KV_1.1.sz.mell.'!C8</f>
        <v>2021. évi előirányzat</v>
      </c>
      <c r="F6" s="553" t="str">
        <f>+CONCATENATE(LEFT(KV_ÖSSZEFÜGGÉSEK!A5,4),". utáni szükséglet")</f>
        <v>2021. utáni szükséglet</v>
      </c>
    </row>
    <row r="7" spans="1:6" s="49" customFormat="1" ht="12" customHeight="1" thickBot="1">
      <c r="A7" s="47" t="s">
        <v>457</v>
      </c>
      <c r="B7" s="48" t="s">
        <v>458</v>
      </c>
      <c r="C7" s="48" t="s">
        <v>459</v>
      </c>
      <c r="D7" s="48" t="s">
        <v>461</v>
      </c>
      <c r="E7" s="48" t="s">
        <v>460</v>
      </c>
      <c r="F7" s="440" t="s">
        <v>515</v>
      </c>
    </row>
    <row r="8" spans="1:6" ht="15.75" customHeight="1">
      <c r="A8" s="393" t="s">
        <v>630</v>
      </c>
      <c r="B8" s="25">
        <v>127000</v>
      </c>
      <c r="C8" s="395" t="s">
        <v>631</v>
      </c>
      <c r="D8" s="25"/>
      <c r="E8" s="25">
        <v>127000</v>
      </c>
      <c r="F8" s="50">
        <f aca="true" t="shared" si="0" ref="F8:F14">B8-D8-E8</f>
        <v>0</v>
      </c>
    </row>
    <row r="9" spans="1:6" ht="15.75" customHeight="1">
      <c r="A9" s="393"/>
      <c r="B9" s="25"/>
      <c r="C9" s="395"/>
      <c r="D9" s="25"/>
      <c r="E9" s="25"/>
      <c r="F9" s="50">
        <f t="shared" si="0"/>
        <v>0</v>
      </c>
    </row>
    <row r="10" spans="1:6" ht="15.75" customHeight="1">
      <c r="A10" s="393"/>
      <c r="B10" s="25"/>
      <c r="C10" s="395"/>
      <c r="D10" s="25"/>
      <c r="E10" s="25"/>
      <c r="F10" s="50">
        <f t="shared" si="0"/>
        <v>0</v>
      </c>
    </row>
    <row r="11" spans="1:6" ht="15.75" customHeight="1">
      <c r="A11" s="394"/>
      <c r="B11" s="25"/>
      <c r="C11" s="395"/>
      <c r="D11" s="25"/>
      <c r="E11" s="25"/>
      <c r="F11" s="50">
        <f t="shared" si="0"/>
        <v>0</v>
      </c>
    </row>
    <row r="12" spans="1:6" ht="15.75" customHeight="1">
      <c r="A12" s="393"/>
      <c r="B12" s="25"/>
      <c r="C12" s="395"/>
      <c r="D12" s="25"/>
      <c r="E12" s="25"/>
      <c r="F12" s="50">
        <f t="shared" si="0"/>
        <v>0</v>
      </c>
    </row>
    <row r="13" spans="1:6" ht="15.75" customHeight="1">
      <c r="A13" s="393"/>
      <c r="B13" s="25"/>
      <c r="C13" s="395"/>
      <c r="D13" s="25"/>
      <c r="E13" s="25"/>
      <c r="F13" s="50">
        <f t="shared" si="0"/>
        <v>0</v>
      </c>
    </row>
    <row r="14" spans="1:6" ht="15.75" customHeight="1" thickBot="1">
      <c r="A14" s="51"/>
      <c r="B14" s="26"/>
      <c r="C14" s="396"/>
      <c r="D14" s="26"/>
      <c r="E14" s="26"/>
      <c r="F14" s="52">
        <f t="shared" si="0"/>
        <v>0</v>
      </c>
    </row>
    <row r="15" spans="1:6" s="55" customFormat="1" ht="18" customHeight="1" thickBot="1">
      <c r="A15" s="168" t="s">
        <v>60</v>
      </c>
      <c r="B15" s="53">
        <f>SUM(B8:B14)</f>
        <v>127000</v>
      </c>
      <c r="C15" s="104"/>
      <c r="D15" s="53">
        <f>SUM(D8:D14)</f>
        <v>0</v>
      </c>
      <c r="E15" s="53">
        <f>SUM(E8:E14)</f>
        <v>127000</v>
      </c>
      <c r="F15" s="54">
        <f>SUM(F8:F14)</f>
        <v>0</v>
      </c>
    </row>
  </sheetData>
  <sheetProtection selectLockedCells="1" selectUnlockedCells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="120" zoomScaleNormal="120" workbookViewId="0" topLeftCell="A1">
      <selection activeCell="A27" sqref="A27"/>
    </sheetView>
  </sheetViews>
  <sheetFormatPr defaultColWidth="9.37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75390625" style="37" customWidth="1"/>
    <col min="7" max="8" width="12.75390625" style="37" customWidth="1"/>
    <col min="9" max="9" width="13.75390625" style="37" customWidth="1"/>
    <col min="10" max="16384" width="9.375" style="37" customWidth="1"/>
  </cols>
  <sheetData>
    <row r="1" spans="1:6" ht="12.75">
      <c r="A1" s="549"/>
      <c r="B1" s="537"/>
      <c r="C1" s="537"/>
      <c r="D1" s="537"/>
      <c r="E1" s="537"/>
      <c r="F1" s="537"/>
    </row>
    <row r="2" spans="1:6" ht="21" customHeight="1">
      <c r="A2" s="549"/>
      <c r="B2" s="715" t="str">
        <f>CONCATENATE("7. melléklet ",ALAPADATOK!A7," ",ALAPADATOK!B7," ",ALAPADATOK!C7," ",ALAPADATOK!D7," ",ALAPADATOK!E7," ",ALAPADATOK!F7," ",ALAPADATOK!G7," ",ALAPADATOK!H7)</f>
        <v>7. melléklet a 6 / 2021 ( III.12. ) önkormányzati rendelethez</v>
      </c>
      <c r="C2" s="715"/>
      <c r="D2" s="715"/>
      <c r="E2" s="715"/>
      <c r="F2" s="715"/>
    </row>
    <row r="3" spans="1:6" ht="12.75">
      <c r="A3" s="549"/>
      <c r="B3" s="537"/>
      <c r="C3" s="537"/>
      <c r="D3" s="537"/>
      <c r="E3" s="537"/>
      <c r="F3" s="537"/>
    </row>
    <row r="4" spans="1:6" ht="24.75" customHeight="1">
      <c r="A4" s="714" t="s">
        <v>1</v>
      </c>
      <c r="B4" s="714"/>
      <c r="C4" s="714"/>
      <c r="D4" s="714"/>
      <c r="E4" s="714"/>
      <c r="F4" s="714"/>
    </row>
    <row r="5" spans="1:6" ht="23.25" customHeight="1" thickBot="1">
      <c r="A5" s="549"/>
      <c r="B5" s="537"/>
      <c r="C5" s="537"/>
      <c r="D5" s="537"/>
      <c r="E5" s="537"/>
      <c r="F5" s="550" t="str">
        <f>'KV_6.sz.mell.'!F5</f>
        <v>Forintban!</v>
      </c>
    </row>
    <row r="6" spans="1:6" s="40" customFormat="1" ht="48.75" customHeight="1" thickBot="1">
      <c r="A6" s="551" t="s">
        <v>64</v>
      </c>
      <c r="B6" s="552" t="s">
        <v>62</v>
      </c>
      <c r="C6" s="552" t="s">
        <v>63</v>
      </c>
      <c r="D6" s="552" t="str">
        <f>+'KV_6.sz.mell.'!D6</f>
        <v>Felhasználás   2020. XII. 31-ig</v>
      </c>
      <c r="E6" s="552" t="str">
        <f>+'KV_6.sz.mell.'!E6</f>
        <v>2021. évi előirányzat</v>
      </c>
      <c r="F6" s="554" t="str">
        <f>+CONCATENATE(LEFT(KV_ÖSSZEFÜGGÉSEK!A5,4),". utáni szükséglet ",CHAR(10),"")</f>
        <v>2021. utáni szükséglet 
</v>
      </c>
    </row>
    <row r="7" spans="1:6" s="49" customFormat="1" ht="15" customHeight="1" thickBot="1">
      <c r="A7" s="47" t="s">
        <v>457</v>
      </c>
      <c r="B7" s="48" t="s">
        <v>458</v>
      </c>
      <c r="C7" s="48" t="s">
        <v>459</v>
      </c>
      <c r="D7" s="48" t="s">
        <v>461</v>
      </c>
      <c r="E7" s="48" t="s">
        <v>460</v>
      </c>
      <c r="F7" s="441" t="s">
        <v>515</v>
      </c>
    </row>
    <row r="8" spans="1:6" ht="15.75" customHeight="1">
      <c r="A8" s="56" t="s">
        <v>632</v>
      </c>
      <c r="B8" s="57">
        <v>4550000</v>
      </c>
      <c r="C8" s="397" t="s">
        <v>631</v>
      </c>
      <c r="D8" s="57"/>
      <c r="E8" s="57">
        <v>4550000</v>
      </c>
      <c r="F8" s="58">
        <f aca="true" t="shared" si="0" ref="F8:F14">B8-D8-E8</f>
        <v>0</v>
      </c>
    </row>
    <row r="9" spans="1:6" ht="15.75" customHeight="1">
      <c r="A9" s="56" t="s">
        <v>633</v>
      </c>
      <c r="B9" s="57">
        <v>2000000</v>
      </c>
      <c r="C9" s="397" t="s">
        <v>631</v>
      </c>
      <c r="D9" s="57"/>
      <c r="E9" s="57">
        <v>2000000</v>
      </c>
      <c r="F9" s="58">
        <f t="shared" si="0"/>
        <v>0</v>
      </c>
    </row>
    <row r="10" spans="1:6" ht="15.75" customHeight="1">
      <c r="A10" s="56"/>
      <c r="B10" s="57"/>
      <c r="C10" s="397"/>
      <c r="D10" s="57"/>
      <c r="E10" s="57"/>
      <c r="F10" s="58">
        <f t="shared" si="0"/>
        <v>0</v>
      </c>
    </row>
    <row r="11" spans="1:6" ht="15.75" customHeight="1">
      <c r="A11" s="56"/>
      <c r="B11" s="57"/>
      <c r="C11" s="397"/>
      <c r="D11" s="57"/>
      <c r="E11" s="57"/>
      <c r="F11" s="58">
        <f t="shared" si="0"/>
        <v>0</v>
      </c>
    </row>
    <row r="12" spans="1:6" ht="15.75" customHeight="1">
      <c r="A12" s="56"/>
      <c r="B12" s="57"/>
      <c r="C12" s="397"/>
      <c r="D12" s="57"/>
      <c r="E12" s="57"/>
      <c r="F12" s="58">
        <f t="shared" si="0"/>
        <v>0</v>
      </c>
    </row>
    <row r="13" spans="1:6" ht="15.75" customHeight="1">
      <c r="A13" s="56"/>
      <c r="B13" s="57"/>
      <c r="C13" s="397"/>
      <c r="D13" s="57"/>
      <c r="E13" s="57"/>
      <c r="F13" s="58">
        <f t="shared" si="0"/>
        <v>0</v>
      </c>
    </row>
    <row r="14" spans="1:6" ht="15.75" customHeight="1" thickBot="1">
      <c r="A14" s="59"/>
      <c r="B14" s="60"/>
      <c r="C14" s="398"/>
      <c r="D14" s="60"/>
      <c r="E14" s="60"/>
      <c r="F14" s="61">
        <f t="shared" si="0"/>
        <v>0</v>
      </c>
    </row>
    <row r="15" spans="1:6" s="55" customFormat="1" ht="18" customHeight="1" thickBot="1">
      <c r="A15" s="168" t="s">
        <v>60</v>
      </c>
      <c r="B15" s="169">
        <f>SUM(B8:B14)</f>
        <v>6550000</v>
      </c>
      <c r="C15" s="105"/>
      <c r="D15" s="169">
        <f>SUM(D8:D14)</f>
        <v>0</v>
      </c>
      <c r="E15" s="169">
        <f>SUM(E8:E14)</f>
        <v>6550000</v>
      </c>
      <c r="F15" s="62">
        <f>SUM(F8:F14)</f>
        <v>0</v>
      </c>
    </row>
  </sheetData>
  <sheetProtection selectLockedCells="1" selectUnlockedCells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0"/>
  <sheetViews>
    <sheetView zoomScale="120" zoomScaleNormal="120" workbookViewId="0" topLeftCell="A1">
      <selection activeCell="D15" sqref="D15:D16"/>
    </sheetView>
  </sheetViews>
  <sheetFormatPr defaultColWidth="9.375" defaultRowHeight="12.75"/>
  <cols>
    <col min="1" max="1" width="38.625" style="42" customWidth="1"/>
    <col min="2" max="4" width="24.75390625" style="42" customWidth="1"/>
    <col min="5" max="5" width="26.75390625" style="42" customWidth="1"/>
    <col min="6" max="6" width="5.00390625" style="42" bestFit="1" customWidth="1"/>
    <col min="7" max="16384" width="9.375" style="42" customWidth="1"/>
  </cols>
  <sheetData>
    <row r="1" ht="12.75">
      <c r="F1" s="745" t="str">
        <f>CONCATENATE("8. melléklet ",ALAPADATOK!A7," ",ALAPADATOK!B7," ",ALAPADATOK!C7," ",ALAPADATOK!D7," ",ALAPADATOK!E7," ",ALAPADATOK!F7," ",ALAPADATOK!G7," ",ALAPADATOK!H7)</f>
        <v>8. melléklet a 6 / 2021 ( III.12. ) önkormányzati rendelethez</v>
      </c>
    </row>
    <row r="2" spans="1:6" ht="15">
      <c r="A2" s="717" t="s">
        <v>615</v>
      </c>
      <c r="B2" s="717"/>
      <c r="C2" s="717"/>
      <c r="D2" s="717"/>
      <c r="E2" s="717"/>
      <c r="F2" s="745"/>
    </row>
    <row r="3" spans="1:6" ht="14.25" thickBot="1">
      <c r="A3" s="600"/>
      <c r="B3" s="600"/>
      <c r="C3" s="600"/>
      <c r="D3" s="600"/>
      <c r="E3" s="601" t="str">
        <f>'KV_7.sz.mell.'!F5</f>
        <v>Forintban!</v>
      </c>
      <c r="F3" s="745"/>
    </row>
    <row r="4" spans="1:6" ht="13.5" thickBot="1">
      <c r="A4" s="718" t="s">
        <v>130</v>
      </c>
      <c r="B4" s="719"/>
      <c r="C4" s="719"/>
      <c r="D4" s="719"/>
      <c r="E4" s="603" t="s">
        <v>53</v>
      </c>
      <c r="F4" s="745"/>
    </row>
    <row r="5" spans="1:6" ht="12.75">
      <c r="A5" s="720"/>
      <c r="B5" s="721"/>
      <c r="C5" s="721"/>
      <c r="D5" s="721"/>
      <c r="E5" s="604"/>
      <c r="F5" s="745"/>
    </row>
    <row r="6" spans="1:6" ht="13.5" thickBot="1">
      <c r="A6" s="722"/>
      <c r="B6" s="723"/>
      <c r="C6" s="723"/>
      <c r="D6" s="723"/>
      <c r="E6" s="605"/>
      <c r="F6" s="745"/>
    </row>
    <row r="7" spans="1:6" ht="13.5" customHeight="1" thickBot="1">
      <c r="A7" s="724" t="s">
        <v>616</v>
      </c>
      <c r="B7" s="725"/>
      <c r="C7" s="725"/>
      <c r="D7" s="725"/>
      <c r="E7" s="606">
        <f>SUM(E5:E6)</f>
        <v>0</v>
      </c>
      <c r="F7" s="745"/>
    </row>
    <row r="8" spans="1:6" ht="13.5" customHeight="1">
      <c r="A8" s="609"/>
      <c r="B8" s="609"/>
      <c r="C8" s="609"/>
      <c r="D8" s="609"/>
      <c r="E8" s="610"/>
      <c r="F8" s="745"/>
    </row>
    <row r="9" spans="1:6" ht="15">
      <c r="A9" s="727" t="s">
        <v>603</v>
      </c>
      <c r="B9" s="727"/>
      <c r="C9" s="727"/>
      <c r="D9" s="727"/>
      <c r="E9" s="727"/>
      <c r="F9" s="745"/>
    </row>
    <row r="10" spans="1:6" ht="15">
      <c r="A10" s="739" t="s">
        <v>624</v>
      </c>
      <c r="B10" s="740"/>
      <c r="C10" s="740"/>
      <c r="D10" s="740"/>
      <c r="E10" s="740"/>
      <c r="F10" s="745"/>
    </row>
    <row r="11" spans="1:6" ht="14.25" customHeight="1">
      <c r="A11" s="728" t="s">
        <v>618</v>
      </c>
      <c r="B11" s="728"/>
      <c r="C11" s="729"/>
      <c r="D11" s="729"/>
      <c r="E11" s="729"/>
      <c r="F11" s="745"/>
    </row>
    <row r="12" spans="1:6" ht="14.25" thickBot="1">
      <c r="A12" s="586"/>
      <c r="B12" s="586"/>
      <c r="C12" s="586"/>
      <c r="D12" s="586"/>
      <c r="E12" s="625" t="str">
        <f>$E$3</f>
        <v>Forintban!</v>
      </c>
      <c r="F12" s="745"/>
    </row>
    <row r="13" spans="1:6" ht="13.5" customHeight="1" thickBot="1">
      <c r="A13" s="730" t="s">
        <v>124</v>
      </c>
      <c r="B13" s="733" t="s">
        <v>612</v>
      </c>
      <c r="C13" s="734"/>
      <c r="D13" s="734"/>
      <c r="E13" s="735"/>
      <c r="F13" s="745"/>
    </row>
    <row r="14" spans="1:6" ht="13.5" customHeight="1" thickBot="1">
      <c r="A14" s="731"/>
      <c r="B14" s="736" t="s">
        <v>625</v>
      </c>
      <c r="C14" s="741" t="s">
        <v>613</v>
      </c>
      <c r="D14" s="742"/>
      <c r="E14" s="743"/>
      <c r="F14" s="745"/>
    </row>
    <row r="15" spans="1:6" ht="12.75" customHeight="1">
      <c r="A15" s="731"/>
      <c r="B15" s="737"/>
      <c r="C15" s="736" t="str">
        <f>CONCATENATE(TARTALOMJEGYZÉK!$A$1,". előtti tervezett forrás, kiadás")</f>
        <v>2021. előtti tervezett forrás, kiadás</v>
      </c>
      <c r="D15" s="736" t="str">
        <f>CONCATENATE(TARTALOMJEGYZÉK!$A$1,". évi eredeti előirányzat")</f>
        <v>2021. évi eredeti előirányzat</v>
      </c>
      <c r="E15" s="736" t="str">
        <f>CONCATENATE(TARTALOMJEGYZÉK!$A$1,". év utáni tervezett forrás, kiadás")</f>
        <v>2021. év utáni tervezett forrás, kiadás</v>
      </c>
      <c r="F15" s="745"/>
    </row>
    <row r="16" spans="1:6" ht="13.5" thickBot="1">
      <c r="A16" s="732"/>
      <c r="B16" s="738"/>
      <c r="C16" s="744"/>
      <c r="D16" s="744"/>
      <c r="E16" s="738"/>
      <c r="F16" s="745"/>
    </row>
    <row r="17" spans="1:6" ht="13.5" thickBot="1">
      <c r="A17" s="587" t="s">
        <v>457</v>
      </c>
      <c r="B17" s="588" t="s">
        <v>614</v>
      </c>
      <c r="C17" s="589" t="s">
        <v>459</v>
      </c>
      <c r="D17" s="590" t="s">
        <v>461</v>
      </c>
      <c r="E17" s="591" t="s">
        <v>460</v>
      </c>
      <c r="F17" s="745"/>
    </row>
    <row r="18" spans="1:6" ht="12.75">
      <c r="A18" s="592" t="s">
        <v>125</v>
      </c>
      <c r="B18" s="612">
        <f>C18+D18+E18</f>
        <v>0</v>
      </c>
      <c r="C18" s="613"/>
      <c r="D18" s="613"/>
      <c r="E18" s="614"/>
      <c r="F18" s="745"/>
    </row>
    <row r="19" spans="1:6" ht="12.75">
      <c r="A19" s="593" t="s">
        <v>136</v>
      </c>
      <c r="B19" s="615">
        <f aca="true" t="shared" si="0" ref="B19:B29">C19+D19+E19</f>
        <v>0</v>
      </c>
      <c r="C19" s="616"/>
      <c r="D19" s="616"/>
      <c r="E19" s="616"/>
      <c r="F19" s="745"/>
    </row>
    <row r="20" spans="1:6" ht="12.75">
      <c r="A20" s="594" t="s">
        <v>126</v>
      </c>
      <c r="B20" s="617">
        <f t="shared" si="0"/>
        <v>0</v>
      </c>
      <c r="C20" s="618"/>
      <c r="D20" s="618"/>
      <c r="E20" s="618"/>
      <c r="F20" s="745"/>
    </row>
    <row r="21" spans="1:6" ht="12.75">
      <c r="A21" s="594" t="s">
        <v>138</v>
      </c>
      <c r="B21" s="617">
        <f t="shared" si="0"/>
        <v>0</v>
      </c>
      <c r="C21" s="618"/>
      <c r="D21" s="618"/>
      <c r="E21" s="618"/>
      <c r="F21" s="745"/>
    </row>
    <row r="22" spans="1:6" ht="12.75">
      <c r="A22" s="594" t="s">
        <v>127</v>
      </c>
      <c r="B22" s="617">
        <f t="shared" si="0"/>
        <v>0</v>
      </c>
      <c r="C22" s="618"/>
      <c r="D22" s="618"/>
      <c r="E22" s="618"/>
      <c r="F22" s="745"/>
    </row>
    <row r="23" spans="1:6" ht="13.5" thickBot="1">
      <c r="A23" s="594" t="s">
        <v>128</v>
      </c>
      <c r="B23" s="617">
        <f t="shared" si="0"/>
        <v>0</v>
      </c>
      <c r="C23" s="618"/>
      <c r="D23" s="618"/>
      <c r="E23" s="618"/>
      <c r="F23" s="745"/>
    </row>
    <row r="24" spans="1:6" ht="13.5" thickBot="1">
      <c r="A24" s="595" t="s">
        <v>129</v>
      </c>
      <c r="B24" s="619">
        <f>B18+SUM(B20:B23)</f>
        <v>0</v>
      </c>
      <c r="C24" s="620">
        <f>C18+SUM(C20:C23)</f>
        <v>0</v>
      </c>
      <c r="D24" s="620">
        <f>D18+SUM(D20:D23)</f>
        <v>0</v>
      </c>
      <c r="E24" s="621">
        <f>E18+SUM(E20:E23)</f>
        <v>0</v>
      </c>
      <c r="F24" s="745"/>
    </row>
    <row r="25" spans="1:6" ht="12.75">
      <c r="A25" s="596" t="s">
        <v>132</v>
      </c>
      <c r="B25" s="612">
        <f t="shared" si="0"/>
        <v>0</v>
      </c>
      <c r="C25" s="613"/>
      <c r="D25" s="613"/>
      <c r="E25" s="614"/>
      <c r="F25" s="745"/>
    </row>
    <row r="26" spans="1:6" ht="12.75">
      <c r="A26" s="597" t="s">
        <v>133</v>
      </c>
      <c r="B26" s="617">
        <f t="shared" si="0"/>
        <v>0</v>
      </c>
      <c r="C26" s="618"/>
      <c r="D26" s="618"/>
      <c r="E26" s="618"/>
      <c r="F26" s="745"/>
    </row>
    <row r="27" spans="1:6" ht="12.75">
      <c r="A27" s="597" t="s">
        <v>134</v>
      </c>
      <c r="B27" s="617">
        <f t="shared" si="0"/>
        <v>0</v>
      </c>
      <c r="C27" s="618"/>
      <c r="D27" s="618"/>
      <c r="E27" s="618"/>
      <c r="F27" s="745"/>
    </row>
    <row r="28" spans="1:6" ht="12.75">
      <c r="A28" s="597" t="s">
        <v>135</v>
      </c>
      <c r="B28" s="617">
        <f t="shared" si="0"/>
        <v>0</v>
      </c>
      <c r="C28" s="618"/>
      <c r="D28" s="618"/>
      <c r="E28" s="618"/>
      <c r="F28" s="745"/>
    </row>
    <row r="29" spans="1:6" ht="13.5" thickBot="1">
      <c r="A29" s="598"/>
      <c r="B29" s="622">
        <f t="shared" si="0"/>
        <v>0</v>
      </c>
      <c r="C29" s="623"/>
      <c r="D29" s="623"/>
      <c r="E29" s="624"/>
      <c r="F29" s="745"/>
    </row>
    <row r="30" spans="1:6" ht="13.5" thickBot="1">
      <c r="A30" s="599" t="s">
        <v>107</v>
      </c>
      <c r="B30" s="619">
        <f>SUM(B25:B29)</f>
        <v>0</v>
      </c>
      <c r="C30" s="620">
        <f>SUM(C25:C29)</f>
        <v>0</v>
      </c>
      <c r="D30" s="620">
        <f>SUM(D25:D29)</f>
        <v>0</v>
      </c>
      <c r="E30" s="621">
        <f>SUM(E25:E29)</f>
        <v>0</v>
      </c>
      <c r="F30" s="745"/>
    </row>
    <row r="31" spans="1:6" ht="12.75" customHeight="1">
      <c r="A31" s="726" t="s">
        <v>619</v>
      </c>
      <c r="B31" s="726"/>
      <c r="C31" s="726"/>
      <c r="D31" s="726"/>
      <c r="E31" s="726"/>
      <c r="F31" s="745"/>
    </row>
    <row r="32" spans="1:6" ht="12.75">
      <c r="A32" s="602"/>
      <c r="B32" s="602"/>
      <c r="C32" s="602"/>
      <c r="D32" s="602"/>
      <c r="E32" s="602"/>
      <c r="F32" s="607"/>
    </row>
    <row r="33" spans="1:5" ht="13.5">
      <c r="A33" s="728" t="s">
        <v>617</v>
      </c>
      <c r="B33" s="728"/>
      <c r="C33" s="729"/>
      <c r="D33" s="729"/>
      <c r="E33" s="729"/>
    </row>
    <row r="34" spans="1:5" ht="14.25" thickBot="1">
      <c r="A34" s="586"/>
      <c r="B34" s="586"/>
      <c r="C34" s="586"/>
      <c r="D34" s="586"/>
      <c r="E34" s="625" t="str">
        <f>$E$3</f>
        <v>Forintban!</v>
      </c>
    </row>
    <row r="35" spans="1:5" ht="13.5" thickBot="1">
      <c r="A35" s="730" t="s">
        <v>124</v>
      </c>
      <c r="B35" s="733" t="s">
        <v>612</v>
      </c>
      <c r="C35" s="734"/>
      <c r="D35" s="734"/>
      <c r="E35" s="735"/>
    </row>
    <row r="36" spans="1:5" ht="13.5" thickBot="1">
      <c r="A36" s="731"/>
      <c r="B36" s="736" t="s">
        <v>625</v>
      </c>
      <c r="C36" s="741" t="s">
        <v>613</v>
      </c>
      <c r="D36" s="742"/>
      <c r="E36" s="743"/>
    </row>
    <row r="37" spans="1:5" ht="12.75" customHeight="1">
      <c r="A37" s="731"/>
      <c r="B37" s="737"/>
      <c r="C37" s="736" t="str">
        <f>CONCATENATE(TARTALOMJEGYZÉK!$A$1,". előtti tervezett forrás, kiadás")</f>
        <v>2021. előtti tervezett forrás, kiadás</v>
      </c>
      <c r="D37" s="736" t="str">
        <f>CONCATENATE(TARTALOMJEGYZÉK!$A$1,". évi eredeti előirányzat")</f>
        <v>2021. évi eredeti előirányzat</v>
      </c>
      <c r="E37" s="736" t="str">
        <f>CONCATENATE(TARTALOMJEGYZÉK!$A$1,". év utáni tervezett forrás, kiadás")</f>
        <v>2021. év utáni tervezett forrás, kiadás</v>
      </c>
    </row>
    <row r="38" spans="1:5" ht="13.5" thickBot="1">
      <c r="A38" s="732"/>
      <c r="B38" s="738"/>
      <c r="C38" s="744"/>
      <c r="D38" s="744"/>
      <c r="E38" s="738"/>
    </row>
    <row r="39" spans="1:5" ht="13.5" thickBot="1">
      <c r="A39" s="587" t="s">
        <v>457</v>
      </c>
      <c r="B39" s="588" t="s">
        <v>614</v>
      </c>
      <c r="C39" s="589" t="s">
        <v>459</v>
      </c>
      <c r="D39" s="590" t="s">
        <v>461</v>
      </c>
      <c r="E39" s="591" t="s">
        <v>460</v>
      </c>
    </row>
    <row r="40" spans="1:5" ht="12.75">
      <c r="A40" s="592" t="s">
        <v>125</v>
      </c>
      <c r="B40" s="612">
        <f aca="true" t="shared" si="1" ref="B40:B45">C40+D40+E40</f>
        <v>0</v>
      </c>
      <c r="C40" s="613"/>
      <c r="D40" s="613"/>
      <c r="E40" s="614"/>
    </row>
    <row r="41" spans="1:5" ht="12.75">
      <c r="A41" s="593" t="s">
        <v>136</v>
      </c>
      <c r="B41" s="615">
        <f t="shared" si="1"/>
        <v>0</v>
      </c>
      <c r="C41" s="616"/>
      <c r="D41" s="616"/>
      <c r="E41" s="616"/>
    </row>
    <row r="42" spans="1:5" ht="12.75">
      <c r="A42" s="594" t="s">
        <v>126</v>
      </c>
      <c r="B42" s="617">
        <f t="shared" si="1"/>
        <v>0</v>
      </c>
      <c r="C42" s="618"/>
      <c r="D42" s="618"/>
      <c r="E42" s="618"/>
    </row>
    <row r="43" spans="1:5" ht="12.75">
      <c r="A43" s="594" t="s">
        <v>138</v>
      </c>
      <c r="B43" s="617">
        <f t="shared" si="1"/>
        <v>0</v>
      </c>
      <c r="C43" s="618"/>
      <c r="D43" s="618"/>
      <c r="E43" s="618"/>
    </row>
    <row r="44" spans="1:5" ht="12.75">
      <c r="A44" s="594" t="s">
        <v>127</v>
      </c>
      <c r="B44" s="617">
        <f t="shared" si="1"/>
        <v>0</v>
      </c>
      <c r="C44" s="618"/>
      <c r="D44" s="618"/>
      <c r="E44" s="618"/>
    </row>
    <row r="45" spans="1:5" ht="13.5" thickBot="1">
      <c r="A45" s="594" t="s">
        <v>128</v>
      </c>
      <c r="B45" s="617">
        <f t="shared" si="1"/>
        <v>0</v>
      </c>
      <c r="C45" s="618"/>
      <c r="D45" s="618"/>
      <c r="E45" s="618"/>
    </row>
    <row r="46" spans="1:5" ht="13.5" thickBot="1">
      <c r="A46" s="595" t="s">
        <v>129</v>
      </c>
      <c r="B46" s="619">
        <f>B40+SUM(B42:B45)</f>
        <v>0</v>
      </c>
      <c r="C46" s="620">
        <f>C40+SUM(C42:C45)</f>
        <v>0</v>
      </c>
      <c r="D46" s="620">
        <f>D40+SUM(D42:D45)</f>
        <v>0</v>
      </c>
      <c r="E46" s="621">
        <f>E40+SUM(E42:E45)</f>
        <v>0</v>
      </c>
    </row>
    <row r="47" spans="1:5" ht="12.75">
      <c r="A47" s="596" t="s">
        <v>132</v>
      </c>
      <c r="B47" s="612">
        <f>C47+D47+E47</f>
        <v>0</v>
      </c>
      <c r="C47" s="613"/>
      <c r="D47" s="613"/>
      <c r="E47" s="614"/>
    </row>
    <row r="48" spans="1:5" ht="12.75">
      <c r="A48" s="597" t="s">
        <v>133</v>
      </c>
      <c r="B48" s="617">
        <f>C48+D48+E48</f>
        <v>0</v>
      </c>
      <c r="C48" s="618"/>
      <c r="D48" s="618"/>
      <c r="E48" s="618"/>
    </row>
    <row r="49" spans="1:5" ht="12.75">
      <c r="A49" s="597" t="s">
        <v>134</v>
      </c>
      <c r="B49" s="617">
        <f>C49+D49+E49</f>
        <v>0</v>
      </c>
      <c r="C49" s="618"/>
      <c r="D49" s="618"/>
      <c r="E49" s="618"/>
    </row>
    <row r="50" spans="1:5" ht="12.75">
      <c r="A50" s="597" t="s">
        <v>135</v>
      </c>
      <c r="B50" s="617">
        <f>C50+D50+E50</f>
        <v>0</v>
      </c>
      <c r="C50" s="618"/>
      <c r="D50" s="618"/>
      <c r="E50" s="618"/>
    </row>
    <row r="51" spans="1:5" ht="13.5" thickBot="1">
      <c r="A51" s="598"/>
      <c r="B51" s="622">
        <f>C51+D51+E51</f>
        <v>0</v>
      </c>
      <c r="C51" s="623"/>
      <c r="D51" s="623"/>
      <c r="E51" s="624"/>
    </row>
    <row r="52" spans="1:5" ht="13.5" thickBot="1">
      <c r="A52" s="599" t="s">
        <v>107</v>
      </c>
      <c r="B52" s="619">
        <f>SUM(B47:B51)</f>
        <v>0</v>
      </c>
      <c r="C52" s="620">
        <f>SUM(C47:C51)</f>
        <v>0</v>
      </c>
      <c r="D52" s="620">
        <f>SUM(D47:D51)</f>
        <v>0</v>
      </c>
      <c r="E52" s="621">
        <f>SUM(E47:E51)</f>
        <v>0</v>
      </c>
    </row>
    <row r="53" spans="1:5" ht="12.75">
      <c r="A53" s="143"/>
      <c r="B53" s="143"/>
      <c r="C53" s="143"/>
      <c r="D53" s="143"/>
      <c r="E53" s="143"/>
    </row>
    <row r="54" spans="1:5" ht="13.5">
      <c r="A54" s="728" t="s">
        <v>617</v>
      </c>
      <c r="B54" s="728"/>
      <c r="C54" s="729"/>
      <c r="D54" s="729"/>
      <c r="E54" s="729"/>
    </row>
    <row r="55" spans="1:5" ht="14.25" thickBot="1">
      <c r="A55" s="586"/>
      <c r="B55" s="586"/>
      <c r="C55" s="586"/>
      <c r="D55" s="586"/>
      <c r="E55" s="625" t="str">
        <f>$E$3</f>
        <v>Forintban!</v>
      </c>
    </row>
    <row r="56" spans="1:5" ht="13.5" thickBot="1">
      <c r="A56" s="730" t="s">
        <v>124</v>
      </c>
      <c r="B56" s="733" t="s">
        <v>612</v>
      </c>
      <c r="C56" s="734"/>
      <c r="D56" s="734"/>
      <c r="E56" s="735"/>
    </row>
    <row r="57" spans="1:5" ht="13.5" thickBot="1">
      <c r="A57" s="731"/>
      <c r="B57" s="736" t="s">
        <v>625</v>
      </c>
      <c r="C57" s="741" t="s">
        <v>613</v>
      </c>
      <c r="D57" s="742"/>
      <c r="E57" s="743"/>
    </row>
    <row r="58" spans="1:5" ht="12.75">
      <c r="A58" s="731"/>
      <c r="B58" s="737"/>
      <c r="C58" s="736" t="str">
        <f>CONCATENATE(TARTALOMJEGYZÉK!$A$1,". előtti tervezett forrás, kiadás")</f>
        <v>2021. előtti tervezett forrás, kiadás</v>
      </c>
      <c r="D58" s="736" t="str">
        <f>CONCATENATE(TARTALOMJEGYZÉK!$A$1,". évi eredeti előirányzat")</f>
        <v>2021. évi eredeti előirányzat</v>
      </c>
      <c r="E58" s="736" t="str">
        <f>CONCATENATE(TARTALOMJEGYZÉK!$A$1,". év utáni tervezett forrás, kiadás")</f>
        <v>2021. év utáni tervezett forrás, kiadás</v>
      </c>
    </row>
    <row r="59" spans="1:5" ht="13.5" thickBot="1">
      <c r="A59" s="732"/>
      <c r="B59" s="738"/>
      <c r="C59" s="744"/>
      <c r="D59" s="744"/>
      <c r="E59" s="738"/>
    </row>
    <row r="60" spans="1:5" ht="13.5" thickBot="1">
      <c r="A60" s="587" t="s">
        <v>457</v>
      </c>
      <c r="B60" s="588" t="s">
        <v>614</v>
      </c>
      <c r="C60" s="589" t="s">
        <v>459</v>
      </c>
      <c r="D60" s="590" t="s">
        <v>461</v>
      </c>
      <c r="E60" s="591" t="s">
        <v>460</v>
      </c>
    </row>
    <row r="61" spans="1:5" ht="12.75">
      <c r="A61" s="592" t="s">
        <v>125</v>
      </c>
      <c r="B61" s="612">
        <f aca="true" t="shared" si="2" ref="B61:B66">C61+D61+E61</f>
        <v>0</v>
      </c>
      <c r="C61" s="613"/>
      <c r="D61" s="613"/>
      <c r="E61" s="614"/>
    </row>
    <row r="62" spans="1:5" ht="12.75">
      <c r="A62" s="593" t="s">
        <v>136</v>
      </c>
      <c r="B62" s="615">
        <f t="shared" si="2"/>
        <v>0</v>
      </c>
      <c r="C62" s="616"/>
      <c r="D62" s="616"/>
      <c r="E62" s="616"/>
    </row>
    <row r="63" spans="1:5" ht="12.75">
      <c r="A63" s="594" t="s">
        <v>126</v>
      </c>
      <c r="B63" s="617">
        <f t="shared" si="2"/>
        <v>0</v>
      </c>
      <c r="C63" s="618"/>
      <c r="D63" s="618"/>
      <c r="E63" s="618"/>
    </row>
    <row r="64" spans="1:5" ht="12.75">
      <c r="A64" s="594" t="s">
        <v>138</v>
      </c>
      <c r="B64" s="617">
        <f t="shared" si="2"/>
        <v>0</v>
      </c>
      <c r="C64" s="618"/>
      <c r="D64" s="618"/>
      <c r="E64" s="618"/>
    </row>
    <row r="65" spans="1:5" ht="12.75">
      <c r="A65" s="594" t="s">
        <v>127</v>
      </c>
      <c r="B65" s="617">
        <f t="shared" si="2"/>
        <v>0</v>
      </c>
      <c r="C65" s="618"/>
      <c r="D65" s="618"/>
      <c r="E65" s="618"/>
    </row>
    <row r="66" spans="1:5" ht="13.5" thickBot="1">
      <c r="A66" s="594" t="s">
        <v>128</v>
      </c>
      <c r="B66" s="617">
        <f t="shared" si="2"/>
        <v>0</v>
      </c>
      <c r="C66" s="618"/>
      <c r="D66" s="618"/>
      <c r="E66" s="618"/>
    </row>
    <row r="67" spans="1:5" ht="13.5" thickBot="1">
      <c r="A67" s="595" t="s">
        <v>129</v>
      </c>
      <c r="B67" s="619">
        <f>B61+SUM(B63:B66)</f>
        <v>0</v>
      </c>
      <c r="C67" s="620">
        <f>C61+SUM(C63:C66)</f>
        <v>0</v>
      </c>
      <c r="D67" s="620">
        <f>D61+SUM(D63:D66)</f>
        <v>0</v>
      </c>
      <c r="E67" s="621">
        <f>E61+SUM(E63:E66)</f>
        <v>0</v>
      </c>
    </row>
    <row r="68" spans="1:5" ht="12.75">
      <c r="A68" s="596" t="s">
        <v>132</v>
      </c>
      <c r="B68" s="612">
        <f>C68+D68+E68</f>
        <v>0</v>
      </c>
      <c r="C68" s="613"/>
      <c r="D68" s="613"/>
      <c r="E68" s="614"/>
    </row>
    <row r="69" spans="1:5" ht="12.75">
      <c r="A69" s="597" t="s">
        <v>133</v>
      </c>
      <c r="B69" s="617">
        <f>C69+D69+E69</f>
        <v>0</v>
      </c>
      <c r="C69" s="618"/>
      <c r="D69" s="618"/>
      <c r="E69" s="618"/>
    </row>
    <row r="70" spans="1:5" ht="12.75">
      <c r="A70" s="597" t="s">
        <v>134</v>
      </c>
      <c r="B70" s="617">
        <f>C70+D70+E70</f>
        <v>0</v>
      </c>
      <c r="C70" s="618"/>
      <c r="D70" s="618"/>
      <c r="E70" s="618"/>
    </row>
    <row r="71" spans="1:5" ht="12.75">
      <c r="A71" s="597" t="s">
        <v>135</v>
      </c>
      <c r="B71" s="617">
        <f>C71+D71+E71</f>
        <v>0</v>
      </c>
      <c r="C71" s="618"/>
      <c r="D71" s="618"/>
      <c r="E71" s="618"/>
    </row>
    <row r="72" spans="1:5" ht="13.5" thickBot="1">
      <c r="A72" s="598"/>
      <c r="B72" s="622">
        <f>C72+D72+E72</f>
        <v>0</v>
      </c>
      <c r="C72" s="623"/>
      <c r="D72" s="623"/>
      <c r="E72" s="624"/>
    </row>
    <row r="73" spans="1:5" ht="13.5" thickBot="1">
      <c r="A73" s="599" t="s">
        <v>107</v>
      </c>
      <c r="B73" s="619">
        <f>SUM(B68:B72)</f>
        <v>0</v>
      </c>
      <c r="C73" s="620">
        <f>SUM(C68:C72)</f>
        <v>0</v>
      </c>
      <c r="D73" s="620">
        <f>SUM(D68:D72)</f>
        <v>0</v>
      </c>
      <c r="E73" s="621">
        <f>SUM(E68:E72)</f>
        <v>0</v>
      </c>
    </row>
    <row r="74" spans="1:5" ht="12.75">
      <c r="A74" s="143"/>
      <c r="B74" s="143"/>
      <c r="C74" s="143"/>
      <c r="D74" s="143"/>
      <c r="E74" s="143"/>
    </row>
    <row r="75" spans="1:5" ht="13.5">
      <c r="A75" s="728" t="s">
        <v>617</v>
      </c>
      <c r="B75" s="728"/>
      <c r="C75" s="729"/>
      <c r="D75" s="729"/>
      <c r="E75" s="729"/>
    </row>
    <row r="76" spans="1:5" ht="14.25" thickBot="1">
      <c r="A76" s="586"/>
      <c r="B76" s="586"/>
      <c r="C76" s="586"/>
      <c r="D76" s="586"/>
      <c r="E76" s="625" t="str">
        <f>$E$3</f>
        <v>Forintban!</v>
      </c>
    </row>
    <row r="77" spans="1:5" ht="13.5" thickBot="1">
      <c r="A77" s="730" t="s">
        <v>124</v>
      </c>
      <c r="B77" s="733" t="s">
        <v>612</v>
      </c>
      <c r="C77" s="734"/>
      <c r="D77" s="734"/>
      <c r="E77" s="735"/>
    </row>
    <row r="78" spans="1:5" ht="13.5" thickBot="1">
      <c r="A78" s="731"/>
      <c r="B78" s="736" t="s">
        <v>625</v>
      </c>
      <c r="C78" s="741" t="s">
        <v>613</v>
      </c>
      <c r="D78" s="742"/>
      <c r="E78" s="743"/>
    </row>
    <row r="79" spans="1:5" ht="12.75">
      <c r="A79" s="731"/>
      <c r="B79" s="737"/>
      <c r="C79" s="736" t="str">
        <f>CONCATENATE(TARTALOMJEGYZÉK!$A$1,". előtti tervezett forrás, kiadás")</f>
        <v>2021. előtti tervezett forrás, kiadás</v>
      </c>
      <c r="D79" s="736" t="str">
        <f>CONCATENATE(TARTALOMJEGYZÉK!$A$1,". évi eredeti előirányzat")</f>
        <v>2021. évi eredeti előirányzat</v>
      </c>
      <c r="E79" s="736" t="str">
        <f>CONCATENATE(TARTALOMJEGYZÉK!$A$1,". év utáni tervezett forrás, kiadás")</f>
        <v>2021. év utáni tervezett forrás, kiadás</v>
      </c>
    </row>
    <row r="80" spans="1:5" ht="13.5" thickBot="1">
      <c r="A80" s="732"/>
      <c r="B80" s="738"/>
      <c r="C80" s="744"/>
      <c r="D80" s="744"/>
      <c r="E80" s="738"/>
    </row>
    <row r="81" spans="1:5" ht="13.5" thickBot="1">
      <c r="A81" s="587" t="s">
        <v>457</v>
      </c>
      <c r="B81" s="588" t="s">
        <v>614</v>
      </c>
      <c r="C81" s="589" t="s">
        <v>459</v>
      </c>
      <c r="D81" s="590" t="s">
        <v>461</v>
      </c>
      <c r="E81" s="591" t="s">
        <v>460</v>
      </c>
    </row>
    <row r="82" spans="1:5" ht="12.75">
      <c r="A82" s="592" t="s">
        <v>125</v>
      </c>
      <c r="B82" s="612">
        <f aca="true" t="shared" si="3" ref="B82:B87">C82+D82+E82</f>
        <v>0</v>
      </c>
      <c r="C82" s="613"/>
      <c r="D82" s="613"/>
      <c r="E82" s="614"/>
    </row>
    <row r="83" spans="1:5" ht="12.75">
      <c r="A83" s="593" t="s">
        <v>136</v>
      </c>
      <c r="B83" s="615">
        <f t="shared" si="3"/>
        <v>0</v>
      </c>
      <c r="C83" s="616"/>
      <c r="D83" s="616"/>
      <c r="E83" s="616"/>
    </row>
    <row r="84" spans="1:5" ht="12.75">
      <c r="A84" s="594" t="s">
        <v>126</v>
      </c>
      <c r="B84" s="617">
        <f t="shared" si="3"/>
        <v>0</v>
      </c>
      <c r="C84" s="618"/>
      <c r="D84" s="618"/>
      <c r="E84" s="618"/>
    </row>
    <row r="85" spans="1:5" ht="12.75">
      <c r="A85" s="594" t="s">
        <v>138</v>
      </c>
      <c r="B85" s="617">
        <f t="shared" si="3"/>
        <v>0</v>
      </c>
      <c r="C85" s="618"/>
      <c r="D85" s="618"/>
      <c r="E85" s="618"/>
    </row>
    <row r="86" spans="1:5" ht="12.75">
      <c r="A86" s="594" t="s">
        <v>127</v>
      </c>
      <c r="B86" s="617">
        <f t="shared" si="3"/>
        <v>0</v>
      </c>
      <c r="C86" s="618"/>
      <c r="D86" s="618"/>
      <c r="E86" s="618"/>
    </row>
    <row r="87" spans="1:5" ht="13.5" thickBot="1">
      <c r="A87" s="594" t="s">
        <v>128</v>
      </c>
      <c r="B87" s="617">
        <f t="shared" si="3"/>
        <v>0</v>
      </c>
      <c r="C87" s="618"/>
      <c r="D87" s="618"/>
      <c r="E87" s="618"/>
    </row>
    <row r="88" spans="1:5" ht="13.5" thickBot="1">
      <c r="A88" s="595" t="s">
        <v>129</v>
      </c>
      <c r="B88" s="619">
        <f>B82+SUM(B84:B87)</f>
        <v>0</v>
      </c>
      <c r="C88" s="620">
        <f>C82+SUM(C84:C87)</f>
        <v>0</v>
      </c>
      <c r="D88" s="620">
        <f>D82+SUM(D84:D87)</f>
        <v>0</v>
      </c>
      <c r="E88" s="621">
        <f>E82+SUM(E84:E87)</f>
        <v>0</v>
      </c>
    </row>
    <row r="89" spans="1:5" ht="12.75">
      <c r="A89" s="596" t="s">
        <v>132</v>
      </c>
      <c r="B89" s="612">
        <f>C89+D89+E89</f>
        <v>0</v>
      </c>
      <c r="C89" s="613"/>
      <c r="D89" s="613"/>
      <c r="E89" s="614"/>
    </row>
    <row r="90" spans="1:5" ht="12.75">
      <c r="A90" s="597" t="s">
        <v>133</v>
      </c>
      <c r="B90" s="617">
        <f>C90+D90+E90</f>
        <v>0</v>
      </c>
      <c r="C90" s="618"/>
      <c r="D90" s="618"/>
      <c r="E90" s="618"/>
    </row>
    <row r="91" spans="1:5" ht="12.75">
      <c r="A91" s="597" t="s">
        <v>134</v>
      </c>
      <c r="B91" s="617">
        <f>C91+D91+E91</f>
        <v>0</v>
      </c>
      <c r="C91" s="618"/>
      <c r="D91" s="618"/>
      <c r="E91" s="618"/>
    </row>
    <row r="92" spans="1:5" ht="12.75">
      <c r="A92" s="597" t="s">
        <v>135</v>
      </c>
      <c r="B92" s="617">
        <f>C92+D92+E92</f>
        <v>0</v>
      </c>
      <c r="C92" s="618"/>
      <c r="D92" s="618"/>
      <c r="E92" s="618"/>
    </row>
    <row r="93" spans="1:5" ht="13.5" thickBot="1">
      <c r="A93" s="598"/>
      <c r="B93" s="622">
        <f>C93+D93+E93</f>
        <v>0</v>
      </c>
      <c r="C93" s="623"/>
      <c r="D93" s="623"/>
      <c r="E93" s="624"/>
    </row>
    <row r="94" spans="1:5" ht="13.5" thickBot="1">
      <c r="A94" s="599" t="s">
        <v>107</v>
      </c>
      <c r="B94" s="619">
        <f>SUM(B89:B93)</f>
        <v>0</v>
      </c>
      <c r="C94" s="620">
        <f>SUM(C89:C93)</f>
        <v>0</v>
      </c>
      <c r="D94" s="620">
        <f>SUM(D89:D93)</f>
        <v>0</v>
      </c>
      <c r="E94" s="621">
        <f>SUM(E89:E93)</f>
        <v>0</v>
      </c>
    </row>
    <row r="95" spans="1:5" ht="12.75">
      <c r="A95" s="143"/>
      <c r="B95" s="143"/>
      <c r="C95" s="143"/>
      <c r="D95" s="143"/>
      <c r="E95" s="143"/>
    </row>
    <row r="96" spans="1:5" ht="13.5">
      <c r="A96" s="728" t="s">
        <v>617</v>
      </c>
      <c r="B96" s="728"/>
      <c r="C96" s="729"/>
      <c r="D96" s="729"/>
      <c r="E96" s="729"/>
    </row>
    <row r="97" spans="1:5" ht="14.25" thickBot="1">
      <c r="A97" s="586"/>
      <c r="B97" s="586"/>
      <c r="C97" s="586"/>
      <c r="D97" s="586"/>
      <c r="E97" s="625" t="str">
        <f>$E$3</f>
        <v>Forintban!</v>
      </c>
    </row>
    <row r="98" spans="1:5" ht="13.5" thickBot="1">
      <c r="A98" s="730" t="s">
        <v>124</v>
      </c>
      <c r="B98" s="733" t="s">
        <v>612</v>
      </c>
      <c r="C98" s="734"/>
      <c r="D98" s="734"/>
      <c r="E98" s="735"/>
    </row>
    <row r="99" spans="1:5" ht="13.5" thickBot="1">
      <c r="A99" s="731"/>
      <c r="B99" s="736" t="s">
        <v>625</v>
      </c>
      <c r="C99" s="741" t="s">
        <v>613</v>
      </c>
      <c r="D99" s="742"/>
      <c r="E99" s="743"/>
    </row>
    <row r="100" spans="1:5" ht="12.75">
      <c r="A100" s="731"/>
      <c r="B100" s="737"/>
      <c r="C100" s="736" t="str">
        <f>CONCATENATE(TARTALOMJEGYZÉK!$A$1,". előtti tervezett forrás, kiadás")</f>
        <v>2021. előtti tervezett forrás, kiadás</v>
      </c>
      <c r="D100" s="736" t="str">
        <f>CONCATENATE(TARTALOMJEGYZÉK!$A$1,". évi eredeti előirányzat")</f>
        <v>2021. évi eredeti előirányzat</v>
      </c>
      <c r="E100" s="736" t="str">
        <f>CONCATENATE(TARTALOMJEGYZÉK!$A$1,". év utáni tervezett forrás, kiadás")</f>
        <v>2021. év utáni tervezett forrás, kiadás</v>
      </c>
    </row>
    <row r="101" spans="1:5" ht="13.5" thickBot="1">
      <c r="A101" s="732"/>
      <c r="B101" s="738"/>
      <c r="C101" s="744"/>
      <c r="D101" s="744"/>
      <c r="E101" s="738"/>
    </row>
    <row r="102" spans="1:5" ht="13.5" thickBot="1">
      <c r="A102" s="587" t="s">
        <v>457</v>
      </c>
      <c r="B102" s="588" t="s">
        <v>614</v>
      </c>
      <c r="C102" s="589" t="s">
        <v>459</v>
      </c>
      <c r="D102" s="590" t="s">
        <v>461</v>
      </c>
      <c r="E102" s="591" t="s">
        <v>460</v>
      </c>
    </row>
    <row r="103" spans="1:5" ht="12.75">
      <c r="A103" s="592" t="s">
        <v>125</v>
      </c>
      <c r="B103" s="612">
        <f aca="true" t="shared" si="4" ref="B103:B108">C103+D103+E103</f>
        <v>0</v>
      </c>
      <c r="C103" s="613"/>
      <c r="D103" s="613"/>
      <c r="E103" s="614"/>
    </row>
    <row r="104" spans="1:5" ht="12.75">
      <c r="A104" s="593" t="s">
        <v>136</v>
      </c>
      <c r="B104" s="615">
        <f t="shared" si="4"/>
        <v>0</v>
      </c>
      <c r="C104" s="616"/>
      <c r="D104" s="616"/>
      <c r="E104" s="616"/>
    </row>
    <row r="105" spans="1:5" ht="12.75">
      <c r="A105" s="594" t="s">
        <v>126</v>
      </c>
      <c r="B105" s="617">
        <f t="shared" si="4"/>
        <v>0</v>
      </c>
      <c r="C105" s="618"/>
      <c r="D105" s="618"/>
      <c r="E105" s="618"/>
    </row>
    <row r="106" spans="1:5" ht="12.75">
      <c r="A106" s="594" t="s">
        <v>138</v>
      </c>
      <c r="B106" s="617">
        <f t="shared" si="4"/>
        <v>0</v>
      </c>
      <c r="C106" s="618"/>
      <c r="D106" s="618"/>
      <c r="E106" s="618"/>
    </row>
    <row r="107" spans="1:5" ht="12.75">
      <c r="A107" s="594" t="s">
        <v>127</v>
      </c>
      <c r="B107" s="617">
        <f t="shared" si="4"/>
        <v>0</v>
      </c>
      <c r="C107" s="618"/>
      <c r="D107" s="618"/>
      <c r="E107" s="618"/>
    </row>
    <row r="108" spans="1:5" ht="13.5" thickBot="1">
      <c r="A108" s="594" t="s">
        <v>128</v>
      </c>
      <c r="B108" s="617">
        <f t="shared" si="4"/>
        <v>0</v>
      </c>
      <c r="C108" s="618"/>
      <c r="D108" s="618"/>
      <c r="E108" s="618"/>
    </row>
    <row r="109" spans="1:5" ht="13.5" thickBot="1">
      <c r="A109" s="595" t="s">
        <v>129</v>
      </c>
      <c r="B109" s="619">
        <f>B103+SUM(B105:B108)</f>
        <v>0</v>
      </c>
      <c r="C109" s="620">
        <f>C103+SUM(C105:C108)</f>
        <v>0</v>
      </c>
      <c r="D109" s="620">
        <f>D103+SUM(D105:D108)</f>
        <v>0</v>
      </c>
      <c r="E109" s="621">
        <f>E103+SUM(E105:E108)</f>
        <v>0</v>
      </c>
    </row>
    <row r="110" spans="1:5" ht="12.75">
      <c r="A110" s="596" t="s">
        <v>132</v>
      </c>
      <c r="B110" s="612">
        <f>C110+D110+E110</f>
        <v>0</v>
      </c>
      <c r="C110" s="613"/>
      <c r="D110" s="613"/>
      <c r="E110" s="614"/>
    </row>
    <row r="111" spans="1:5" ht="12.75">
      <c r="A111" s="597" t="s">
        <v>133</v>
      </c>
      <c r="B111" s="617">
        <f>C111+D111+E111</f>
        <v>0</v>
      </c>
      <c r="C111" s="618"/>
      <c r="D111" s="618"/>
      <c r="E111" s="618"/>
    </row>
    <row r="112" spans="1:5" ht="12.75">
      <c r="A112" s="597" t="s">
        <v>134</v>
      </c>
      <c r="B112" s="617">
        <f>C112+D112+E112</f>
        <v>0</v>
      </c>
      <c r="C112" s="618"/>
      <c r="D112" s="618"/>
      <c r="E112" s="618"/>
    </row>
    <row r="113" spans="1:5" ht="12.75">
      <c r="A113" s="597" t="s">
        <v>135</v>
      </c>
      <c r="B113" s="617">
        <f>C113+D113+E113</f>
        <v>0</v>
      </c>
      <c r="C113" s="618"/>
      <c r="D113" s="618"/>
      <c r="E113" s="618"/>
    </row>
    <row r="114" spans="1:5" ht="13.5" thickBot="1">
      <c r="A114" s="598"/>
      <c r="B114" s="622">
        <f>C114+D114+E114</f>
        <v>0</v>
      </c>
      <c r="C114" s="623"/>
      <c r="D114" s="623"/>
      <c r="E114" s="624"/>
    </row>
    <row r="115" spans="1:5" ht="13.5" thickBot="1">
      <c r="A115" s="599" t="s">
        <v>107</v>
      </c>
      <c r="B115" s="619">
        <f>SUM(B110:B114)</f>
        <v>0</v>
      </c>
      <c r="C115" s="620">
        <f>SUM(C110:C114)</f>
        <v>0</v>
      </c>
      <c r="D115" s="620">
        <f>SUM(D110:D114)</f>
        <v>0</v>
      </c>
      <c r="E115" s="621">
        <f>SUM(E110:E114)</f>
        <v>0</v>
      </c>
    </row>
    <row r="117" spans="1:5" ht="13.5">
      <c r="A117" s="728" t="s">
        <v>617</v>
      </c>
      <c r="B117" s="728"/>
      <c r="C117" s="729"/>
      <c r="D117" s="729"/>
      <c r="E117" s="729"/>
    </row>
    <row r="118" spans="1:5" ht="14.25" thickBot="1">
      <c r="A118" s="586"/>
      <c r="B118" s="586"/>
      <c r="C118" s="586"/>
      <c r="D118" s="586"/>
      <c r="E118" s="625" t="str">
        <f>$E$3</f>
        <v>Forintban!</v>
      </c>
    </row>
    <row r="119" spans="1:5" ht="13.5" thickBot="1">
      <c r="A119" s="730" t="s">
        <v>124</v>
      </c>
      <c r="B119" s="733" t="s">
        <v>612</v>
      </c>
      <c r="C119" s="734"/>
      <c r="D119" s="734"/>
      <c r="E119" s="735"/>
    </row>
    <row r="120" spans="1:5" ht="13.5" thickBot="1">
      <c r="A120" s="731"/>
      <c r="B120" s="736" t="s">
        <v>625</v>
      </c>
      <c r="C120" s="741" t="s">
        <v>613</v>
      </c>
      <c r="D120" s="742"/>
      <c r="E120" s="743"/>
    </row>
    <row r="121" spans="1:5" ht="12.75">
      <c r="A121" s="731"/>
      <c r="B121" s="737"/>
      <c r="C121" s="736" t="str">
        <f>CONCATENATE(TARTALOMJEGYZÉK!$A$1,". előtti tervezett forrás, kiadás")</f>
        <v>2021. előtti tervezett forrás, kiadás</v>
      </c>
      <c r="D121" s="736" t="str">
        <f>CONCATENATE(TARTALOMJEGYZÉK!$A$1,". évi eredeti előirányzat")</f>
        <v>2021. évi eredeti előirányzat</v>
      </c>
      <c r="E121" s="736" t="str">
        <f>CONCATENATE(TARTALOMJEGYZÉK!$A$1,". év utáni tervezett forrás, kiadás")</f>
        <v>2021. év utáni tervezett forrás, kiadás</v>
      </c>
    </row>
    <row r="122" spans="1:5" ht="13.5" thickBot="1">
      <c r="A122" s="732"/>
      <c r="B122" s="738"/>
      <c r="C122" s="744"/>
      <c r="D122" s="744"/>
      <c r="E122" s="738"/>
    </row>
    <row r="123" spans="1:5" ht="13.5" thickBot="1">
      <c r="A123" s="587" t="s">
        <v>457</v>
      </c>
      <c r="B123" s="588" t="s">
        <v>614</v>
      </c>
      <c r="C123" s="589" t="s">
        <v>459</v>
      </c>
      <c r="D123" s="590" t="s">
        <v>461</v>
      </c>
      <c r="E123" s="591" t="s">
        <v>460</v>
      </c>
    </row>
    <row r="124" spans="1:5" ht="12.75">
      <c r="A124" s="592" t="s">
        <v>125</v>
      </c>
      <c r="B124" s="612">
        <f aca="true" t="shared" si="5" ref="B124:B129">C124+D124+E124</f>
        <v>0</v>
      </c>
      <c r="C124" s="613"/>
      <c r="D124" s="613"/>
      <c r="E124" s="614"/>
    </row>
    <row r="125" spans="1:5" ht="12.75">
      <c r="A125" s="593" t="s">
        <v>136</v>
      </c>
      <c r="B125" s="615">
        <f t="shared" si="5"/>
        <v>0</v>
      </c>
      <c r="C125" s="616"/>
      <c r="D125" s="616"/>
      <c r="E125" s="616"/>
    </row>
    <row r="126" spans="1:5" ht="12.75">
      <c r="A126" s="594" t="s">
        <v>126</v>
      </c>
      <c r="B126" s="617">
        <f t="shared" si="5"/>
        <v>0</v>
      </c>
      <c r="C126" s="618"/>
      <c r="D126" s="618"/>
      <c r="E126" s="618"/>
    </row>
    <row r="127" spans="1:5" ht="12.75">
      <c r="A127" s="594" t="s">
        <v>138</v>
      </c>
      <c r="B127" s="617">
        <f t="shared" si="5"/>
        <v>0</v>
      </c>
      <c r="C127" s="618"/>
      <c r="D127" s="618"/>
      <c r="E127" s="618"/>
    </row>
    <row r="128" spans="1:5" ht="12.75">
      <c r="A128" s="594" t="s">
        <v>127</v>
      </c>
      <c r="B128" s="617">
        <f t="shared" si="5"/>
        <v>0</v>
      </c>
      <c r="C128" s="618"/>
      <c r="D128" s="618"/>
      <c r="E128" s="618"/>
    </row>
    <row r="129" spans="1:5" ht="13.5" thickBot="1">
      <c r="A129" s="594" t="s">
        <v>128</v>
      </c>
      <c r="B129" s="617">
        <f t="shared" si="5"/>
        <v>0</v>
      </c>
      <c r="C129" s="618"/>
      <c r="D129" s="618"/>
      <c r="E129" s="618"/>
    </row>
    <row r="130" spans="1:5" ht="13.5" thickBot="1">
      <c r="A130" s="595" t="s">
        <v>129</v>
      </c>
      <c r="B130" s="619">
        <f>B124+SUM(B126:B129)</f>
        <v>0</v>
      </c>
      <c r="C130" s="620">
        <f>C124+SUM(C126:C129)</f>
        <v>0</v>
      </c>
      <c r="D130" s="620">
        <f>D124+SUM(D126:D129)</f>
        <v>0</v>
      </c>
      <c r="E130" s="621">
        <f>E124+SUM(E126:E129)</f>
        <v>0</v>
      </c>
    </row>
    <row r="131" spans="1:5" ht="12.75">
      <c r="A131" s="596" t="s">
        <v>132</v>
      </c>
      <c r="B131" s="612">
        <f>C131+D131+E131</f>
        <v>0</v>
      </c>
      <c r="C131" s="613"/>
      <c r="D131" s="613"/>
      <c r="E131" s="614"/>
    </row>
    <row r="132" spans="1:5" ht="12.75">
      <c r="A132" s="597" t="s">
        <v>133</v>
      </c>
      <c r="B132" s="617">
        <f>C132+D132+E132</f>
        <v>0</v>
      </c>
      <c r="C132" s="618"/>
      <c r="D132" s="618"/>
      <c r="E132" s="618"/>
    </row>
    <row r="133" spans="1:5" ht="12.75">
      <c r="A133" s="597" t="s">
        <v>134</v>
      </c>
      <c r="B133" s="617">
        <f>C133+D133+E133</f>
        <v>0</v>
      </c>
      <c r="C133" s="618"/>
      <c r="D133" s="618"/>
      <c r="E133" s="618"/>
    </row>
    <row r="134" spans="1:5" ht="12.75">
      <c r="A134" s="597" t="s">
        <v>135</v>
      </c>
      <c r="B134" s="617">
        <f>C134+D134+E134</f>
        <v>0</v>
      </c>
      <c r="C134" s="618"/>
      <c r="D134" s="618"/>
      <c r="E134" s="618"/>
    </row>
    <row r="135" spans="1:5" ht="13.5" thickBot="1">
      <c r="A135" s="598"/>
      <c r="B135" s="622">
        <f>C135+D135+E135</f>
        <v>0</v>
      </c>
      <c r="C135" s="623"/>
      <c r="D135" s="623"/>
      <c r="E135" s="624"/>
    </row>
    <row r="136" spans="1:5" ht="13.5" thickBot="1">
      <c r="A136" s="599" t="s">
        <v>107</v>
      </c>
      <c r="B136" s="619">
        <f>SUM(B131:B135)</f>
        <v>0</v>
      </c>
      <c r="C136" s="620">
        <f>SUM(C131:C135)</f>
        <v>0</v>
      </c>
      <c r="D136" s="620">
        <f>SUM(D131:D135)</f>
        <v>0</v>
      </c>
      <c r="E136" s="621">
        <f>SUM(E131:E135)</f>
        <v>0</v>
      </c>
    </row>
    <row r="138" spans="1:5" ht="13.5">
      <c r="A138" s="728" t="s">
        <v>617</v>
      </c>
      <c r="B138" s="728"/>
      <c r="C138" s="729"/>
      <c r="D138" s="729"/>
      <c r="E138" s="729"/>
    </row>
    <row r="139" spans="1:5" ht="14.25" thickBot="1">
      <c r="A139" s="586"/>
      <c r="B139" s="586"/>
      <c r="C139" s="586"/>
      <c r="D139" s="586"/>
      <c r="E139" s="625" t="str">
        <f>$E$3</f>
        <v>Forintban!</v>
      </c>
    </row>
    <row r="140" spans="1:5" ht="13.5" thickBot="1">
      <c r="A140" s="730" t="s">
        <v>124</v>
      </c>
      <c r="B140" s="733" t="s">
        <v>612</v>
      </c>
      <c r="C140" s="734"/>
      <c r="D140" s="734"/>
      <c r="E140" s="735"/>
    </row>
    <row r="141" spans="1:5" ht="13.5" thickBot="1">
      <c r="A141" s="731"/>
      <c r="B141" s="736" t="s">
        <v>625</v>
      </c>
      <c r="C141" s="741" t="s">
        <v>613</v>
      </c>
      <c r="D141" s="742"/>
      <c r="E141" s="743"/>
    </row>
    <row r="142" spans="1:5" ht="12.75">
      <c r="A142" s="731"/>
      <c r="B142" s="737"/>
      <c r="C142" s="736" t="str">
        <f>CONCATENATE(TARTALOMJEGYZÉK!$A$1,". előtti tervezett forrás, kiadás")</f>
        <v>2021. előtti tervezett forrás, kiadás</v>
      </c>
      <c r="D142" s="736" t="str">
        <f>CONCATENATE(TARTALOMJEGYZÉK!$A$1,". évi eredeti előirányzat")</f>
        <v>2021. évi eredeti előirányzat</v>
      </c>
      <c r="E142" s="736" t="str">
        <f>CONCATENATE(TARTALOMJEGYZÉK!$A$1,". év utáni tervezett forrás, kiadás")</f>
        <v>2021. év utáni tervezett forrás, kiadás</v>
      </c>
    </row>
    <row r="143" spans="1:5" ht="13.5" thickBot="1">
      <c r="A143" s="732"/>
      <c r="B143" s="738"/>
      <c r="C143" s="744"/>
      <c r="D143" s="744"/>
      <c r="E143" s="738"/>
    </row>
    <row r="144" spans="1:5" ht="13.5" thickBot="1">
      <c r="A144" s="587" t="s">
        <v>457</v>
      </c>
      <c r="B144" s="588" t="s">
        <v>614</v>
      </c>
      <c r="C144" s="589" t="s">
        <v>459</v>
      </c>
      <c r="D144" s="590" t="s">
        <v>461</v>
      </c>
      <c r="E144" s="591" t="s">
        <v>460</v>
      </c>
    </row>
    <row r="145" spans="1:5" ht="12.75">
      <c r="A145" s="592" t="s">
        <v>125</v>
      </c>
      <c r="B145" s="612">
        <f aca="true" t="shared" si="6" ref="B145:B150">C145+D145+E145</f>
        <v>0</v>
      </c>
      <c r="C145" s="613"/>
      <c r="D145" s="613"/>
      <c r="E145" s="614"/>
    </row>
    <row r="146" spans="1:5" ht="12.75">
      <c r="A146" s="593" t="s">
        <v>136</v>
      </c>
      <c r="B146" s="615">
        <f t="shared" si="6"/>
        <v>0</v>
      </c>
      <c r="C146" s="616"/>
      <c r="D146" s="616"/>
      <c r="E146" s="616"/>
    </row>
    <row r="147" spans="1:5" ht="12.75">
      <c r="A147" s="594" t="s">
        <v>126</v>
      </c>
      <c r="B147" s="617">
        <f t="shared" si="6"/>
        <v>0</v>
      </c>
      <c r="C147" s="618"/>
      <c r="D147" s="618"/>
      <c r="E147" s="618"/>
    </row>
    <row r="148" spans="1:5" ht="12.75">
      <c r="A148" s="594" t="s">
        <v>138</v>
      </c>
      <c r="B148" s="617">
        <f t="shared" si="6"/>
        <v>0</v>
      </c>
      <c r="C148" s="618"/>
      <c r="D148" s="618"/>
      <c r="E148" s="618"/>
    </row>
    <row r="149" spans="1:5" ht="12.75">
      <c r="A149" s="594" t="s">
        <v>127</v>
      </c>
      <c r="B149" s="617">
        <f t="shared" si="6"/>
        <v>0</v>
      </c>
      <c r="C149" s="618"/>
      <c r="D149" s="618"/>
      <c r="E149" s="618"/>
    </row>
    <row r="150" spans="1:5" ht="13.5" thickBot="1">
      <c r="A150" s="594" t="s">
        <v>128</v>
      </c>
      <c r="B150" s="617">
        <f t="shared" si="6"/>
        <v>0</v>
      </c>
      <c r="C150" s="618"/>
      <c r="D150" s="618"/>
      <c r="E150" s="618"/>
    </row>
    <row r="151" spans="1:5" ht="13.5" thickBot="1">
      <c r="A151" s="595" t="s">
        <v>129</v>
      </c>
      <c r="B151" s="619">
        <f>B145+SUM(B147:B150)</f>
        <v>0</v>
      </c>
      <c r="C151" s="620">
        <f>C145+SUM(C147:C150)</f>
        <v>0</v>
      </c>
      <c r="D151" s="620">
        <f>D145+SUM(D147:D150)</f>
        <v>0</v>
      </c>
      <c r="E151" s="621">
        <f>E145+SUM(E147:E150)</f>
        <v>0</v>
      </c>
    </row>
    <row r="152" spans="1:5" ht="12.75">
      <c r="A152" s="596" t="s">
        <v>132</v>
      </c>
      <c r="B152" s="612">
        <f>C152+D152+E152</f>
        <v>0</v>
      </c>
      <c r="C152" s="613"/>
      <c r="D152" s="613"/>
      <c r="E152" s="614"/>
    </row>
    <row r="153" spans="1:5" ht="12.75">
      <c r="A153" s="597" t="s">
        <v>133</v>
      </c>
      <c r="B153" s="617">
        <f>C153+D153+E153</f>
        <v>0</v>
      </c>
      <c r="C153" s="618"/>
      <c r="D153" s="618"/>
      <c r="E153" s="618"/>
    </row>
    <row r="154" spans="1:5" ht="12.75">
      <c r="A154" s="597" t="s">
        <v>134</v>
      </c>
      <c r="B154" s="617">
        <f>C154+D154+E154</f>
        <v>0</v>
      </c>
      <c r="C154" s="618"/>
      <c r="D154" s="618"/>
      <c r="E154" s="618"/>
    </row>
    <row r="155" spans="1:5" ht="12.75">
      <c r="A155" s="597" t="s">
        <v>135</v>
      </c>
      <c r="B155" s="617">
        <f>C155+D155+E155</f>
        <v>0</v>
      </c>
      <c r="C155" s="618"/>
      <c r="D155" s="618"/>
      <c r="E155" s="618"/>
    </row>
    <row r="156" spans="1:5" ht="13.5" thickBot="1">
      <c r="A156" s="598"/>
      <c r="B156" s="622">
        <f>C156+D156+E156</f>
        <v>0</v>
      </c>
      <c r="C156" s="623"/>
      <c r="D156" s="623"/>
      <c r="E156" s="624"/>
    </row>
    <row r="157" spans="1:5" ht="13.5" thickBot="1">
      <c r="A157" s="599" t="s">
        <v>107</v>
      </c>
      <c r="B157" s="619">
        <f>SUM(B152:B156)</f>
        <v>0</v>
      </c>
      <c r="C157" s="620">
        <f>SUM(C152:C156)</f>
        <v>0</v>
      </c>
      <c r="D157" s="620">
        <f>SUM(D152:D156)</f>
        <v>0</v>
      </c>
      <c r="E157" s="621">
        <f>SUM(E152:E156)</f>
        <v>0</v>
      </c>
    </row>
    <row r="159" spans="1:5" ht="13.5">
      <c r="A159" s="728" t="s">
        <v>617</v>
      </c>
      <c r="B159" s="728"/>
      <c r="C159" s="729"/>
      <c r="D159" s="729"/>
      <c r="E159" s="729"/>
    </row>
    <row r="160" spans="1:5" ht="14.25" thickBot="1">
      <c r="A160" s="586"/>
      <c r="B160" s="586"/>
      <c r="C160" s="586"/>
      <c r="D160" s="586"/>
      <c r="E160" s="625" t="str">
        <f>$E$3</f>
        <v>Forintban!</v>
      </c>
    </row>
    <row r="161" spans="1:5" ht="13.5" thickBot="1">
      <c r="A161" s="730" t="s">
        <v>124</v>
      </c>
      <c r="B161" s="733" t="s">
        <v>612</v>
      </c>
      <c r="C161" s="734"/>
      <c r="D161" s="734"/>
      <c r="E161" s="735"/>
    </row>
    <row r="162" spans="1:5" ht="13.5" thickBot="1">
      <c r="A162" s="731"/>
      <c r="B162" s="736" t="s">
        <v>625</v>
      </c>
      <c r="C162" s="741" t="s">
        <v>613</v>
      </c>
      <c r="D162" s="742"/>
      <c r="E162" s="743"/>
    </row>
    <row r="163" spans="1:5" ht="12.75">
      <c r="A163" s="731"/>
      <c r="B163" s="737"/>
      <c r="C163" s="736" t="str">
        <f>CONCATENATE(TARTALOMJEGYZÉK!$A$1,". előtti tervezett forrás, kiadás")</f>
        <v>2021. előtti tervezett forrás, kiadás</v>
      </c>
      <c r="D163" s="736" t="str">
        <f>CONCATENATE(TARTALOMJEGYZÉK!$A$1,". évi eredeti előirányzat")</f>
        <v>2021. évi eredeti előirányzat</v>
      </c>
      <c r="E163" s="736" t="str">
        <f>CONCATENATE(TARTALOMJEGYZÉK!$A$1,". év utáni tervezett forrás, kiadás")</f>
        <v>2021. év utáni tervezett forrás, kiadás</v>
      </c>
    </row>
    <row r="164" spans="1:5" ht="13.5" thickBot="1">
      <c r="A164" s="732"/>
      <c r="B164" s="738"/>
      <c r="C164" s="744"/>
      <c r="D164" s="744"/>
      <c r="E164" s="738"/>
    </row>
    <row r="165" spans="1:5" ht="13.5" thickBot="1">
      <c r="A165" s="587" t="s">
        <v>457</v>
      </c>
      <c r="B165" s="588" t="s">
        <v>614</v>
      </c>
      <c r="C165" s="589" t="s">
        <v>459</v>
      </c>
      <c r="D165" s="590" t="s">
        <v>461</v>
      </c>
      <c r="E165" s="591" t="s">
        <v>460</v>
      </c>
    </row>
    <row r="166" spans="1:5" ht="12.75">
      <c r="A166" s="592" t="s">
        <v>125</v>
      </c>
      <c r="B166" s="612">
        <f aca="true" t="shared" si="7" ref="B166:B171">C166+D166+E166</f>
        <v>0</v>
      </c>
      <c r="C166" s="613"/>
      <c r="D166" s="613"/>
      <c r="E166" s="614"/>
    </row>
    <row r="167" spans="1:5" ht="12.75">
      <c r="A167" s="593" t="s">
        <v>136</v>
      </c>
      <c r="B167" s="615">
        <f t="shared" si="7"/>
        <v>0</v>
      </c>
      <c r="C167" s="616"/>
      <c r="D167" s="616"/>
      <c r="E167" s="616"/>
    </row>
    <row r="168" spans="1:5" ht="12.75">
      <c r="A168" s="594" t="s">
        <v>126</v>
      </c>
      <c r="B168" s="617">
        <f t="shared" si="7"/>
        <v>0</v>
      </c>
      <c r="C168" s="618"/>
      <c r="D168" s="618"/>
      <c r="E168" s="618"/>
    </row>
    <row r="169" spans="1:5" ht="12.75">
      <c r="A169" s="594" t="s">
        <v>138</v>
      </c>
      <c r="B169" s="617">
        <f t="shared" si="7"/>
        <v>0</v>
      </c>
      <c r="C169" s="618"/>
      <c r="D169" s="618"/>
      <c r="E169" s="618"/>
    </row>
    <row r="170" spans="1:5" ht="12.75">
      <c r="A170" s="594" t="s">
        <v>127</v>
      </c>
      <c r="B170" s="617">
        <f t="shared" si="7"/>
        <v>0</v>
      </c>
      <c r="C170" s="618"/>
      <c r="D170" s="618"/>
      <c r="E170" s="618"/>
    </row>
    <row r="171" spans="1:5" ht="13.5" thickBot="1">
      <c r="A171" s="594" t="s">
        <v>128</v>
      </c>
      <c r="B171" s="617">
        <f t="shared" si="7"/>
        <v>0</v>
      </c>
      <c r="C171" s="618"/>
      <c r="D171" s="618"/>
      <c r="E171" s="618"/>
    </row>
    <row r="172" spans="1:5" ht="13.5" thickBot="1">
      <c r="A172" s="595" t="s">
        <v>129</v>
      </c>
      <c r="B172" s="619">
        <f>B166+SUM(B168:B171)</f>
        <v>0</v>
      </c>
      <c r="C172" s="620">
        <f>C166+SUM(C168:C171)</f>
        <v>0</v>
      </c>
      <c r="D172" s="620">
        <f>D166+SUM(D168:D171)</f>
        <v>0</v>
      </c>
      <c r="E172" s="621">
        <f>E166+SUM(E168:E171)</f>
        <v>0</v>
      </c>
    </row>
    <row r="173" spans="1:5" ht="12.75">
      <c r="A173" s="596" t="s">
        <v>132</v>
      </c>
      <c r="B173" s="612">
        <f>C173+D173+E173</f>
        <v>0</v>
      </c>
      <c r="C173" s="613"/>
      <c r="D173" s="613"/>
      <c r="E173" s="614"/>
    </row>
    <row r="174" spans="1:5" ht="12.75">
      <c r="A174" s="597" t="s">
        <v>133</v>
      </c>
      <c r="B174" s="617">
        <f>C174+D174+E174</f>
        <v>0</v>
      </c>
      <c r="C174" s="618"/>
      <c r="D174" s="618"/>
      <c r="E174" s="618"/>
    </row>
    <row r="175" spans="1:5" ht="12.75">
      <c r="A175" s="597" t="s">
        <v>134</v>
      </c>
      <c r="B175" s="617">
        <f>C175+D175+E175</f>
        <v>0</v>
      </c>
      <c r="C175" s="618"/>
      <c r="D175" s="618"/>
      <c r="E175" s="618"/>
    </row>
    <row r="176" spans="1:5" ht="12.75">
      <c r="A176" s="597" t="s">
        <v>135</v>
      </c>
      <c r="B176" s="617">
        <f>C176+D176+E176</f>
        <v>0</v>
      </c>
      <c r="C176" s="618"/>
      <c r="D176" s="618"/>
      <c r="E176" s="618"/>
    </row>
    <row r="177" spans="1:5" ht="13.5" thickBot="1">
      <c r="A177" s="598"/>
      <c r="B177" s="622">
        <f>C177+D177+E177</f>
        <v>0</v>
      </c>
      <c r="C177" s="623"/>
      <c r="D177" s="623"/>
      <c r="E177" s="624"/>
    </row>
    <row r="178" spans="1:5" ht="13.5" thickBot="1">
      <c r="A178" s="599" t="s">
        <v>107</v>
      </c>
      <c r="B178" s="619">
        <f>SUM(B173:B177)</f>
        <v>0</v>
      </c>
      <c r="C178" s="620">
        <f>SUM(C173:C177)</f>
        <v>0</v>
      </c>
      <c r="D178" s="620">
        <f>SUM(D173:D177)</f>
        <v>0</v>
      </c>
      <c r="E178" s="621">
        <f>SUM(E173:E177)</f>
        <v>0</v>
      </c>
    </row>
    <row r="180" spans="1:5" ht="13.5">
      <c r="A180" s="728" t="s">
        <v>617</v>
      </c>
      <c r="B180" s="728"/>
      <c r="C180" s="729"/>
      <c r="D180" s="729"/>
      <c r="E180" s="729"/>
    </row>
    <row r="181" spans="1:5" ht="14.25" thickBot="1">
      <c r="A181" s="586"/>
      <c r="B181" s="586"/>
      <c r="C181" s="586"/>
      <c r="D181" s="586"/>
      <c r="E181" s="625" t="str">
        <f>$E$3</f>
        <v>Forintban!</v>
      </c>
    </row>
    <row r="182" spans="1:5" ht="13.5" thickBot="1">
      <c r="A182" s="730" t="s">
        <v>124</v>
      </c>
      <c r="B182" s="733" t="s">
        <v>612</v>
      </c>
      <c r="C182" s="734"/>
      <c r="D182" s="734"/>
      <c r="E182" s="735"/>
    </row>
    <row r="183" spans="1:5" ht="13.5" thickBot="1">
      <c r="A183" s="731"/>
      <c r="B183" s="736" t="s">
        <v>625</v>
      </c>
      <c r="C183" s="741" t="s">
        <v>613</v>
      </c>
      <c r="D183" s="742"/>
      <c r="E183" s="743"/>
    </row>
    <row r="184" spans="1:5" ht="12.75">
      <c r="A184" s="731"/>
      <c r="B184" s="737"/>
      <c r="C184" s="736" t="str">
        <f>CONCATENATE(TARTALOMJEGYZÉK!$A$1,". előtti tervezett forrás, kiadás")</f>
        <v>2021. előtti tervezett forrás, kiadás</v>
      </c>
      <c r="D184" s="736" t="str">
        <f>CONCATENATE(TARTALOMJEGYZÉK!$A$1,". évi eredeti előirányzat")</f>
        <v>2021. évi eredeti előirányzat</v>
      </c>
      <c r="E184" s="736" t="str">
        <f>CONCATENATE(TARTALOMJEGYZÉK!$A$1,". év utáni tervezett forrás, kiadás")</f>
        <v>2021. év utáni tervezett forrás, kiadás</v>
      </c>
    </row>
    <row r="185" spans="1:5" ht="13.5" thickBot="1">
      <c r="A185" s="732"/>
      <c r="B185" s="738"/>
      <c r="C185" s="744"/>
      <c r="D185" s="744"/>
      <c r="E185" s="738"/>
    </row>
    <row r="186" spans="1:5" ht="13.5" thickBot="1">
      <c r="A186" s="587" t="s">
        <v>457</v>
      </c>
      <c r="B186" s="588" t="s">
        <v>614</v>
      </c>
      <c r="C186" s="589" t="s">
        <v>459</v>
      </c>
      <c r="D186" s="590" t="s">
        <v>461</v>
      </c>
      <c r="E186" s="591" t="s">
        <v>460</v>
      </c>
    </row>
    <row r="187" spans="1:5" ht="12.75">
      <c r="A187" s="592" t="s">
        <v>125</v>
      </c>
      <c r="B187" s="612">
        <f aca="true" t="shared" si="8" ref="B187:B192">C187+D187+E187</f>
        <v>0</v>
      </c>
      <c r="C187" s="613"/>
      <c r="D187" s="613"/>
      <c r="E187" s="614"/>
    </row>
    <row r="188" spans="1:5" ht="12.75">
      <c r="A188" s="593" t="s">
        <v>136</v>
      </c>
      <c r="B188" s="615">
        <f t="shared" si="8"/>
        <v>0</v>
      </c>
      <c r="C188" s="616"/>
      <c r="D188" s="616"/>
      <c r="E188" s="616"/>
    </row>
    <row r="189" spans="1:5" ht="12.75">
      <c r="A189" s="594" t="s">
        <v>126</v>
      </c>
      <c r="B189" s="617">
        <f t="shared" si="8"/>
        <v>0</v>
      </c>
      <c r="C189" s="618"/>
      <c r="D189" s="618"/>
      <c r="E189" s="618"/>
    </row>
    <row r="190" spans="1:5" ht="12.75">
      <c r="A190" s="594" t="s">
        <v>138</v>
      </c>
      <c r="B190" s="617">
        <f t="shared" si="8"/>
        <v>0</v>
      </c>
      <c r="C190" s="618"/>
      <c r="D190" s="618"/>
      <c r="E190" s="618"/>
    </row>
    <row r="191" spans="1:5" ht="12.75">
      <c r="A191" s="594" t="s">
        <v>127</v>
      </c>
      <c r="B191" s="617">
        <f t="shared" si="8"/>
        <v>0</v>
      </c>
      <c r="C191" s="618"/>
      <c r="D191" s="618"/>
      <c r="E191" s="618"/>
    </row>
    <row r="192" spans="1:5" ht="13.5" thickBot="1">
      <c r="A192" s="594" t="s">
        <v>128</v>
      </c>
      <c r="B192" s="617">
        <f t="shared" si="8"/>
        <v>0</v>
      </c>
      <c r="C192" s="618"/>
      <c r="D192" s="618"/>
      <c r="E192" s="618"/>
    </row>
    <row r="193" spans="1:5" ht="13.5" thickBot="1">
      <c r="A193" s="595" t="s">
        <v>129</v>
      </c>
      <c r="B193" s="619">
        <f>B187+SUM(B189:B192)</f>
        <v>0</v>
      </c>
      <c r="C193" s="620">
        <f>C187+SUM(C189:C192)</f>
        <v>0</v>
      </c>
      <c r="D193" s="620">
        <f>D187+SUM(D189:D192)</f>
        <v>0</v>
      </c>
      <c r="E193" s="621">
        <f>E187+SUM(E189:E192)</f>
        <v>0</v>
      </c>
    </row>
    <row r="194" spans="1:5" ht="12.75">
      <c r="A194" s="596" t="s">
        <v>132</v>
      </c>
      <c r="B194" s="612">
        <f>C194+D194+E194</f>
        <v>0</v>
      </c>
      <c r="C194" s="613"/>
      <c r="D194" s="613"/>
      <c r="E194" s="614"/>
    </row>
    <row r="195" spans="1:5" ht="12.75">
      <c r="A195" s="597" t="s">
        <v>133</v>
      </c>
      <c r="B195" s="617">
        <f>C195+D195+E195</f>
        <v>0</v>
      </c>
      <c r="C195" s="618"/>
      <c r="D195" s="618"/>
      <c r="E195" s="618"/>
    </row>
    <row r="196" spans="1:5" ht="12.75">
      <c r="A196" s="597" t="s">
        <v>134</v>
      </c>
      <c r="B196" s="617">
        <f>C196+D196+E196</f>
        <v>0</v>
      </c>
      <c r="C196" s="618"/>
      <c r="D196" s="618"/>
      <c r="E196" s="618"/>
    </row>
    <row r="197" spans="1:5" ht="12.75">
      <c r="A197" s="597" t="s">
        <v>135</v>
      </c>
      <c r="B197" s="617">
        <f>C197+D197+E197</f>
        <v>0</v>
      </c>
      <c r="C197" s="618"/>
      <c r="D197" s="618"/>
      <c r="E197" s="618"/>
    </row>
    <row r="198" spans="1:5" ht="13.5" thickBot="1">
      <c r="A198" s="598"/>
      <c r="B198" s="622">
        <f>C198+D198+E198</f>
        <v>0</v>
      </c>
      <c r="C198" s="623"/>
      <c r="D198" s="623"/>
      <c r="E198" s="624"/>
    </row>
    <row r="199" spans="1:5" ht="13.5" thickBot="1">
      <c r="A199" s="599" t="s">
        <v>107</v>
      </c>
      <c r="B199" s="619">
        <f>SUM(B194:B198)</f>
        <v>0</v>
      </c>
      <c r="C199" s="620">
        <f>SUM(C194:C198)</f>
        <v>0</v>
      </c>
      <c r="D199" s="620">
        <f>SUM(D194:D198)</f>
        <v>0</v>
      </c>
      <c r="E199" s="621">
        <f>SUM(E194:E198)</f>
        <v>0</v>
      </c>
    </row>
    <row r="201" spans="1:5" ht="13.5">
      <c r="A201" s="728" t="s">
        <v>617</v>
      </c>
      <c r="B201" s="728"/>
      <c r="C201" s="729"/>
      <c r="D201" s="729"/>
      <c r="E201" s="729"/>
    </row>
    <row r="202" spans="1:5" ht="14.25" thickBot="1">
      <c r="A202" s="586"/>
      <c r="B202" s="586"/>
      <c r="C202" s="586"/>
      <c r="D202" s="586"/>
      <c r="E202" s="625" t="str">
        <f>$E$3</f>
        <v>Forintban!</v>
      </c>
    </row>
    <row r="203" spans="1:5" ht="13.5" thickBot="1">
      <c r="A203" s="730" t="s">
        <v>124</v>
      </c>
      <c r="B203" s="733" t="s">
        <v>612</v>
      </c>
      <c r="C203" s="734"/>
      <c r="D203" s="734"/>
      <c r="E203" s="735"/>
    </row>
    <row r="204" spans="1:5" ht="13.5" thickBot="1">
      <c r="A204" s="731"/>
      <c r="B204" s="736" t="s">
        <v>625</v>
      </c>
      <c r="C204" s="741" t="s">
        <v>613</v>
      </c>
      <c r="D204" s="742"/>
      <c r="E204" s="743"/>
    </row>
    <row r="205" spans="1:5" ht="12.75">
      <c r="A205" s="731"/>
      <c r="B205" s="737"/>
      <c r="C205" s="736" t="str">
        <f>CONCATENATE(TARTALOMJEGYZÉK!$A$1,". előtti tervezett forrás, kiadás")</f>
        <v>2021. előtti tervezett forrás, kiadás</v>
      </c>
      <c r="D205" s="736" t="str">
        <f>CONCATENATE(TARTALOMJEGYZÉK!$A$1,". évi eredeti előirányzat")</f>
        <v>2021. évi eredeti előirányzat</v>
      </c>
      <c r="E205" s="736" t="str">
        <f>CONCATENATE(TARTALOMJEGYZÉK!$A$1,". év utáni tervezett forrás, kiadás")</f>
        <v>2021. év utáni tervezett forrás, kiadás</v>
      </c>
    </row>
    <row r="206" spans="1:5" ht="13.5" thickBot="1">
      <c r="A206" s="732"/>
      <c r="B206" s="738"/>
      <c r="C206" s="744"/>
      <c r="D206" s="744"/>
      <c r="E206" s="738"/>
    </row>
    <row r="207" spans="1:5" ht="13.5" thickBot="1">
      <c r="A207" s="587" t="s">
        <v>457</v>
      </c>
      <c r="B207" s="588" t="s">
        <v>614</v>
      </c>
      <c r="C207" s="589" t="s">
        <v>459</v>
      </c>
      <c r="D207" s="590" t="s">
        <v>461</v>
      </c>
      <c r="E207" s="591" t="s">
        <v>460</v>
      </c>
    </row>
    <row r="208" spans="1:5" ht="12.75">
      <c r="A208" s="592" t="s">
        <v>125</v>
      </c>
      <c r="B208" s="612">
        <f aca="true" t="shared" si="9" ref="B208:B213">C208+D208+E208</f>
        <v>0</v>
      </c>
      <c r="C208" s="613"/>
      <c r="D208" s="613"/>
      <c r="E208" s="614"/>
    </row>
    <row r="209" spans="1:5" ht="12.75">
      <c r="A209" s="593" t="s">
        <v>136</v>
      </c>
      <c r="B209" s="615">
        <f t="shared" si="9"/>
        <v>0</v>
      </c>
      <c r="C209" s="616"/>
      <c r="D209" s="616"/>
      <c r="E209" s="616"/>
    </row>
    <row r="210" spans="1:5" ht="12.75">
      <c r="A210" s="594" t="s">
        <v>126</v>
      </c>
      <c r="B210" s="617">
        <f t="shared" si="9"/>
        <v>0</v>
      </c>
      <c r="C210" s="618"/>
      <c r="D210" s="618"/>
      <c r="E210" s="618"/>
    </row>
    <row r="211" spans="1:5" ht="12.75">
      <c r="A211" s="594" t="s">
        <v>138</v>
      </c>
      <c r="B211" s="617">
        <f t="shared" si="9"/>
        <v>0</v>
      </c>
      <c r="C211" s="618"/>
      <c r="D211" s="618"/>
      <c r="E211" s="618"/>
    </row>
    <row r="212" spans="1:5" ht="12.75">
      <c r="A212" s="594" t="s">
        <v>127</v>
      </c>
      <c r="B212" s="617">
        <f t="shared" si="9"/>
        <v>0</v>
      </c>
      <c r="C212" s="618"/>
      <c r="D212" s="618"/>
      <c r="E212" s="618"/>
    </row>
    <row r="213" spans="1:5" ht="13.5" thickBot="1">
      <c r="A213" s="594" t="s">
        <v>128</v>
      </c>
      <c r="B213" s="617">
        <f t="shared" si="9"/>
        <v>0</v>
      </c>
      <c r="C213" s="618"/>
      <c r="D213" s="618"/>
      <c r="E213" s="618"/>
    </row>
    <row r="214" spans="1:5" ht="13.5" thickBot="1">
      <c r="A214" s="595" t="s">
        <v>129</v>
      </c>
      <c r="B214" s="619">
        <f>B208+SUM(B210:B213)</f>
        <v>0</v>
      </c>
      <c r="C214" s="620">
        <f>C208+SUM(C210:C213)</f>
        <v>0</v>
      </c>
      <c r="D214" s="620">
        <f>D208+SUM(D210:D213)</f>
        <v>0</v>
      </c>
      <c r="E214" s="621">
        <f>E208+SUM(E210:E213)</f>
        <v>0</v>
      </c>
    </row>
    <row r="215" spans="1:5" ht="12.75">
      <c r="A215" s="596" t="s">
        <v>132</v>
      </c>
      <c r="B215" s="612">
        <f>C215+D215+E215</f>
        <v>0</v>
      </c>
      <c r="C215" s="613"/>
      <c r="D215" s="613"/>
      <c r="E215" s="614"/>
    </row>
    <row r="216" spans="1:5" ht="12.75">
      <c r="A216" s="597" t="s">
        <v>133</v>
      </c>
      <c r="B216" s="617">
        <f>C216+D216+E216</f>
        <v>0</v>
      </c>
      <c r="C216" s="618"/>
      <c r="D216" s="618"/>
      <c r="E216" s="618"/>
    </row>
    <row r="217" spans="1:5" ht="12.75">
      <c r="A217" s="597" t="s">
        <v>134</v>
      </c>
      <c r="B217" s="617">
        <f>C217+D217+E217</f>
        <v>0</v>
      </c>
      <c r="C217" s="618"/>
      <c r="D217" s="618"/>
      <c r="E217" s="618"/>
    </row>
    <row r="218" spans="1:5" ht="12.75">
      <c r="A218" s="597" t="s">
        <v>135</v>
      </c>
      <c r="B218" s="617">
        <f>C218+D218+E218</f>
        <v>0</v>
      </c>
      <c r="C218" s="618"/>
      <c r="D218" s="618"/>
      <c r="E218" s="618"/>
    </row>
    <row r="219" spans="1:5" ht="13.5" thickBot="1">
      <c r="A219" s="598"/>
      <c r="B219" s="622">
        <f>C219+D219+E219</f>
        <v>0</v>
      </c>
      <c r="C219" s="623"/>
      <c r="D219" s="623"/>
      <c r="E219" s="624"/>
    </row>
    <row r="220" spans="1:5" ht="13.5" thickBot="1">
      <c r="A220" s="599" t="s">
        <v>107</v>
      </c>
      <c r="B220" s="619">
        <f>SUM(B215:B219)</f>
        <v>0</v>
      </c>
      <c r="C220" s="620">
        <f>SUM(C215:C219)</f>
        <v>0</v>
      </c>
      <c r="D220" s="620">
        <f>SUM(D215:D219)</f>
        <v>0</v>
      </c>
      <c r="E220" s="621">
        <f>SUM(E215:E219)</f>
        <v>0</v>
      </c>
    </row>
  </sheetData>
  <sheetProtection sheet="1"/>
  <mergeCells count="99"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B13:E13"/>
    <mergeCell ref="B14:B16"/>
    <mergeCell ref="A10:E10"/>
    <mergeCell ref="C14:E14"/>
    <mergeCell ref="C15:C16"/>
    <mergeCell ref="D15:D16"/>
    <mergeCell ref="E15:E16"/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36">
      <selection activeCell="I62" sqref="I62"/>
    </sheetView>
  </sheetViews>
  <sheetFormatPr defaultColWidth="9.375" defaultRowHeight="12.75"/>
  <cols>
    <col min="1" max="1" width="19.50390625" style="328" customWidth="1"/>
    <col min="2" max="2" width="72.00390625" style="329" customWidth="1"/>
    <col min="3" max="3" width="25.00390625" style="330" customWidth="1"/>
    <col min="4" max="4" width="9.375" style="3" customWidth="1"/>
    <col min="5" max="5" width="9.75390625" style="3" bestFit="1" customWidth="1"/>
    <col min="6" max="16384" width="9.375" style="3" customWidth="1"/>
  </cols>
  <sheetData>
    <row r="1" spans="1:3" s="2" customFormat="1" ht="16.5" customHeight="1" thickBot="1">
      <c r="A1" s="514"/>
      <c r="B1" s="515"/>
      <c r="C1" s="511" t="str">
        <f>CONCATENATE("9.1. melléklet ",ALAPADATOK!A7," ",ALAPADATOK!B7," ",ALAPADATOK!C7," ",ALAPADATOK!D7," ",ALAPADATOK!E7," ",ALAPADATOK!F7," ",ALAPADATOK!G7," ",ALAPADATOK!H7)</f>
        <v>9.1. melléklet a 6 / 2021 ( III.12. ) önkormányzati rendelethez</v>
      </c>
    </row>
    <row r="2" spans="1:3" s="80" customFormat="1" ht="21" customHeight="1">
      <c r="A2" s="516" t="s">
        <v>58</v>
      </c>
      <c r="B2" s="517" t="str">
        <f>CONCATENATE(ALAPADATOK!A3)</f>
        <v>Szilvás Községi Önkormányzat</v>
      </c>
      <c r="C2" s="518" t="s">
        <v>52</v>
      </c>
    </row>
    <row r="3" spans="1:3" s="80" customFormat="1" ht="15.75" thickBot="1">
      <c r="A3" s="519" t="s">
        <v>193</v>
      </c>
      <c r="B3" s="520" t="s">
        <v>382</v>
      </c>
      <c r="C3" s="521" t="s">
        <v>52</v>
      </c>
    </row>
    <row r="4" spans="1:3" s="81" customFormat="1" ht="22.5" customHeight="1" thickBot="1">
      <c r="A4" s="522"/>
      <c r="B4" s="522"/>
      <c r="C4" s="523" t="str">
        <f>'KV_7.sz.mell.'!F5</f>
        <v>Forintban!</v>
      </c>
    </row>
    <row r="5" spans="1:3" ht="13.5" thickBot="1">
      <c r="A5" s="524" t="s">
        <v>194</v>
      </c>
      <c r="B5" s="525" t="s">
        <v>516</v>
      </c>
      <c r="C5" s="526" t="s">
        <v>53</v>
      </c>
    </row>
    <row r="6" spans="1:3" s="63" customFormat="1" ht="12.75" customHeight="1" thickBot="1">
      <c r="A6" s="527"/>
      <c r="B6" s="528" t="s">
        <v>457</v>
      </c>
      <c r="C6" s="529" t="s">
        <v>458</v>
      </c>
    </row>
    <row r="7" spans="1:3" s="63" customFormat="1" ht="15.75" customHeight="1" thickBot="1">
      <c r="A7" s="530"/>
      <c r="B7" s="531" t="s">
        <v>54</v>
      </c>
      <c r="C7" s="532"/>
    </row>
    <row r="8" spans="1:3" s="63" customFormat="1" ht="12" customHeight="1" thickBot="1">
      <c r="A8" s="30" t="s">
        <v>17</v>
      </c>
      <c r="B8" s="21" t="s">
        <v>239</v>
      </c>
      <c r="C8" s="244">
        <f>+C9+C10+C11+C12+C13+C14</f>
        <v>14039490</v>
      </c>
    </row>
    <row r="9" spans="1:3" s="82" customFormat="1" ht="12" customHeight="1">
      <c r="A9" s="369" t="s">
        <v>95</v>
      </c>
      <c r="B9" s="350" t="s">
        <v>240</v>
      </c>
      <c r="C9" s="247">
        <v>7290490</v>
      </c>
    </row>
    <row r="10" spans="1:3" s="83" customFormat="1" ht="12" customHeight="1">
      <c r="A10" s="370" t="s">
        <v>96</v>
      </c>
      <c r="B10" s="351" t="s">
        <v>241</v>
      </c>
      <c r="C10" s="246"/>
    </row>
    <row r="11" spans="1:3" s="83" customFormat="1" ht="12" customHeight="1">
      <c r="A11" s="370" t="s">
        <v>97</v>
      </c>
      <c r="B11" s="351" t="s">
        <v>503</v>
      </c>
      <c r="C11" s="246">
        <v>4479000</v>
      </c>
    </row>
    <row r="12" spans="1:3" s="83" customFormat="1" ht="12" customHeight="1">
      <c r="A12" s="370" t="s">
        <v>98</v>
      </c>
      <c r="B12" s="351" t="s">
        <v>243</v>
      </c>
      <c r="C12" s="246">
        <v>2270000</v>
      </c>
    </row>
    <row r="13" spans="1:3" s="83" customFormat="1" ht="12" customHeight="1">
      <c r="A13" s="370" t="s">
        <v>139</v>
      </c>
      <c r="B13" s="351" t="s">
        <v>470</v>
      </c>
      <c r="C13" s="246"/>
    </row>
    <row r="14" spans="1:3" s="82" customFormat="1" ht="12" customHeight="1" thickBot="1">
      <c r="A14" s="371" t="s">
        <v>99</v>
      </c>
      <c r="B14" s="476" t="s">
        <v>527</v>
      </c>
      <c r="C14" s="246"/>
    </row>
    <row r="15" spans="1:3" s="82" customFormat="1" ht="12" customHeight="1" thickBot="1">
      <c r="A15" s="30" t="s">
        <v>18</v>
      </c>
      <c r="B15" s="239" t="s">
        <v>244</v>
      </c>
      <c r="C15" s="244">
        <f>+C16+C17+C18+C19+C20</f>
        <v>52709</v>
      </c>
    </row>
    <row r="16" spans="1:3" s="82" customFormat="1" ht="12" customHeight="1">
      <c r="A16" s="369" t="s">
        <v>101</v>
      </c>
      <c r="B16" s="350" t="s">
        <v>245</v>
      </c>
      <c r="C16" s="247"/>
    </row>
    <row r="17" spans="1:3" s="82" customFormat="1" ht="12" customHeight="1">
      <c r="A17" s="370" t="s">
        <v>102</v>
      </c>
      <c r="B17" s="351" t="s">
        <v>246</v>
      </c>
      <c r="C17" s="246"/>
    </row>
    <row r="18" spans="1:3" s="82" customFormat="1" ht="12" customHeight="1">
      <c r="A18" s="370" t="s">
        <v>103</v>
      </c>
      <c r="B18" s="351" t="s">
        <v>387</v>
      </c>
      <c r="C18" s="246"/>
    </row>
    <row r="19" spans="1:3" s="82" customFormat="1" ht="12" customHeight="1">
      <c r="A19" s="370" t="s">
        <v>104</v>
      </c>
      <c r="B19" s="351" t="s">
        <v>388</v>
      </c>
      <c r="C19" s="246"/>
    </row>
    <row r="20" spans="1:3" s="82" customFormat="1" ht="12" customHeight="1">
      <c r="A20" s="370" t="s">
        <v>105</v>
      </c>
      <c r="B20" s="351" t="s">
        <v>247</v>
      </c>
      <c r="C20" s="246">
        <v>52709</v>
      </c>
    </row>
    <row r="21" spans="1:3" s="83" customFormat="1" ht="12" customHeight="1" thickBot="1">
      <c r="A21" s="371" t="s">
        <v>114</v>
      </c>
      <c r="B21" s="476" t="s">
        <v>528</v>
      </c>
      <c r="C21" s="248"/>
    </row>
    <row r="22" spans="1:3" s="83" customFormat="1" ht="12" customHeight="1" thickBot="1">
      <c r="A22" s="30" t="s">
        <v>19</v>
      </c>
      <c r="B22" s="21" t="s">
        <v>249</v>
      </c>
      <c r="C22" s="244">
        <f>+C23+C24+C25+C26+C27</f>
        <v>0</v>
      </c>
    </row>
    <row r="23" spans="1:3" s="83" customFormat="1" ht="12" customHeight="1">
      <c r="A23" s="369" t="s">
        <v>84</v>
      </c>
      <c r="B23" s="350" t="s">
        <v>250</v>
      </c>
      <c r="C23" s="247"/>
    </row>
    <row r="24" spans="1:3" s="82" customFormat="1" ht="12" customHeight="1">
      <c r="A24" s="370" t="s">
        <v>85</v>
      </c>
      <c r="B24" s="351" t="s">
        <v>251</v>
      </c>
      <c r="C24" s="246"/>
    </row>
    <row r="25" spans="1:3" s="83" customFormat="1" ht="12" customHeight="1">
      <c r="A25" s="370" t="s">
        <v>86</v>
      </c>
      <c r="B25" s="351" t="s">
        <v>389</v>
      </c>
      <c r="C25" s="246"/>
    </row>
    <row r="26" spans="1:3" s="83" customFormat="1" ht="12" customHeight="1">
      <c r="A26" s="370" t="s">
        <v>87</v>
      </c>
      <c r="B26" s="351" t="s">
        <v>390</v>
      </c>
      <c r="C26" s="246"/>
    </row>
    <row r="27" spans="1:3" s="83" customFormat="1" ht="12" customHeight="1">
      <c r="A27" s="370" t="s">
        <v>162</v>
      </c>
      <c r="B27" s="351" t="s">
        <v>252</v>
      </c>
      <c r="C27" s="246"/>
    </row>
    <row r="28" spans="1:3" s="83" customFormat="1" ht="12" customHeight="1" thickBot="1">
      <c r="A28" s="371" t="s">
        <v>163</v>
      </c>
      <c r="B28" s="476" t="s">
        <v>520</v>
      </c>
      <c r="C28" s="477"/>
    </row>
    <row r="29" spans="1:3" s="83" customFormat="1" ht="12" customHeight="1" thickBot="1">
      <c r="A29" s="30" t="s">
        <v>164</v>
      </c>
      <c r="B29" s="21" t="s">
        <v>513</v>
      </c>
      <c r="C29" s="250">
        <f>C30+C31+C32+C33+C34+C35+C36</f>
        <v>4700000</v>
      </c>
    </row>
    <row r="30" spans="1:3" s="83" customFormat="1" ht="12" customHeight="1">
      <c r="A30" s="369" t="s">
        <v>255</v>
      </c>
      <c r="B30" s="350" t="str">
        <f>'KV_1.1.sz.mell.'!B32</f>
        <v>Építményadó</v>
      </c>
      <c r="C30" s="247"/>
    </row>
    <row r="31" spans="1:3" s="83" customFormat="1" ht="12" customHeight="1">
      <c r="A31" s="370" t="s">
        <v>256</v>
      </c>
      <c r="B31" s="350" t="str">
        <f>'KV_1.1.sz.mell.'!B33</f>
        <v>Idegenforgalmi adó</v>
      </c>
      <c r="C31" s="246"/>
    </row>
    <row r="32" spans="1:3" s="83" customFormat="1" ht="12" customHeight="1">
      <c r="A32" s="370" t="s">
        <v>257</v>
      </c>
      <c r="B32" s="350" t="str">
        <f>'KV_1.1.sz.mell.'!B34</f>
        <v>Iparűzési adó</v>
      </c>
      <c r="C32" s="246">
        <v>4500000</v>
      </c>
    </row>
    <row r="33" spans="1:3" s="83" customFormat="1" ht="12" customHeight="1">
      <c r="A33" s="370" t="s">
        <v>258</v>
      </c>
      <c r="B33" s="350" t="str">
        <f>'KV_1.1.sz.mell.'!B35</f>
        <v>Talajterhelési díj</v>
      </c>
      <c r="C33" s="246"/>
    </row>
    <row r="34" spans="1:3" s="83" customFormat="1" ht="12" customHeight="1">
      <c r="A34" s="370" t="s">
        <v>505</v>
      </c>
      <c r="B34" s="350" t="str">
        <f>'KV_1.1.sz.mell.'!B36</f>
        <v>Gépjárműadó</v>
      </c>
      <c r="C34" s="246"/>
    </row>
    <row r="35" spans="1:3" s="83" customFormat="1" ht="12" customHeight="1">
      <c r="A35" s="370" t="s">
        <v>506</v>
      </c>
      <c r="B35" s="350" t="str">
        <f>'KV_1.1.sz.mell.'!B37</f>
        <v>Telekadó</v>
      </c>
      <c r="C35" s="246"/>
    </row>
    <row r="36" spans="1:3" s="83" customFormat="1" ht="12" customHeight="1" thickBot="1">
      <c r="A36" s="371" t="s">
        <v>507</v>
      </c>
      <c r="B36" s="350" t="str">
        <f>'KV_1.1.sz.mell.'!B38</f>
        <v>Kommunális adó</v>
      </c>
      <c r="C36" s="248">
        <v>200000</v>
      </c>
    </row>
    <row r="37" spans="1:3" s="83" customFormat="1" ht="12" customHeight="1" thickBot="1">
      <c r="A37" s="30" t="s">
        <v>21</v>
      </c>
      <c r="B37" s="21" t="s">
        <v>398</v>
      </c>
      <c r="C37" s="244">
        <f>SUM(C38:C48)</f>
        <v>0</v>
      </c>
    </row>
    <row r="38" spans="1:3" s="83" customFormat="1" ht="12" customHeight="1">
      <c r="A38" s="369" t="s">
        <v>88</v>
      </c>
      <c r="B38" s="350" t="s">
        <v>262</v>
      </c>
      <c r="C38" s="247"/>
    </row>
    <row r="39" spans="1:3" s="83" customFormat="1" ht="12" customHeight="1">
      <c r="A39" s="370" t="s">
        <v>89</v>
      </c>
      <c r="B39" s="351" t="s">
        <v>263</v>
      </c>
      <c r="C39" s="246"/>
    </row>
    <row r="40" spans="1:3" s="83" customFormat="1" ht="12" customHeight="1">
      <c r="A40" s="370" t="s">
        <v>90</v>
      </c>
      <c r="B40" s="351" t="s">
        <v>264</v>
      </c>
      <c r="C40" s="246"/>
    </row>
    <row r="41" spans="1:3" s="83" customFormat="1" ht="12" customHeight="1">
      <c r="A41" s="370" t="s">
        <v>166</v>
      </c>
      <c r="B41" s="351" t="s">
        <v>265</v>
      </c>
      <c r="C41" s="246"/>
    </row>
    <row r="42" spans="1:3" s="83" customFormat="1" ht="12" customHeight="1">
      <c r="A42" s="370" t="s">
        <v>167</v>
      </c>
      <c r="B42" s="351" t="s">
        <v>266</v>
      </c>
      <c r="C42" s="246"/>
    </row>
    <row r="43" spans="1:3" s="83" customFormat="1" ht="12" customHeight="1">
      <c r="A43" s="370" t="s">
        <v>168</v>
      </c>
      <c r="B43" s="351" t="s">
        <v>267</v>
      </c>
      <c r="C43" s="246"/>
    </row>
    <row r="44" spans="1:3" s="83" customFormat="1" ht="12" customHeight="1">
      <c r="A44" s="370" t="s">
        <v>169</v>
      </c>
      <c r="B44" s="351" t="s">
        <v>268</v>
      </c>
      <c r="C44" s="246"/>
    </row>
    <row r="45" spans="1:3" s="83" customFormat="1" ht="12" customHeight="1">
      <c r="A45" s="370" t="s">
        <v>170</v>
      </c>
      <c r="B45" s="351" t="s">
        <v>512</v>
      </c>
      <c r="C45" s="246"/>
    </row>
    <row r="46" spans="1:3" s="83" customFormat="1" ht="12" customHeight="1">
      <c r="A46" s="370" t="s">
        <v>260</v>
      </c>
      <c r="B46" s="351" t="s">
        <v>269</v>
      </c>
      <c r="C46" s="249"/>
    </row>
    <row r="47" spans="1:3" s="83" customFormat="1" ht="12" customHeight="1">
      <c r="A47" s="371" t="s">
        <v>261</v>
      </c>
      <c r="B47" s="352" t="s">
        <v>400</v>
      </c>
      <c r="C47" s="341"/>
    </row>
    <row r="48" spans="1:3" s="83" customFormat="1" ht="12" customHeight="1" thickBot="1">
      <c r="A48" s="371" t="s">
        <v>399</v>
      </c>
      <c r="B48" s="476" t="s">
        <v>529</v>
      </c>
      <c r="C48" s="479"/>
    </row>
    <row r="49" spans="1:3" s="83" customFormat="1" ht="12" customHeight="1" thickBot="1">
      <c r="A49" s="30" t="s">
        <v>22</v>
      </c>
      <c r="B49" s="21" t="s">
        <v>271</v>
      </c>
      <c r="C49" s="244">
        <f>SUM(C50:C54)</f>
        <v>0</v>
      </c>
    </row>
    <row r="50" spans="1:3" s="83" customFormat="1" ht="12" customHeight="1">
      <c r="A50" s="369" t="s">
        <v>91</v>
      </c>
      <c r="B50" s="350" t="s">
        <v>275</v>
      </c>
      <c r="C50" s="383"/>
    </row>
    <row r="51" spans="1:3" s="83" customFormat="1" ht="12" customHeight="1">
      <c r="A51" s="370" t="s">
        <v>92</v>
      </c>
      <c r="B51" s="351" t="s">
        <v>276</v>
      </c>
      <c r="C51" s="249"/>
    </row>
    <row r="52" spans="1:3" s="83" customFormat="1" ht="12" customHeight="1">
      <c r="A52" s="370" t="s">
        <v>272</v>
      </c>
      <c r="B52" s="351" t="s">
        <v>277</v>
      </c>
      <c r="C52" s="249"/>
    </row>
    <row r="53" spans="1:3" s="83" customFormat="1" ht="12" customHeight="1">
      <c r="A53" s="370" t="s">
        <v>273</v>
      </c>
      <c r="B53" s="351" t="s">
        <v>278</v>
      </c>
      <c r="C53" s="249"/>
    </row>
    <row r="54" spans="1:3" s="83" customFormat="1" ht="12" customHeight="1" thickBot="1">
      <c r="A54" s="371" t="s">
        <v>274</v>
      </c>
      <c r="B54" s="352" t="s">
        <v>279</v>
      </c>
      <c r="C54" s="341"/>
    </row>
    <row r="55" spans="1:3" s="83" customFormat="1" ht="12" customHeight="1" thickBot="1">
      <c r="A55" s="30" t="s">
        <v>171</v>
      </c>
      <c r="B55" s="21" t="s">
        <v>280</v>
      </c>
      <c r="C55" s="244">
        <f>SUM(C56:C58)</f>
        <v>0</v>
      </c>
    </row>
    <row r="56" spans="1:3" s="83" customFormat="1" ht="12" customHeight="1">
      <c r="A56" s="369" t="s">
        <v>93</v>
      </c>
      <c r="B56" s="350" t="s">
        <v>281</v>
      </c>
      <c r="C56" s="247"/>
    </row>
    <row r="57" spans="1:3" s="83" customFormat="1" ht="12" customHeight="1">
      <c r="A57" s="370" t="s">
        <v>94</v>
      </c>
      <c r="B57" s="351" t="s">
        <v>391</v>
      </c>
      <c r="C57" s="246"/>
    </row>
    <row r="58" spans="1:3" s="83" customFormat="1" ht="12" customHeight="1">
      <c r="A58" s="370" t="s">
        <v>284</v>
      </c>
      <c r="B58" s="351" t="s">
        <v>282</v>
      </c>
      <c r="C58" s="246"/>
    </row>
    <row r="59" spans="1:3" s="83" customFormat="1" ht="12" customHeight="1" thickBot="1">
      <c r="A59" s="371" t="s">
        <v>285</v>
      </c>
      <c r="B59" s="352" t="s">
        <v>283</v>
      </c>
      <c r="C59" s="248"/>
    </row>
    <row r="60" spans="1:3" s="83" customFormat="1" ht="12" customHeight="1" thickBot="1">
      <c r="A60" s="30" t="s">
        <v>24</v>
      </c>
      <c r="B60" s="239" t="s">
        <v>286</v>
      </c>
      <c r="C60" s="244">
        <f>SUM(C61:C63)</f>
        <v>156100</v>
      </c>
    </row>
    <row r="61" spans="1:3" s="83" customFormat="1" ht="12" customHeight="1">
      <c r="A61" s="369" t="s">
        <v>172</v>
      </c>
      <c r="B61" s="350" t="s">
        <v>288</v>
      </c>
      <c r="C61" s="249"/>
    </row>
    <row r="62" spans="1:3" s="83" customFormat="1" ht="12" customHeight="1">
      <c r="A62" s="370" t="s">
        <v>173</v>
      </c>
      <c r="B62" s="351" t="s">
        <v>392</v>
      </c>
      <c r="C62" s="249">
        <v>156100</v>
      </c>
    </row>
    <row r="63" spans="1:3" s="83" customFormat="1" ht="12" customHeight="1">
      <c r="A63" s="370" t="s">
        <v>218</v>
      </c>
      <c r="B63" s="351" t="s">
        <v>289</v>
      </c>
      <c r="C63" s="249"/>
    </row>
    <row r="64" spans="1:3" s="83" customFormat="1" ht="12" customHeight="1" thickBot="1">
      <c r="A64" s="371" t="s">
        <v>287</v>
      </c>
      <c r="B64" s="352" t="s">
        <v>290</v>
      </c>
      <c r="C64" s="249"/>
    </row>
    <row r="65" spans="1:3" s="83" customFormat="1" ht="12" customHeight="1" thickBot="1">
      <c r="A65" s="30" t="s">
        <v>25</v>
      </c>
      <c r="B65" s="21" t="s">
        <v>291</v>
      </c>
      <c r="C65" s="250">
        <f>+C8+C15+C22+C29+C37+C49+C55+C60</f>
        <v>18948299</v>
      </c>
    </row>
    <row r="66" spans="1:3" s="83" customFormat="1" ht="12" customHeight="1" thickBot="1">
      <c r="A66" s="372" t="s">
        <v>378</v>
      </c>
      <c r="B66" s="239" t="s">
        <v>293</v>
      </c>
      <c r="C66" s="244">
        <f>SUM(C67:C69)</f>
        <v>0</v>
      </c>
    </row>
    <row r="67" spans="1:3" s="83" customFormat="1" ht="12" customHeight="1">
      <c r="A67" s="369" t="s">
        <v>321</v>
      </c>
      <c r="B67" s="350" t="s">
        <v>294</v>
      </c>
      <c r="C67" s="249"/>
    </row>
    <row r="68" spans="1:3" s="83" customFormat="1" ht="12" customHeight="1">
      <c r="A68" s="370" t="s">
        <v>330</v>
      </c>
      <c r="B68" s="351" t="s">
        <v>295</v>
      </c>
      <c r="C68" s="249"/>
    </row>
    <row r="69" spans="1:3" s="83" customFormat="1" ht="12" customHeight="1" thickBot="1">
      <c r="A69" s="371" t="s">
        <v>331</v>
      </c>
      <c r="B69" s="353" t="s">
        <v>425</v>
      </c>
      <c r="C69" s="249"/>
    </row>
    <row r="70" spans="1:3" s="83" customFormat="1" ht="12" customHeight="1" thickBot="1">
      <c r="A70" s="372" t="s">
        <v>297</v>
      </c>
      <c r="B70" s="239" t="s">
        <v>298</v>
      </c>
      <c r="C70" s="244">
        <f>SUM(C71:C74)</f>
        <v>0</v>
      </c>
    </row>
    <row r="71" spans="1:3" s="83" customFormat="1" ht="12" customHeight="1">
      <c r="A71" s="369" t="s">
        <v>140</v>
      </c>
      <c r="B71" s="350" t="s">
        <v>299</v>
      </c>
      <c r="C71" s="249"/>
    </row>
    <row r="72" spans="1:3" s="83" customFormat="1" ht="12" customHeight="1">
      <c r="A72" s="370" t="s">
        <v>141</v>
      </c>
      <c r="B72" s="351" t="s">
        <v>522</v>
      </c>
      <c r="C72" s="249"/>
    </row>
    <row r="73" spans="1:3" s="83" customFormat="1" ht="12" customHeight="1">
      <c r="A73" s="370" t="s">
        <v>322</v>
      </c>
      <c r="B73" s="351" t="s">
        <v>300</v>
      </c>
      <c r="C73" s="249"/>
    </row>
    <row r="74" spans="1:3" s="83" customFormat="1" ht="12" customHeight="1">
      <c r="A74" s="370" t="s">
        <v>323</v>
      </c>
      <c r="B74" s="240" t="s">
        <v>523</v>
      </c>
      <c r="C74" s="249"/>
    </row>
    <row r="75" spans="1:3" s="83" customFormat="1" ht="12" customHeight="1" thickBot="1">
      <c r="A75" s="376" t="s">
        <v>301</v>
      </c>
      <c r="B75" s="498" t="s">
        <v>302</v>
      </c>
      <c r="C75" s="408">
        <f>SUM(C76:C77)</f>
        <v>8329533</v>
      </c>
    </row>
    <row r="76" spans="1:3" s="83" customFormat="1" ht="12" customHeight="1">
      <c r="A76" s="369" t="s">
        <v>324</v>
      </c>
      <c r="B76" s="350" t="s">
        <v>303</v>
      </c>
      <c r="C76" s="249">
        <v>7884533</v>
      </c>
    </row>
    <row r="77" spans="1:3" s="83" customFormat="1" ht="12" customHeight="1" thickBot="1">
      <c r="A77" s="371" t="s">
        <v>325</v>
      </c>
      <c r="B77" s="352" t="s">
        <v>304</v>
      </c>
      <c r="C77" s="249">
        <v>445000</v>
      </c>
    </row>
    <row r="78" spans="1:3" s="82" customFormat="1" ht="12" customHeight="1" thickBot="1">
      <c r="A78" s="372" t="s">
        <v>305</v>
      </c>
      <c r="B78" s="239" t="s">
        <v>306</v>
      </c>
      <c r="C78" s="244">
        <f>SUM(C79:C81)</f>
        <v>0</v>
      </c>
    </row>
    <row r="79" spans="1:3" s="83" customFormat="1" ht="12" customHeight="1">
      <c r="A79" s="369" t="s">
        <v>326</v>
      </c>
      <c r="B79" s="350" t="s">
        <v>307</v>
      </c>
      <c r="C79" s="249"/>
    </row>
    <row r="80" spans="1:3" s="83" customFormat="1" ht="12" customHeight="1">
      <c r="A80" s="370" t="s">
        <v>327</v>
      </c>
      <c r="B80" s="351" t="s">
        <v>308</v>
      </c>
      <c r="C80" s="249"/>
    </row>
    <row r="81" spans="1:3" s="83" customFormat="1" ht="12" customHeight="1" thickBot="1">
      <c r="A81" s="371" t="s">
        <v>328</v>
      </c>
      <c r="B81" s="352" t="s">
        <v>524</v>
      </c>
      <c r="C81" s="249"/>
    </row>
    <row r="82" spans="1:3" s="83" customFormat="1" ht="12" customHeight="1" thickBot="1">
      <c r="A82" s="372" t="s">
        <v>309</v>
      </c>
      <c r="B82" s="239" t="s">
        <v>329</v>
      </c>
      <c r="C82" s="244">
        <f>SUM(C83:C86)</f>
        <v>0</v>
      </c>
    </row>
    <row r="83" spans="1:3" s="83" customFormat="1" ht="12" customHeight="1">
      <c r="A83" s="373" t="s">
        <v>310</v>
      </c>
      <c r="B83" s="350" t="s">
        <v>311</v>
      </c>
      <c r="C83" s="249"/>
    </row>
    <row r="84" spans="1:3" s="83" customFormat="1" ht="12" customHeight="1">
      <c r="A84" s="374" t="s">
        <v>312</v>
      </c>
      <c r="B84" s="351" t="s">
        <v>313</v>
      </c>
      <c r="C84" s="249"/>
    </row>
    <row r="85" spans="1:3" s="83" customFormat="1" ht="12" customHeight="1">
      <c r="A85" s="374" t="s">
        <v>314</v>
      </c>
      <c r="B85" s="351" t="s">
        <v>315</v>
      </c>
      <c r="C85" s="249"/>
    </row>
    <row r="86" spans="1:3" s="82" customFormat="1" ht="12" customHeight="1" thickBot="1">
      <c r="A86" s="375" t="s">
        <v>316</v>
      </c>
      <c r="B86" s="352" t="s">
        <v>317</v>
      </c>
      <c r="C86" s="249"/>
    </row>
    <row r="87" spans="1:3" s="82" customFormat="1" ht="12" customHeight="1" thickBot="1">
      <c r="A87" s="372" t="s">
        <v>318</v>
      </c>
      <c r="B87" s="239" t="s">
        <v>439</v>
      </c>
      <c r="C87" s="384"/>
    </row>
    <row r="88" spans="1:3" s="82" customFormat="1" ht="12" customHeight="1" thickBot="1">
      <c r="A88" s="372" t="s">
        <v>471</v>
      </c>
      <c r="B88" s="239" t="s">
        <v>319</v>
      </c>
      <c r="C88" s="384"/>
    </row>
    <row r="89" spans="1:3" s="82" customFormat="1" ht="12" customHeight="1" thickBot="1">
      <c r="A89" s="372" t="s">
        <v>472</v>
      </c>
      <c r="B89" s="357" t="s">
        <v>442</v>
      </c>
      <c r="C89" s="250">
        <f>+C66+C70+C75+C78+C82+C88+C87</f>
        <v>8329533</v>
      </c>
    </row>
    <row r="90" spans="1:3" s="82" customFormat="1" ht="12" customHeight="1" thickBot="1">
      <c r="A90" s="376" t="s">
        <v>473</v>
      </c>
      <c r="B90" s="358" t="s">
        <v>474</v>
      </c>
      <c r="C90" s="250">
        <f>+C65+C89</f>
        <v>27277832</v>
      </c>
    </row>
    <row r="91" spans="1:3" s="83" customFormat="1" ht="6.75" customHeight="1" thickBot="1">
      <c r="A91" s="189"/>
      <c r="B91" s="190"/>
      <c r="C91" s="305"/>
    </row>
    <row r="92" spans="1:3" s="63" customFormat="1" ht="16.5" customHeight="1" thickBot="1">
      <c r="A92" s="191"/>
      <c r="B92" s="192" t="s">
        <v>55</v>
      </c>
      <c r="C92" s="306"/>
    </row>
    <row r="93" spans="1:3" s="84" customFormat="1" ht="12" customHeight="1" thickBot="1">
      <c r="A93" s="344" t="s">
        <v>17</v>
      </c>
      <c r="B93" s="28" t="s">
        <v>478</v>
      </c>
      <c r="C93" s="243">
        <f>+C94+C95+C96+C97+C98</f>
        <v>20039252</v>
      </c>
    </row>
    <row r="94" spans="1:3" ht="12" customHeight="1">
      <c r="A94" s="377" t="s">
        <v>95</v>
      </c>
      <c r="B94" s="10" t="s">
        <v>47</v>
      </c>
      <c r="C94" s="245">
        <v>9520000</v>
      </c>
    </row>
    <row r="95" spans="1:3" ht="12" customHeight="1">
      <c r="A95" s="370" t="s">
        <v>96</v>
      </c>
      <c r="B95" s="8" t="s">
        <v>174</v>
      </c>
      <c r="C95" s="246">
        <v>1230000</v>
      </c>
    </row>
    <row r="96" spans="1:3" ht="12" customHeight="1">
      <c r="A96" s="370" t="s">
        <v>97</v>
      </c>
      <c r="B96" s="8" t="s">
        <v>131</v>
      </c>
      <c r="C96" s="248">
        <v>5470000</v>
      </c>
    </row>
    <row r="97" spans="1:3" ht="12" customHeight="1">
      <c r="A97" s="370" t="s">
        <v>98</v>
      </c>
      <c r="B97" s="11" t="s">
        <v>175</v>
      </c>
      <c r="C97" s="248">
        <v>592000</v>
      </c>
    </row>
    <row r="98" spans="1:3" ht="12" customHeight="1">
      <c r="A98" s="370" t="s">
        <v>109</v>
      </c>
      <c r="B98" s="19" t="s">
        <v>176</v>
      </c>
      <c r="C98" s="248">
        <v>3227252</v>
      </c>
    </row>
    <row r="99" spans="1:3" ht="12" customHeight="1">
      <c r="A99" s="370" t="s">
        <v>99</v>
      </c>
      <c r="B99" s="8" t="s">
        <v>475</v>
      </c>
      <c r="C99" s="248"/>
    </row>
    <row r="100" spans="1:3" ht="12" customHeight="1">
      <c r="A100" s="370" t="s">
        <v>100</v>
      </c>
      <c r="B100" s="125" t="s">
        <v>405</v>
      </c>
      <c r="C100" s="248"/>
    </row>
    <row r="101" spans="1:3" ht="12" customHeight="1">
      <c r="A101" s="370" t="s">
        <v>110</v>
      </c>
      <c r="B101" s="125" t="s">
        <v>404</v>
      </c>
      <c r="C101" s="248"/>
    </row>
    <row r="102" spans="1:3" ht="12" customHeight="1">
      <c r="A102" s="370" t="s">
        <v>111</v>
      </c>
      <c r="B102" s="125" t="s">
        <v>335</v>
      </c>
      <c r="C102" s="248"/>
    </row>
    <row r="103" spans="1:3" ht="12" customHeight="1">
      <c r="A103" s="370" t="s">
        <v>112</v>
      </c>
      <c r="B103" s="126" t="s">
        <v>336</v>
      </c>
      <c r="C103" s="248"/>
    </row>
    <row r="104" spans="1:3" ht="12" customHeight="1">
      <c r="A104" s="370" t="s">
        <v>113</v>
      </c>
      <c r="B104" s="126" t="s">
        <v>337</v>
      </c>
      <c r="C104" s="248"/>
    </row>
    <row r="105" spans="1:3" ht="12" customHeight="1">
      <c r="A105" s="370" t="s">
        <v>115</v>
      </c>
      <c r="B105" s="125" t="s">
        <v>338</v>
      </c>
      <c r="C105" s="248">
        <v>940397</v>
      </c>
    </row>
    <row r="106" spans="1:3" ht="12" customHeight="1">
      <c r="A106" s="370" t="s">
        <v>177</v>
      </c>
      <c r="B106" s="125" t="s">
        <v>339</v>
      </c>
      <c r="C106" s="248"/>
    </row>
    <row r="107" spans="1:3" ht="12" customHeight="1">
      <c r="A107" s="370" t="s">
        <v>333</v>
      </c>
      <c r="B107" s="126" t="s">
        <v>340</v>
      </c>
      <c r="C107" s="248">
        <v>100000</v>
      </c>
    </row>
    <row r="108" spans="1:3" ht="12" customHeight="1">
      <c r="A108" s="378" t="s">
        <v>334</v>
      </c>
      <c r="B108" s="127" t="s">
        <v>341</v>
      </c>
      <c r="C108" s="248"/>
    </row>
    <row r="109" spans="1:3" ht="12" customHeight="1">
      <c r="A109" s="370" t="s">
        <v>402</v>
      </c>
      <c r="B109" s="127" t="s">
        <v>342</v>
      </c>
      <c r="C109" s="248"/>
    </row>
    <row r="110" spans="1:3" ht="12" customHeight="1">
      <c r="A110" s="370" t="s">
        <v>403</v>
      </c>
      <c r="B110" s="126" t="s">
        <v>343</v>
      </c>
      <c r="C110" s="246">
        <v>100000</v>
      </c>
    </row>
    <row r="111" spans="1:3" ht="12" customHeight="1">
      <c r="A111" s="370" t="s">
        <v>407</v>
      </c>
      <c r="B111" s="11" t="s">
        <v>670</v>
      </c>
      <c r="C111" s="246">
        <v>2086855</v>
      </c>
    </row>
    <row r="112" spans="1:5" ht="12" customHeight="1">
      <c r="A112" s="371" t="s">
        <v>408</v>
      </c>
      <c r="B112" s="8" t="s">
        <v>671</v>
      </c>
      <c r="C112" s="248">
        <v>2086855</v>
      </c>
      <c r="E112" s="37"/>
    </row>
    <row r="113" spans="1:3" ht="12" customHeight="1" thickBot="1">
      <c r="A113" s="379" t="s">
        <v>409</v>
      </c>
      <c r="B113" s="128" t="s">
        <v>672</v>
      </c>
      <c r="C113" s="252"/>
    </row>
    <row r="114" spans="1:3" ht="12" customHeight="1" thickBot="1">
      <c r="A114" s="30" t="s">
        <v>18</v>
      </c>
      <c r="B114" s="27" t="s">
        <v>344</v>
      </c>
      <c r="C114" s="244">
        <f>+C115+C117+C119</f>
        <v>6677000</v>
      </c>
    </row>
    <row r="115" spans="1:3" ht="12" customHeight="1">
      <c r="A115" s="369" t="s">
        <v>101</v>
      </c>
      <c r="B115" s="8" t="s">
        <v>217</v>
      </c>
      <c r="C115" s="247">
        <v>127000</v>
      </c>
    </row>
    <row r="116" spans="1:3" ht="12" customHeight="1">
      <c r="A116" s="369" t="s">
        <v>102</v>
      </c>
      <c r="B116" s="12" t="s">
        <v>348</v>
      </c>
      <c r="C116" s="247"/>
    </row>
    <row r="117" spans="1:3" ht="12" customHeight="1">
      <c r="A117" s="369" t="s">
        <v>103</v>
      </c>
      <c r="B117" s="12" t="s">
        <v>178</v>
      </c>
      <c r="C117" s="246">
        <v>6550000</v>
      </c>
    </row>
    <row r="118" spans="1:3" ht="12" customHeight="1">
      <c r="A118" s="369" t="s">
        <v>104</v>
      </c>
      <c r="B118" s="12" t="s">
        <v>349</v>
      </c>
      <c r="C118" s="212"/>
    </row>
    <row r="119" spans="1:3" ht="12" customHeight="1">
      <c r="A119" s="369" t="s">
        <v>105</v>
      </c>
      <c r="B119" s="241" t="s">
        <v>219</v>
      </c>
      <c r="C119" s="212"/>
    </row>
    <row r="120" spans="1:3" ht="12" customHeight="1">
      <c r="A120" s="369" t="s">
        <v>114</v>
      </c>
      <c r="B120" s="240" t="s">
        <v>393</v>
      </c>
      <c r="C120" s="212"/>
    </row>
    <row r="121" spans="1:3" ht="12" customHeight="1">
      <c r="A121" s="369" t="s">
        <v>116</v>
      </c>
      <c r="B121" s="346" t="s">
        <v>354</v>
      </c>
      <c r="C121" s="212"/>
    </row>
    <row r="122" spans="1:3" ht="12" customHeight="1">
      <c r="A122" s="369" t="s">
        <v>179</v>
      </c>
      <c r="B122" s="126" t="s">
        <v>337</v>
      </c>
      <c r="C122" s="212"/>
    </row>
    <row r="123" spans="1:3" ht="12" customHeight="1">
      <c r="A123" s="369" t="s">
        <v>180</v>
      </c>
      <c r="B123" s="126" t="s">
        <v>353</v>
      </c>
      <c r="C123" s="212"/>
    </row>
    <row r="124" spans="1:3" ht="12" customHeight="1">
      <c r="A124" s="369" t="s">
        <v>181</v>
      </c>
      <c r="B124" s="126" t="s">
        <v>352</v>
      </c>
      <c r="C124" s="212"/>
    </row>
    <row r="125" spans="1:3" ht="12" customHeight="1">
      <c r="A125" s="369" t="s">
        <v>345</v>
      </c>
      <c r="B125" s="126" t="s">
        <v>340</v>
      </c>
      <c r="C125" s="212"/>
    </row>
    <row r="126" spans="1:3" ht="12" customHeight="1">
      <c r="A126" s="369" t="s">
        <v>346</v>
      </c>
      <c r="B126" s="126" t="s">
        <v>351</v>
      </c>
      <c r="C126" s="212"/>
    </row>
    <row r="127" spans="1:3" ht="12" customHeight="1" thickBot="1">
      <c r="A127" s="378" t="s">
        <v>347</v>
      </c>
      <c r="B127" s="126" t="s">
        <v>350</v>
      </c>
      <c r="C127" s="214"/>
    </row>
    <row r="128" spans="1:3" ht="12" customHeight="1" thickBot="1">
      <c r="A128" s="30" t="s">
        <v>19</v>
      </c>
      <c r="B128" s="109" t="s">
        <v>412</v>
      </c>
      <c r="C128" s="244">
        <f>+C93+C114</f>
        <v>26716252</v>
      </c>
    </row>
    <row r="129" spans="1:3" ht="12" customHeight="1" thickBot="1">
      <c r="A129" s="30" t="s">
        <v>20</v>
      </c>
      <c r="B129" s="109" t="s">
        <v>413</v>
      </c>
      <c r="C129" s="244">
        <f>+C130+C131+C132</f>
        <v>0</v>
      </c>
    </row>
    <row r="130" spans="1:3" s="84" customFormat="1" ht="12" customHeight="1">
      <c r="A130" s="369" t="s">
        <v>255</v>
      </c>
      <c r="B130" s="9" t="s">
        <v>481</v>
      </c>
      <c r="C130" s="212"/>
    </row>
    <row r="131" spans="1:3" ht="12" customHeight="1">
      <c r="A131" s="369" t="s">
        <v>256</v>
      </c>
      <c r="B131" s="9" t="s">
        <v>421</v>
      </c>
      <c r="C131" s="212"/>
    </row>
    <row r="132" spans="1:3" ht="12" customHeight="1" thickBot="1">
      <c r="A132" s="378" t="s">
        <v>257</v>
      </c>
      <c r="B132" s="7" t="s">
        <v>480</v>
      </c>
      <c r="C132" s="212"/>
    </row>
    <row r="133" spans="1:3" ht="12" customHeight="1" thickBot="1">
      <c r="A133" s="30" t="s">
        <v>21</v>
      </c>
      <c r="B133" s="109" t="s">
        <v>414</v>
      </c>
      <c r="C133" s="244">
        <f>+C134+C135+C136+C137+C138+C139</f>
        <v>0</v>
      </c>
    </row>
    <row r="134" spans="1:3" ht="12" customHeight="1">
      <c r="A134" s="369" t="s">
        <v>88</v>
      </c>
      <c r="B134" s="9" t="s">
        <v>423</v>
      </c>
      <c r="C134" s="212"/>
    </row>
    <row r="135" spans="1:3" ht="12" customHeight="1">
      <c r="A135" s="369" t="s">
        <v>89</v>
      </c>
      <c r="B135" s="9" t="s">
        <v>415</v>
      </c>
      <c r="C135" s="212"/>
    </row>
    <row r="136" spans="1:3" ht="12" customHeight="1">
      <c r="A136" s="369" t="s">
        <v>90</v>
      </c>
      <c r="B136" s="9" t="s">
        <v>416</v>
      </c>
      <c r="C136" s="212"/>
    </row>
    <row r="137" spans="1:3" ht="12" customHeight="1">
      <c r="A137" s="369" t="s">
        <v>166</v>
      </c>
      <c r="B137" s="9" t="s">
        <v>479</v>
      </c>
      <c r="C137" s="212"/>
    </row>
    <row r="138" spans="1:3" ht="12" customHeight="1">
      <c r="A138" s="369" t="s">
        <v>167</v>
      </c>
      <c r="B138" s="9" t="s">
        <v>418</v>
      </c>
      <c r="C138" s="212"/>
    </row>
    <row r="139" spans="1:3" s="84" customFormat="1" ht="12" customHeight="1" thickBot="1">
      <c r="A139" s="378" t="s">
        <v>168</v>
      </c>
      <c r="B139" s="7" t="s">
        <v>419</v>
      </c>
      <c r="C139" s="212"/>
    </row>
    <row r="140" spans="1:11" ht="12" customHeight="1" thickBot="1">
      <c r="A140" s="30" t="s">
        <v>22</v>
      </c>
      <c r="B140" s="109" t="s">
        <v>494</v>
      </c>
      <c r="C140" s="250">
        <f>+C141+C142+C144+C145+C143</f>
        <v>561580</v>
      </c>
      <c r="K140" s="195"/>
    </row>
    <row r="141" spans="1:3" ht="12.75">
      <c r="A141" s="369" t="s">
        <v>91</v>
      </c>
      <c r="B141" s="9" t="s">
        <v>355</v>
      </c>
      <c r="C141" s="212"/>
    </row>
    <row r="142" spans="1:3" ht="12" customHeight="1">
      <c r="A142" s="369" t="s">
        <v>92</v>
      </c>
      <c r="B142" s="9" t="s">
        <v>356</v>
      </c>
      <c r="C142" s="212">
        <v>561580</v>
      </c>
    </row>
    <row r="143" spans="1:3" ht="12" customHeight="1">
      <c r="A143" s="369" t="s">
        <v>272</v>
      </c>
      <c r="B143" s="9" t="s">
        <v>493</v>
      </c>
      <c r="C143" s="212"/>
    </row>
    <row r="144" spans="1:3" s="84" customFormat="1" ht="12" customHeight="1">
      <c r="A144" s="369" t="s">
        <v>273</v>
      </c>
      <c r="B144" s="9" t="s">
        <v>428</v>
      </c>
      <c r="C144" s="212"/>
    </row>
    <row r="145" spans="1:3" s="84" customFormat="1" ht="12" customHeight="1" thickBot="1">
      <c r="A145" s="378" t="s">
        <v>274</v>
      </c>
      <c r="B145" s="7" t="s">
        <v>374</v>
      </c>
      <c r="C145" s="212"/>
    </row>
    <row r="146" spans="1:3" s="84" customFormat="1" ht="12" customHeight="1" thickBot="1">
      <c r="A146" s="30" t="s">
        <v>23</v>
      </c>
      <c r="B146" s="109" t="s">
        <v>429</v>
      </c>
      <c r="C146" s="253">
        <f>+C147+C148+C149+C150+C151</f>
        <v>0</v>
      </c>
    </row>
    <row r="147" spans="1:3" s="84" customFormat="1" ht="12" customHeight="1">
      <c r="A147" s="369" t="s">
        <v>93</v>
      </c>
      <c r="B147" s="9" t="s">
        <v>424</v>
      </c>
      <c r="C147" s="212"/>
    </row>
    <row r="148" spans="1:3" s="84" customFormat="1" ht="12" customHeight="1">
      <c r="A148" s="369" t="s">
        <v>94</v>
      </c>
      <c r="B148" s="9" t="s">
        <v>431</v>
      </c>
      <c r="C148" s="212"/>
    </row>
    <row r="149" spans="1:3" s="84" customFormat="1" ht="12" customHeight="1">
      <c r="A149" s="369" t="s">
        <v>284</v>
      </c>
      <c r="B149" s="9" t="s">
        <v>426</v>
      </c>
      <c r="C149" s="212"/>
    </row>
    <row r="150" spans="1:3" s="84" customFormat="1" ht="12" customHeight="1">
      <c r="A150" s="369" t="s">
        <v>285</v>
      </c>
      <c r="B150" s="9" t="s">
        <v>482</v>
      </c>
      <c r="C150" s="212"/>
    </row>
    <row r="151" spans="1:3" ht="12.75" customHeight="1" thickBot="1">
      <c r="A151" s="378" t="s">
        <v>430</v>
      </c>
      <c r="B151" s="7" t="s">
        <v>433</v>
      </c>
      <c r="C151" s="214"/>
    </row>
    <row r="152" spans="1:3" ht="12.75" customHeight="1" thickBot="1">
      <c r="A152" s="413" t="s">
        <v>24</v>
      </c>
      <c r="B152" s="109" t="s">
        <v>434</v>
      </c>
      <c r="C152" s="253"/>
    </row>
    <row r="153" spans="1:3" ht="12.75" customHeight="1" thickBot="1">
      <c r="A153" s="413" t="s">
        <v>25</v>
      </c>
      <c r="B153" s="109" t="s">
        <v>435</v>
      </c>
      <c r="C153" s="253"/>
    </row>
    <row r="154" spans="1:3" ht="12" customHeight="1" thickBot="1">
      <c r="A154" s="30" t="s">
        <v>26</v>
      </c>
      <c r="B154" s="109" t="s">
        <v>437</v>
      </c>
      <c r="C154" s="360">
        <f>+C129+C133+C140+C146+C152+C153</f>
        <v>561580</v>
      </c>
    </row>
    <row r="155" spans="1:3" ht="15" customHeight="1" thickBot="1">
      <c r="A155" s="380" t="s">
        <v>27</v>
      </c>
      <c r="B155" s="318" t="s">
        <v>436</v>
      </c>
      <c r="C155" s="360">
        <f>+C128+C154</f>
        <v>27277832</v>
      </c>
    </row>
    <row r="156" spans="1:3" ht="13.5" thickBot="1">
      <c r="A156" s="326"/>
      <c r="B156" s="327"/>
      <c r="C156" s="536">
        <f>C90-C155</f>
        <v>0</v>
      </c>
    </row>
    <row r="157" spans="1:3" ht="15" customHeight="1" thickBot="1">
      <c r="A157" s="193" t="s">
        <v>483</v>
      </c>
      <c r="B157" s="194"/>
      <c r="C157" s="106">
        <v>7</v>
      </c>
    </row>
    <row r="158" spans="1:3" ht="14.25" customHeight="1" thickBot="1">
      <c r="A158" s="193" t="s">
        <v>195</v>
      </c>
      <c r="B158" s="194"/>
      <c r="C158" s="106">
        <v>1</v>
      </c>
    </row>
    <row r="159" spans="1:3" ht="12.75">
      <c r="A159" s="533"/>
      <c r="B159" s="534"/>
      <c r="C159" s="575"/>
    </row>
    <row r="160" spans="1:2" ht="12.75">
      <c r="A160" s="533"/>
      <c r="B160" s="534"/>
    </row>
    <row r="161" spans="1:3" ht="12.75">
      <c r="A161" s="533"/>
      <c r="B161" s="534"/>
      <c r="C161" s="535"/>
    </row>
    <row r="162" spans="1:3" ht="12.75">
      <c r="A162" s="533"/>
      <c r="B162" s="534"/>
      <c r="C162" s="535"/>
    </row>
    <row r="163" spans="1:3" ht="12.75">
      <c r="A163" s="533"/>
      <c r="B163" s="534"/>
      <c r="C163" s="535"/>
    </row>
    <row r="164" spans="1:3" ht="12.75">
      <c r="A164" s="533"/>
      <c r="B164" s="534"/>
      <c r="C164" s="535"/>
    </row>
    <row r="165" spans="1:3" ht="12.75">
      <c r="A165" s="533"/>
      <c r="B165" s="534"/>
      <c r="C165" s="535"/>
    </row>
    <row r="166" spans="1:3" ht="12.75">
      <c r="A166" s="533"/>
      <c r="B166" s="534"/>
      <c r="C166" s="535"/>
    </row>
    <row r="167" spans="1:3" ht="12.75">
      <c r="A167" s="533"/>
      <c r="B167" s="534"/>
      <c r="C167" s="535"/>
    </row>
    <row r="168" spans="1:3" ht="12.75">
      <c r="A168" s="533"/>
      <c r="B168" s="534"/>
      <c r="C168" s="535"/>
    </row>
    <row r="169" spans="1:3" ht="12.75">
      <c r="A169" s="533"/>
      <c r="B169" s="534"/>
      <c r="C169" s="535"/>
    </row>
    <row r="170" spans="1:3" ht="12.75">
      <c r="A170" s="533"/>
      <c r="B170" s="534"/>
      <c r="C170" s="535"/>
    </row>
    <row r="171" spans="1:3" ht="12.75">
      <c r="A171" s="533"/>
      <c r="B171" s="534"/>
      <c r="C171" s="535"/>
    </row>
    <row r="172" spans="1:3" ht="12.75">
      <c r="A172" s="533"/>
      <c r="B172" s="534"/>
      <c r="C172" s="535"/>
    </row>
    <row r="173" spans="1:3" ht="12.75">
      <c r="A173" s="533"/>
      <c r="B173" s="534"/>
      <c r="C173" s="535"/>
    </row>
    <row r="174" spans="1:3" ht="12.75">
      <c r="A174" s="533"/>
      <c r="B174" s="534"/>
      <c r="C174" s="535"/>
    </row>
    <row r="175" spans="1:3" ht="12.75">
      <c r="A175" s="533"/>
      <c r="B175" s="534"/>
      <c r="C175" s="535"/>
    </row>
    <row r="176" spans="1:3" ht="12.75">
      <c r="A176" s="533"/>
      <c r="B176" s="534"/>
      <c r="C176" s="535"/>
    </row>
    <row r="177" spans="1:3" ht="12.75">
      <c r="A177" s="533"/>
      <c r="B177" s="534"/>
      <c r="C177" s="535"/>
    </row>
    <row r="178" spans="1:3" ht="12.75">
      <c r="A178" s="533"/>
      <c r="B178" s="534"/>
      <c r="C178" s="535"/>
    </row>
    <row r="179" spans="1:3" ht="12.75">
      <c r="A179" s="533"/>
      <c r="B179" s="534"/>
      <c r="C179" s="535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42">
      <selection activeCell="O118" sqref="O118"/>
    </sheetView>
  </sheetViews>
  <sheetFormatPr defaultColWidth="9.375" defaultRowHeight="12.75"/>
  <cols>
    <col min="1" max="1" width="19.50390625" style="328" customWidth="1"/>
    <col min="2" max="2" width="72.00390625" style="329" customWidth="1"/>
    <col min="3" max="3" width="25.00390625" style="330" customWidth="1"/>
    <col min="4" max="16384" width="9.375" style="3" customWidth="1"/>
  </cols>
  <sheetData>
    <row r="1" spans="1:3" s="2" customFormat="1" ht="16.5" customHeight="1" thickBot="1">
      <c r="A1" s="514"/>
      <c r="B1" s="515"/>
      <c r="C1" s="511" t="str">
        <f>CONCATENATE("9.1.1. melléklet ",ALAPADATOK!A7," ",ALAPADATOK!B7," ",ALAPADATOK!C7," ",ALAPADATOK!D7," ",ALAPADATOK!E7," ",ALAPADATOK!F7," ",ALAPADATOK!G7," ",ALAPADATOK!H7)</f>
        <v>9.1.1. melléklet a 6 / 2021 ( III.12. ) önkormányzati rendelethez</v>
      </c>
    </row>
    <row r="2" spans="1:3" s="80" customFormat="1" ht="21" customHeight="1">
      <c r="A2" s="516" t="s">
        <v>58</v>
      </c>
      <c r="B2" s="517" t="str">
        <f>CONCATENATE(ALAPADATOK!A3)</f>
        <v>Szilvás Községi Önkormányzat</v>
      </c>
      <c r="C2" s="518" t="s">
        <v>52</v>
      </c>
    </row>
    <row r="3" spans="1:3" s="80" customFormat="1" ht="15.75" thickBot="1">
      <c r="A3" s="519" t="s">
        <v>193</v>
      </c>
      <c r="B3" s="520" t="s">
        <v>394</v>
      </c>
      <c r="C3" s="521" t="s">
        <v>56</v>
      </c>
    </row>
    <row r="4" spans="1:3" s="81" customFormat="1" ht="22.5" customHeight="1" thickBot="1">
      <c r="A4" s="522"/>
      <c r="B4" s="522"/>
      <c r="C4" s="523" t="str">
        <f>'KV_9.1.sz.mell'!C4</f>
        <v>Forintban!</v>
      </c>
    </row>
    <row r="5" spans="1:3" ht="13.5" thickBot="1">
      <c r="A5" s="524" t="s">
        <v>194</v>
      </c>
      <c r="B5" s="525" t="s">
        <v>516</v>
      </c>
      <c r="C5" s="526" t="s">
        <v>53</v>
      </c>
    </row>
    <row r="6" spans="1:3" s="63" customFormat="1" ht="12.75" customHeight="1" thickBot="1">
      <c r="A6" s="527"/>
      <c r="B6" s="528" t="s">
        <v>457</v>
      </c>
      <c r="C6" s="529" t="s">
        <v>458</v>
      </c>
    </row>
    <row r="7" spans="1:3" s="63" customFormat="1" ht="15.75" customHeight="1" thickBot="1">
      <c r="A7" s="187"/>
      <c r="B7" s="188" t="s">
        <v>54</v>
      </c>
      <c r="C7" s="303"/>
    </row>
    <row r="8" spans="1:3" s="63" customFormat="1" ht="12" customHeight="1" thickBot="1">
      <c r="A8" s="30" t="s">
        <v>17</v>
      </c>
      <c r="B8" s="21" t="s">
        <v>239</v>
      </c>
      <c r="C8" s="244">
        <f>+C9+C10+C11+C12+C13+C14</f>
        <v>14039490</v>
      </c>
    </row>
    <row r="9" spans="1:3" s="82" customFormat="1" ht="12" customHeight="1">
      <c r="A9" s="369" t="s">
        <v>95</v>
      </c>
      <c r="B9" s="350" t="s">
        <v>240</v>
      </c>
      <c r="C9" s="247">
        <v>7290490</v>
      </c>
    </row>
    <row r="10" spans="1:3" s="83" customFormat="1" ht="12" customHeight="1">
      <c r="A10" s="370" t="s">
        <v>96</v>
      </c>
      <c r="B10" s="351" t="s">
        <v>241</v>
      </c>
      <c r="C10" s="246"/>
    </row>
    <row r="11" spans="1:3" s="83" customFormat="1" ht="12" customHeight="1">
      <c r="A11" s="370" t="s">
        <v>97</v>
      </c>
      <c r="B11" s="351" t="s">
        <v>503</v>
      </c>
      <c r="C11" s="246">
        <v>4479000</v>
      </c>
    </row>
    <row r="12" spans="1:3" s="83" customFormat="1" ht="12" customHeight="1">
      <c r="A12" s="370" t="s">
        <v>98</v>
      </c>
      <c r="B12" s="351" t="s">
        <v>243</v>
      </c>
      <c r="C12" s="246">
        <v>2270000</v>
      </c>
    </row>
    <row r="13" spans="1:3" s="83" customFormat="1" ht="12" customHeight="1">
      <c r="A13" s="370" t="s">
        <v>139</v>
      </c>
      <c r="B13" s="351" t="s">
        <v>470</v>
      </c>
      <c r="C13" s="246"/>
    </row>
    <row r="14" spans="1:3" s="82" customFormat="1" ht="12" customHeight="1" thickBot="1">
      <c r="A14" s="371" t="s">
        <v>99</v>
      </c>
      <c r="B14" s="352" t="s">
        <v>397</v>
      </c>
      <c r="C14" s="246"/>
    </row>
    <row r="15" spans="1:3" s="82" customFormat="1" ht="12" customHeight="1" thickBot="1">
      <c r="A15" s="30" t="s">
        <v>18</v>
      </c>
      <c r="B15" s="239" t="s">
        <v>244</v>
      </c>
      <c r="C15" s="244">
        <f>+C16+C17+C18+C19+C20</f>
        <v>52709</v>
      </c>
    </row>
    <row r="16" spans="1:3" s="82" customFormat="1" ht="12" customHeight="1">
      <c r="A16" s="369" t="s">
        <v>101</v>
      </c>
      <c r="B16" s="350" t="s">
        <v>245</v>
      </c>
      <c r="C16" s="247"/>
    </row>
    <row r="17" spans="1:3" s="82" customFormat="1" ht="12" customHeight="1">
      <c r="A17" s="370" t="s">
        <v>102</v>
      </c>
      <c r="B17" s="351" t="s">
        <v>246</v>
      </c>
      <c r="C17" s="246"/>
    </row>
    <row r="18" spans="1:3" s="82" customFormat="1" ht="12" customHeight="1">
      <c r="A18" s="370" t="s">
        <v>103</v>
      </c>
      <c r="B18" s="351" t="s">
        <v>387</v>
      </c>
      <c r="C18" s="246"/>
    </row>
    <row r="19" spans="1:3" s="82" customFormat="1" ht="12" customHeight="1">
      <c r="A19" s="370" t="s">
        <v>104</v>
      </c>
      <c r="B19" s="351" t="s">
        <v>388</v>
      </c>
      <c r="C19" s="246"/>
    </row>
    <row r="20" spans="1:3" s="82" customFormat="1" ht="12" customHeight="1">
      <c r="A20" s="370" t="s">
        <v>105</v>
      </c>
      <c r="B20" s="351" t="s">
        <v>247</v>
      </c>
      <c r="C20" s="246">
        <v>52709</v>
      </c>
    </row>
    <row r="21" spans="1:3" s="83" customFormat="1" ht="12" customHeight="1" thickBot="1">
      <c r="A21" s="371" t="s">
        <v>114</v>
      </c>
      <c r="B21" s="352" t="s">
        <v>248</v>
      </c>
      <c r="C21" s="248"/>
    </row>
    <row r="22" spans="1:3" s="83" customFormat="1" ht="12" customHeight="1" thickBot="1">
      <c r="A22" s="30" t="s">
        <v>19</v>
      </c>
      <c r="B22" s="21" t="s">
        <v>249</v>
      </c>
      <c r="C22" s="244">
        <f>+C23+C24+C25+C26+C27</f>
        <v>0</v>
      </c>
    </row>
    <row r="23" spans="1:3" s="83" customFormat="1" ht="12" customHeight="1">
      <c r="A23" s="369" t="s">
        <v>84</v>
      </c>
      <c r="B23" s="350" t="s">
        <v>250</v>
      </c>
      <c r="C23" s="247"/>
    </row>
    <row r="24" spans="1:3" s="82" customFormat="1" ht="12" customHeight="1">
      <c r="A24" s="370" t="s">
        <v>85</v>
      </c>
      <c r="B24" s="351" t="s">
        <v>251</v>
      </c>
      <c r="C24" s="246"/>
    </row>
    <row r="25" spans="1:3" s="83" customFormat="1" ht="12" customHeight="1">
      <c r="A25" s="370" t="s">
        <v>86</v>
      </c>
      <c r="B25" s="351" t="s">
        <v>389</v>
      </c>
      <c r="C25" s="246"/>
    </row>
    <row r="26" spans="1:3" s="83" customFormat="1" ht="12" customHeight="1">
      <c r="A26" s="370" t="s">
        <v>87</v>
      </c>
      <c r="B26" s="351" t="s">
        <v>390</v>
      </c>
      <c r="C26" s="246"/>
    </row>
    <row r="27" spans="1:3" s="83" customFormat="1" ht="12" customHeight="1">
      <c r="A27" s="370" t="s">
        <v>162</v>
      </c>
      <c r="B27" s="351" t="s">
        <v>252</v>
      </c>
      <c r="C27" s="246"/>
    </row>
    <row r="28" spans="1:3" s="83" customFormat="1" ht="12" customHeight="1" thickBot="1">
      <c r="A28" s="371" t="s">
        <v>163</v>
      </c>
      <c r="B28" s="352" t="s">
        <v>253</v>
      </c>
      <c r="C28" s="477"/>
    </row>
    <row r="29" spans="1:3" s="83" customFormat="1" ht="12" customHeight="1" thickBot="1">
      <c r="A29" s="30" t="s">
        <v>164</v>
      </c>
      <c r="B29" s="21" t="s">
        <v>513</v>
      </c>
      <c r="C29" s="250">
        <f>C30+C31+C32+C33+C34+C35+C36</f>
        <v>4700000</v>
      </c>
    </row>
    <row r="30" spans="1:3" s="83" customFormat="1" ht="12" customHeight="1">
      <c r="A30" s="369" t="s">
        <v>255</v>
      </c>
      <c r="B30" s="350" t="str">
        <f>'KV_1.1.sz.mell.'!B32</f>
        <v>Építményadó</v>
      </c>
      <c r="C30" s="247"/>
    </row>
    <row r="31" spans="1:3" s="83" customFormat="1" ht="12" customHeight="1">
      <c r="A31" s="370" t="s">
        <v>256</v>
      </c>
      <c r="B31" s="350" t="str">
        <f>'KV_1.1.sz.mell.'!B33</f>
        <v>Idegenforgalmi adó</v>
      </c>
      <c r="C31" s="246"/>
    </row>
    <row r="32" spans="1:3" s="83" customFormat="1" ht="12" customHeight="1">
      <c r="A32" s="370" t="s">
        <v>257</v>
      </c>
      <c r="B32" s="350" t="str">
        <f>'KV_1.1.sz.mell.'!B34</f>
        <v>Iparűzési adó</v>
      </c>
      <c r="C32" s="246">
        <v>4500000</v>
      </c>
    </row>
    <row r="33" spans="1:3" s="83" customFormat="1" ht="12" customHeight="1">
      <c r="A33" s="370" t="s">
        <v>258</v>
      </c>
      <c r="B33" s="350" t="str">
        <f>'KV_1.1.sz.mell.'!B35</f>
        <v>Talajterhelési díj</v>
      </c>
      <c r="C33" s="246"/>
    </row>
    <row r="34" spans="1:3" s="83" customFormat="1" ht="12" customHeight="1">
      <c r="A34" s="370" t="s">
        <v>505</v>
      </c>
      <c r="B34" s="350" t="str">
        <f>'KV_1.1.sz.mell.'!B36</f>
        <v>Gépjárműadó</v>
      </c>
      <c r="C34" s="246"/>
    </row>
    <row r="35" spans="1:3" s="83" customFormat="1" ht="12" customHeight="1">
      <c r="A35" s="370" t="s">
        <v>506</v>
      </c>
      <c r="B35" s="350" t="str">
        <f>'KV_1.1.sz.mell.'!B37</f>
        <v>Telekadó</v>
      </c>
      <c r="C35" s="246"/>
    </row>
    <row r="36" spans="1:3" s="83" customFormat="1" ht="12" customHeight="1" thickBot="1">
      <c r="A36" s="371" t="s">
        <v>507</v>
      </c>
      <c r="B36" s="350" t="str">
        <f>'KV_1.1.sz.mell.'!B38</f>
        <v>Kommunális adó</v>
      </c>
      <c r="C36" s="248">
        <v>200000</v>
      </c>
    </row>
    <row r="37" spans="1:3" s="83" customFormat="1" ht="12" customHeight="1" thickBot="1">
      <c r="A37" s="30" t="s">
        <v>21</v>
      </c>
      <c r="B37" s="21" t="s">
        <v>398</v>
      </c>
      <c r="C37" s="244">
        <f>SUM(C38:C48)</f>
        <v>0</v>
      </c>
    </row>
    <row r="38" spans="1:3" s="83" customFormat="1" ht="12" customHeight="1">
      <c r="A38" s="369" t="s">
        <v>88</v>
      </c>
      <c r="B38" s="350" t="s">
        <v>262</v>
      </c>
      <c r="C38" s="247"/>
    </row>
    <row r="39" spans="1:3" s="83" customFormat="1" ht="12" customHeight="1">
      <c r="A39" s="370" t="s">
        <v>89</v>
      </c>
      <c r="B39" s="351" t="s">
        <v>263</v>
      </c>
      <c r="C39" s="246"/>
    </row>
    <row r="40" spans="1:3" s="83" customFormat="1" ht="12" customHeight="1">
      <c r="A40" s="370" t="s">
        <v>90</v>
      </c>
      <c r="B40" s="351" t="s">
        <v>264</v>
      </c>
      <c r="C40" s="246"/>
    </row>
    <row r="41" spans="1:3" s="83" customFormat="1" ht="12" customHeight="1">
      <c r="A41" s="370" t="s">
        <v>166</v>
      </c>
      <c r="B41" s="351" t="s">
        <v>265</v>
      </c>
      <c r="C41" s="246"/>
    </row>
    <row r="42" spans="1:3" s="83" customFormat="1" ht="12" customHeight="1">
      <c r="A42" s="370" t="s">
        <v>167</v>
      </c>
      <c r="B42" s="351" t="s">
        <v>266</v>
      </c>
      <c r="C42" s="246"/>
    </row>
    <row r="43" spans="1:3" s="83" customFormat="1" ht="12" customHeight="1">
      <c r="A43" s="370" t="s">
        <v>168</v>
      </c>
      <c r="B43" s="351" t="s">
        <v>267</v>
      </c>
      <c r="C43" s="246"/>
    </row>
    <row r="44" spans="1:3" s="83" customFormat="1" ht="12" customHeight="1">
      <c r="A44" s="370" t="s">
        <v>169</v>
      </c>
      <c r="B44" s="351" t="s">
        <v>268</v>
      </c>
      <c r="C44" s="246"/>
    </row>
    <row r="45" spans="1:3" s="83" customFormat="1" ht="12" customHeight="1">
      <c r="A45" s="370" t="s">
        <v>170</v>
      </c>
      <c r="B45" s="351" t="s">
        <v>512</v>
      </c>
      <c r="C45" s="246"/>
    </row>
    <row r="46" spans="1:3" s="83" customFormat="1" ht="12" customHeight="1">
      <c r="A46" s="370" t="s">
        <v>260</v>
      </c>
      <c r="B46" s="351" t="s">
        <v>269</v>
      </c>
      <c r="C46" s="249"/>
    </row>
    <row r="47" spans="1:3" s="83" customFormat="1" ht="12" customHeight="1">
      <c r="A47" s="371" t="s">
        <v>261</v>
      </c>
      <c r="B47" s="352" t="s">
        <v>400</v>
      </c>
      <c r="C47" s="341"/>
    </row>
    <row r="48" spans="1:3" s="83" customFormat="1" ht="12" customHeight="1" thickBot="1">
      <c r="A48" s="371" t="s">
        <v>399</v>
      </c>
      <c r="B48" s="352" t="s">
        <v>270</v>
      </c>
      <c r="C48" s="479"/>
    </row>
    <row r="49" spans="1:3" s="83" customFormat="1" ht="12" customHeight="1" thickBot="1">
      <c r="A49" s="30" t="s">
        <v>22</v>
      </c>
      <c r="B49" s="21" t="s">
        <v>271</v>
      </c>
      <c r="C49" s="244">
        <f>SUM(C50:C54)</f>
        <v>0</v>
      </c>
    </row>
    <row r="50" spans="1:3" s="83" customFormat="1" ht="12" customHeight="1">
      <c r="A50" s="369" t="s">
        <v>91</v>
      </c>
      <c r="B50" s="350" t="s">
        <v>275</v>
      </c>
      <c r="C50" s="383"/>
    </row>
    <row r="51" spans="1:3" s="83" customFormat="1" ht="12" customHeight="1">
      <c r="A51" s="370" t="s">
        <v>92</v>
      </c>
      <c r="B51" s="351" t="s">
        <v>276</v>
      </c>
      <c r="C51" s="249"/>
    </row>
    <row r="52" spans="1:3" s="83" customFormat="1" ht="12" customHeight="1">
      <c r="A52" s="370" t="s">
        <v>272</v>
      </c>
      <c r="B52" s="351" t="s">
        <v>277</v>
      </c>
      <c r="C52" s="249"/>
    </row>
    <row r="53" spans="1:3" s="83" customFormat="1" ht="12" customHeight="1">
      <c r="A53" s="370" t="s">
        <v>273</v>
      </c>
      <c r="B53" s="351" t="s">
        <v>278</v>
      </c>
      <c r="C53" s="249"/>
    </row>
    <row r="54" spans="1:3" s="83" customFormat="1" ht="12" customHeight="1" thickBot="1">
      <c r="A54" s="371" t="s">
        <v>274</v>
      </c>
      <c r="B54" s="352" t="s">
        <v>279</v>
      </c>
      <c r="C54" s="341"/>
    </row>
    <row r="55" spans="1:3" s="83" customFormat="1" ht="12" customHeight="1" thickBot="1">
      <c r="A55" s="30" t="s">
        <v>171</v>
      </c>
      <c r="B55" s="21" t="s">
        <v>280</v>
      </c>
      <c r="C55" s="244">
        <f>SUM(C56:C58)</f>
        <v>0</v>
      </c>
    </row>
    <row r="56" spans="1:3" s="83" customFormat="1" ht="12" customHeight="1">
      <c r="A56" s="369" t="s">
        <v>93</v>
      </c>
      <c r="B56" s="350" t="s">
        <v>281</v>
      </c>
      <c r="C56" s="247"/>
    </row>
    <row r="57" spans="1:3" s="83" customFormat="1" ht="12" customHeight="1">
      <c r="A57" s="370" t="s">
        <v>94</v>
      </c>
      <c r="B57" s="351" t="s">
        <v>391</v>
      </c>
      <c r="C57" s="246"/>
    </row>
    <row r="58" spans="1:3" s="83" customFormat="1" ht="12" customHeight="1">
      <c r="A58" s="370" t="s">
        <v>284</v>
      </c>
      <c r="B58" s="351" t="s">
        <v>282</v>
      </c>
      <c r="C58" s="246"/>
    </row>
    <row r="59" spans="1:3" s="83" customFormat="1" ht="12" customHeight="1" thickBot="1">
      <c r="A59" s="371" t="s">
        <v>285</v>
      </c>
      <c r="B59" s="352" t="s">
        <v>283</v>
      </c>
      <c r="C59" s="248"/>
    </row>
    <row r="60" spans="1:3" s="83" customFormat="1" ht="12" customHeight="1" thickBot="1">
      <c r="A60" s="30" t="s">
        <v>24</v>
      </c>
      <c r="B60" s="239" t="s">
        <v>286</v>
      </c>
      <c r="C60" s="244">
        <f>SUM(C61:C63)</f>
        <v>156100</v>
      </c>
    </row>
    <row r="61" spans="1:3" s="83" customFormat="1" ht="12" customHeight="1">
      <c r="A61" s="369" t="s">
        <v>172</v>
      </c>
      <c r="B61" s="350" t="s">
        <v>288</v>
      </c>
      <c r="C61" s="249"/>
    </row>
    <row r="62" spans="1:3" s="83" customFormat="1" ht="12" customHeight="1">
      <c r="A62" s="370" t="s">
        <v>173</v>
      </c>
      <c r="B62" s="351" t="s">
        <v>392</v>
      </c>
      <c r="C62" s="249">
        <v>156100</v>
      </c>
    </row>
    <row r="63" spans="1:3" s="83" customFormat="1" ht="12" customHeight="1">
      <c r="A63" s="370" t="s">
        <v>218</v>
      </c>
      <c r="B63" s="351" t="s">
        <v>289</v>
      </c>
      <c r="C63" s="249"/>
    </row>
    <row r="64" spans="1:3" s="83" customFormat="1" ht="12" customHeight="1" thickBot="1">
      <c r="A64" s="371" t="s">
        <v>287</v>
      </c>
      <c r="B64" s="352" t="s">
        <v>290</v>
      </c>
      <c r="C64" s="249"/>
    </row>
    <row r="65" spans="1:3" s="83" customFormat="1" ht="12" customHeight="1" thickBot="1">
      <c r="A65" s="30" t="s">
        <v>25</v>
      </c>
      <c r="B65" s="21" t="s">
        <v>291</v>
      </c>
      <c r="C65" s="250">
        <f>+C8+C15+C22+C29+C37+C49+C55+C60</f>
        <v>18948299</v>
      </c>
    </row>
    <row r="66" spans="1:3" s="83" customFormat="1" ht="12" customHeight="1" thickBot="1">
      <c r="A66" s="372" t="s">
        <v>378</v>
      </c>
      <c r="B66" s="239" t="s">
        <v>293</v>
      </c>
      <c r="C66" s="244">
        <f>SUM(C67:C69)</f>
        <v>0</v>
      </c>
    </row>
    <row r="67" spans="1:3" s="83" customFormat="1" ht="12" customHeight="1">
      <c r="A67" s="369" t="s">
        <v>321</v>
      </c>
      <c r="B67" s="350" t="s">
        <v>294</v>
      </c>
      <c r="C67" s="249"/>
    </row>
    <row r="68" spans="1:3" s="83" customFormat="1" ht="12" customHeight="1">
      <c r="A68" s="370" t="s">
        <v>330</v>
      </c>
      <c r="B68" s="351" t="s">
        <v>295</v>
      </c>
      <c r="C68" s="249"/>
    </row>
    <row r="69" spans="1:3" s="83" customFormat="1" ht="12" customHeight="1" thickBot="1">
      <c r="A69" s="371" t="s">
        <v>331</v>
      </c>
      <c r="B69" s="353" t="s">
        <v>296</v>
      </c>
      <c r="C69" s="249"/>
    </row>
    <row r="70" spans="1:3" s="83" customFormat="1" ht="12" customHeight="1" thickBot="1">
      <c r="A70" s="372" t="s">
        <v>297</v>
      </c>
      <c r="B70" s="239" t="s">
        <v>298</v>
      </c>
      <c r="C70" s="244">
        <f>SUM(C71:C74)</f>
        <v>0</v>
      </c>
    </row>
    <row r="71" spans="1:3" s="83" customFormat="1" ht="12" customHeight="1">
      <c r="A71" s="369" t="s">
        <v>140</v>
      </c>
      <c r="B71" s="350" t="s">
        <v>299</v>
      </c>
      <c r="C71" s="249"/>
    </row>
    <row r="72" spans="1:3" s="83" customFormat="1" ht="12" customHeight="1">
      <c r="A72" s="370" t="s">
        <v>141</v>
      </c>
      <c r="B72" s="351" t="s">
        <v>522</v>
      </c>
      <c r="C72" s="249"/>
    </row>
    <row r="73" spans="1:3" s="83" customFormat="1" ht="12" customHeight="1">
      <c r="A73" s="370" t="s">
        <v>322</v>
      </c>
      <c r="B73" s="351" t="s">
        <v>300</v>
      </c>
      <c r="C73" s="249"/>
    </row>
    <row r="74" spans="1:3" s="83" customFormat="1" ht="12" customHeight="1">
      <c r="A74" s="370" t="s">
        <v>323</v>
      </c>
      <c r="B74" s="240" t="s">
        <v>523</v>
      </c>
      <c r="C74" s="249"/>
    </row>
    <row r="75" spans="1:3" s="83" customFormat="1" ht="12" customHeight="1" thickBot="1">
      <c r="A75" s="376" t="s">
        <v>301</v>
      </c>
      <c r="B75" s="498" t="s">
        <v>302</v>
      </c>
      <c r="C75" s="408">
        <f>SUM(C76:C77)</f>
        <v>8329533</v>
      </c>
    </row>
    <row r="76" spans="1:3" s="83" customFormat="1" ht="12" customHeight="1">
      <c r="A76" s="369" t="s">
        <v>324</v>
      </c>
      <c r="B76" s="350" t="s">
        <v>303</v>
      </c>
      <c r="C76" s="249">
        <v>7884533</v>
      </c>
    </row>
    <row r="77" spans="1:3" s="83" customFormat="1" ht="12" customHeight="1" thickBot="1">
      <c r="A77" s="371" t="s">
        <v>325</v>
      </c>
      <c r="B77" s="352" t="s">
        <v>304</v>
      </c>
      <c r="C77" s="249">
        <v>445000</v>
      </c>
    </row>
    <row r="78" spans="1:3" s="82" customFormat="1" ht="12" customHeight="1" thickBot="1">
      <c r="A78" s="372" t="s">
        <v>305</v>
      </c>
      <c r="B78" s="239" t="s">
        <v>306</v>
      </c>
      <c r="C78" s="244">
        <f>SUM(C79:C81)</f>
        <v>0</v>
      </c>
    </row>
    <row r="79" spans="1:3" s="83" customFormat="1" ht="12" customHeight="1">
      <c r="A79" s="369" t="s">
        <v>326</v>
      </c>
      <c r="B79" s="350" t="s">
        <v>307</v>
      </c>
      <c r="C79" s="249"/>
    </row>
    <row r="80" spans="1:3" s="83" customFormat="1" ht="12" customHeight="1">
      <c r="A80" s="370" t="s">
        <v>327</v>
      </c>
      <c r="B80" s="351" t="s">
        <v>308</v>
      </c>
      <c r="C80" s="249"/>
    </row>
    <row r="81" spans="1:3" s="83" customFormat="1" ht="12" customHeight="1" thickBot="1">
      <c r="A81" s="371" t="s">
        <v>328</v>
      </c>
      <c r="B81" s="352" t="s">
        <v>524</v>
      </c>
      <c r="C81" s="249"/>
    </row>
    <row r="82" spans="1:3" s="83" customFormat="1" ht="12" customHeight="1" thickBot="1">
      <c r="A82" s="372" t="s">
        <v>309</v>
      </c>
      <c r="B82" s="239" t="s">
        <v>329</v>
      </c>
      <c r="C82" s="244">
        <f>SUM(C83:C86)</f>
        <v>0</v>
      </c>
    </row>
    <row r="83" spans="1:3" s="83" customFormat="1" ht="12" customHeight="1">
      <c r="A83" s="373" t="s">
        <v>310</v>
      </c>
      <c r="B83" s="350" t="s">
        <v>311</v>
      </c>
      <c r="C83" s="249"/>
    </row>
    <row r="84" spans="1:3" s="83" customFormat="1" ht="12" customHeight="1">
      <c r="A84" s="374" t="s">
        <v>312</v>
      </c>
      <c r="B84" s="351" t="s">
        <v>313</v>
      </c>
      <c r="C84" s="249"/>
    </row>
    <row r="85" spans="1:3" s="83" customFormat="1" ht="12" customHeight="1">
      <c r="A85" s="374" t="s">
        <v>314</v>
      </c>
      <c r="B85" s="351" t="s">
        <v>315</v>
      </c>
      <c r="C85" s="249"/>
    </row>
    <row r="86" spans="1:3" s="82" customFormat="1" ht="12" customHeight="1" thickBot="1">
      <c r="A86" s="375" t="s">
        <v>316</v>
      </c>
      <c r="B86" s="352" t="s">
        <v>317</v>
      </c>
      <c r="C86" s="249"/>
    </row>
    <row r="87" spans="1:3" s="82" customFormat="1" ht="12" customHeight="1" thickBot="1">
      <c r="A87" s="372" t="s">
        <v>318</v>
      </c>
      <c r="B87" s="239" t="s">
        <v>439</v>
      </c>
      <c r="C87" s="384"/>
    </row>
    <row r="88" spans="1:3" s="82" customFormat="1" ht="12" customHeight="1" thickBot="1">
      <c r="A88" s="372" t="s">
        <v>471</v>
      </c>
      <c r="B88" s="239" t="s">
        <v>319</v>
      </c>
      <c r="C88" s="384"/>
    </row>
    <row r="89" spans="1:3" s="82" customFormat="1" ht="12" customHeight="1" thickBot="1">
      <c r="A89" s="372" t="s">
        <v>472</v>
      </c>
      <c r="B89" s="357" t="s">
        <v>442</v>
      </c>
      <c r="C89" s="250">
        <f>+C66+C70+C75+C78+C82+C88+C87</f>
        <v>8329533</v>
      </c>
    </row>
    <row r="90" spans="1:3" s="82" customFormat="1" ht="12" customHeight="1" thickBot="1">
      <c r="A90" s="376" t="s">
        <v>473</v>
      </c>
      <c r="B90" s="358" t="s">
        <v>474</v>
      </c>
      <c r="C90" s="250">
        <f>+C65+C89</f>
        <v>27277832</v>
      </c>
    </row>
    <row r="91" spans="1:3" s="83" customFormat="1" ht="6.75" customHeight="1" thickBot="1">
      <c r="A91" s="189"/>
      <c r="B91" s="190"/>
      <c r="C91" s="305"/>
    </row>
    <row r="92" spans="1:3" s="63" customFormat="1" ht="16.5" customHeight="1" thickBot="1">
      <c r="A92" s="191"/>
      <c r="B92" s="192" t="s">
        <v>55</v>
      </c>
      <c r="C92" s="306"/>
    </row>
    <row r="93" spans="1:3" s="84" customFormat="1" ht="12" customHeight="1" thickBot="1">
      <c r="A93" s="344" t="s">
        <v>17</v>
      </c>
      <c r="B93" s="28" t="s">
        <v>478</v>
      </c>
      <c r="C93" s="243">
        <f>+C94+C95+C96+C97+C98</f>
        <v>20039252</v>
      </c>
    </row>
    <row r="94" spans="1:3" ht="12" customHeight="1">
      <c r="A94" s="377" t="s">
        <v>95</v>
      </c>
      <c r="B94" s="10" t="s">
        <v>47</v>
      </c>
      <c r="C94" s="245">
        <v>9520000</v>
      </c>
    </row>
    <row r="95" spans="1:3" ht="12" customHeight="1">
      <c r="A95" s="370" t="s">
        <v>96</v>
      </c>
      <c r="B95" s="8" t="s">
        <v>174</v>
      </c>
      <c r="C95" s="246">
        <v>1230000</v>
      </c>
    </row>
    <row r="96" spans="1:3" ht="12" customHeight="1">
      <c r="A96" s="370" t="s">
        <v>97</v>
      </c>
      <c r="B96" s="8" t="s">
        <v>131</v>
      </c>
      <c r="C96" s="248">
        <v>5470000</v>
      </c>
    </row>
    <row r="97" spans="1:3" ht="12" customHeight="1">
      <c r="A97" s="370" t="s">
        <v>98</v>
      </c>
      <c r="B97" s="11" t="s">
        <v>175</v>
      </c>
      <c r="C97" s="248">
        <v>592000</v>
      </c>
    </row>
    <row r="98" spans="1:3" ht="12" customHeight="1">
      <c r="A98" s="370" t="s">
        <v>109</v>
      </c>
      <c r="B98" s="19" t="s">
        <v>176</v>
      </c>
      <c r="C98" s="248">
        <v>3227252</v>
      </c>
    </row>
    <row r="99" spans="1:3" ht="12" customHeight="1">
      <c r="A99" s="370" t="s">
        <v>99</v>
      </c>
      <c r="B99" s="8" t="s">
        <v>475</v>
      </c>
      <c r="C99" s="248"/>
    </row>
    <row r="100" spans="1:3" ht="12" customHeight="1">
      <c r="A100" s="370" t="s">
        <v>100</v>
      </c>
      <c r="B100" s="125" t="s">
        <v>405</v>
      </c>
      <c r="C100" s="248"/>
    </row>
    <row r="101" spans="1:3" ht="12" customHeight="1">
      <c r="A101" s="370" t="s">
        <v>110</v>
      </c>
      <c r="B101" s="125" t="s">
        <v>404</v>
      </c>
      <c r="C101" s="248"/>
    </row>
    <row r="102" spans="1:3" ht="12" customHeight="1">
      <c r="A102" s="370" t="s">
        <v>111</v>
      </c>
      <c r="B102" s="125" t="s">
        <v>335</v>
      </c>
      <c r="C102" s="248"/>
    </row>
    <row r="103" spans="1:3" ht="12" customHeight="1">
      <c r="A103" s="370" t="s">
        <v>112</v>
      </c>
      <c r="B103" s="126" t="s">
        <v>336</v>
      </c>
      <c r="C103" s="248"/>
    </row>
    <row r="104" spans="1:3" ht="12" customHeight="1">
      <c r="A104" s="370" t="s">
        <v>113</v>
      </c>
      <c r="B104" s="126" t="s">
        <v>337</v>
      </c>
      <c r="C104" s="248"/>
    </row>
    <row r="105" spans="1:3" ht="12" customHeight="1">
      <c r="A105" s="370" t="s">
        <v>115</v>
      </c>
      <c r="B105" s="125" t="s">
        <v>338</v>
      </c>
      <c r="C105" s="248">
        <v>940397</v>
      </c>
    </row>
    <row r="106" spans="1:3" ht="12" customHeight="1">
      <c r="A106" s="370" t="s">
        <v>177</v>
      </c>
      <c r="B106" s="125" t="s">
        <v>339</v>
      </c>
      <c r="C106" s="248"/>
    </row>
    <row r="107" spans="1:3" ht="12" customHeight="1">
      <c r="A107" s="370" t="s">
        <v>333</v>
      </c>
      <c r="B107" s="126" t="s">
        <v>340</v>
      </c>
      <c r="C107" s="248">
        <v>100000</v>
      </c>
    </row>
    <row r="108" spans="1:3" ht="12" customHeight="1">
      <c r="A108" s="378" t="s">
        <v>334</v>
      </c>
      <c r="B108" s="127" t="s">
        <v>341</v>
      </c>
      <c r="C108" s="248"/>
    </row>
    <row r="109" spans="1:3" ht="12" customHeight="1">
      <c r="A109" s="370" t="s">
        <v>402</v>
      </c>
      <c r="B109" s="127" t="s">
        <v>342</v>
      </c>
      <c r="C109" s="248"/>
    </row>
    <row r="110" spans="1:3" ht="12" customHeight="1">
      <c r="A110" s="370" t="s">
        <v>403</v>
      </c>
      <c r="B110" s="126" t="s">
        <v>343</v>
      </c>
      <c r="C110" s="246">
        <v>100000</v>
      </c>
    </row>
    <row r="111" spans="1:3" ht="12" customHeight="1">
      <c r="A111" s="370" t="s">
        <v>407</v>
      </c>
      <c r="B111" s="11" t="s">
        <v>670</v>
      </c>
      <c r="C111" s="246">
        <v>2086855</v>
      </c>
    </row>
    <row r="112" spans="1:3" ht="12" customHeight="1">
      <c r="A112" s="371" t="s">
        <v>408</v>
      </c>
      <c r="B112" s="8" t="s">
        <v>671</v>
      </c>
      <c r="C112" s="248">
        <v>2086855</v>
      </c>
    </row>
    <row r="113" spans="1:3" ht="12" customHeight="1" thickBot="1">
      <c r="A113" s="379" t="s">
        <v>409</v>
      </c>
      <c r="B113" s="128" t="s">
        <v>672</v>
      </c>
      <c r="C113" s="252"/>
    </row>
    <row r="114" spans="1:3" ht="12" customHeight="1" thickBot="1">
      <c r="A114" s="30" t="s">
        <v>18</v>
      </c>
      <c r="B114" s="27" t="s">
        <v>344</v>
      </c>
      <c r="C114" s="244">
        <f>+C115+C117+C119</f>
        <v>6677000</v>
      </c>
    </row>
    <row r="115" spans="1:3" ht="12" customHeight="1">
      <c r="A115" s="369" t="s">
        <v>101</v>
      </c>
      <c r="B115" s="8" t="s">
        <v>217</v>
      </c>
      <c r="C115" s="247">
        <v>127000</v>
      </c>
    </row>
    <row r="116" spans="1:3" ht="12" customHeight="1">
      <c r="A116" s="369" t="s">
        <v>102</v>
      </c>
      <c r="B116" s="12" t="s">
        <v>348</v>
      </c>
      <c r="C116" s="247"/>
    </row>
    <row r="117" spans="1:3" ht="12" customHeight="1">
      <c r="A117" s="369" t="s">
        <v>103</v>
      </c>
      <c r="B117" s="12" t="s">
        <v>178</v>
      </c>
      <c r="C117" s="246">
        <v>6550000</v>
      </c>
    </row>
    <row r="118" spans="1:3" ht="12" customHeight="1">
      <c r="A118" s="369" t="s">
        <v>104</v>
      </c>
      <c r="B118" s="12" t="s">
        <v>349</v>
      </c>
      <c r="C118" s="212"/>
    </row>
    <row r="119" spans="1:3" ht="12" customHeight="1">
      <c r="A119" s="369" t="s">
        <v>105</v>
      </c>
      <c r="B119" s="241" t="s">
        <v>219</v>
      </c>
      <c r="C119" s="212"/>
    </row>
    <row r="120" spans="1:3" ht="12" customHeight="1">
      <c r="A120" s="369" t="s">
        <v>114</v>
      </c>
      <c r="B120" s="240" t="s">
        <v>393</v>
      </c>
      <c r="C120" s="212"/>
    </row>
    <row r="121" spans="1:3" ht="12" customHeight="1">
      <c r="A121" s="369" t="s">
        <v>116</v>
      </c>
      <c r="B121" s="346" t="s">
        <v>354</v>
      </c>
      <c r="C121" s="212"/>
    </row>
    <row r="122" spans="1:3" ht="12" customHeight="1">
      <c r="A122" s="369" t="s">
        <v>179</v>
      </c>
      <c r="B122" s="126" t="s">
        <v>337</v>
      </c>
      <c r="C122" s="212"/>
    </row>
    <row r="123" spans="1:3" ht="12" customHeight="1">
      <c r="A123" s="369" t="s">
        <v>180</v>
      </c>
      <c r="B123" s="126" t="s">
        <v>353</v>
      </c>
      <c r="C123" s="212"/>
    </row>
    <row r="124" spans="1:3" ht="12" customHeight="1">
      <c r="A124" s="369" t="s">
        <v>181</v>
      </c>
      <c r="B124" s="126" t="s">
        <v>352</v>
      </c>
      <c r="C124" s="212"/>
    </row>
    <row r="125" spans="1:3" ht="12" customHeight="1">
      <c r="A125" s="369" t="s">
        <v>345</v>
      </c>
      <c r="B125" s="126" t="s">
        <v>340</v>
      </c>
      <c r="C125" s="212"/>
    </row>
    <row r="126" spans="1:3" ht="12" customHeight="1">
      <c r="A126" s="369" t="s">
        <v>346</v>
      </c>
      <c r="B126" s="126" t="s">
        <v>351</v>
      </c>
      <c r="C126" s="212"/>
    </row>
    <row r="127" spans="1:3" ht="12" customHeight="1" thickBot="1">
      <c r="A127" s="378" t="s">
        <v>347</v>
      </c>
      <c r="B127" s="126" t="s">
        <v>350</v>
      </c>
      <c r="C127" s="214"/>
    </row>
    <row r="128" spans="1:3" ht="12" customHeight="1" thickBot="1">
      <c r="A128" s="30" t="s">
        <v>19</v>
      </c>
      <c r="B128" s="109" t="s">
        <v>412</v>
      </c>
      <c r="C128" s="244">
        <f>+C93+C114</f>
        <v>26716252</v>
      </c>
    </row>
    <row r="129" spans="1:3" ht="12" customHeight="1" thickBot="1">
      <c r="A129" s="30" t="s">
        <v>20</v>
      </c>
      <c r="B129" s="109" t="s">
        <v>413</v>
      </c>
      <c r="C129" s="244">
        <f>+C130+C131+C132</f>
        <v>0</v>
      </c>
    </row>
    <row r="130" spans="1:3" s="84" customFormat="1" ht="12" customHeight="1">
      <c r="A130" s="369" t="s">
        <v>255</v>
      </c>
      <c r="B130" s="9" t="s">
        <v>481</v>
      </c>
      <c r="C130" s="212"/>
    </row>
    <row r="131" spans="1:3" ht="12" customHeight="1">
      <c r="A131" s="369" t="s">
        <v>256</v>
      </c>
      <c r="B131" s="9" t="s">
        <v>421</v>
      </c>
      <c r="C131" s="212"/>
    </row>
    <row r="132" spans="1:3" ht="12" customHeight="1" thickBot="1">
      <c r="A132" s="378" t="s">
        <v>257</v>
      </c>
      <c r="B132" s="7" t="s">
        <v>480</v>
      </c>
      <c r="C132" s="212"/>
    </row>
    <row r="133" spans="1:3" ht="12" customHeight="1" thickBot="1">
      <c r="A133" s="30" t="s">
        <v>21</v>
      </c>
      <c r="B133" s="109" t="s">
        <v>414</v>
      </c>
      <c r="C133" s="244">
        <f>+C134+C135+C136+C137+C138+C139</f>
        <v>0</v>
      </c>
    </row>
    <row r="134" spans="1:3" ht="12" customHeight="1">
      <c r="A134" s="369" t="s">
        <v>88</v>
      </c>
      <c r="B134" s="9" t="s">
        <v>423</v>
      </c>
      <c r="C134" s="212"/>
    </row>
    <row r="135" spans="1:3" ht="12" customHeight="1">
      <c r="A135" s="369" t="s">
        <v>89</v>
      </c>
      <c r="B135" s="9" t="s">
        <v>415</v>
      </c>
      <c r="C135" s="212"/>
    </row>
    <row r="136" spans="1:3" ht="12" customHeight="1">
      <c r="A136" s="369" t="s">
        <v>90</v>
      </c>
      <c r="B136" s="9" t="s">
        <v>416</v>
      </c>
      <c r="C136" s="212"/>
    </row>
    <row r="137" spans="1:3" ht="12" customHeight="1">
      <c r="A137" s="369" t="s">
        <v>166</v>
      </c>
      <c r="B137" s="9" t="s">
        <v>479</v>
      </c>
      <c r="C137" s="212"/>
    </row>
    <row r="138" spans="1:3" ht="12" customHeight="1">
      <c r="A138" s="369" t="s">
        <v>167</v>
      </c>
      <c r="B138" s="9" t="s">
        <v>418</v>
      </c>
      <c r="C138" s="212"/>
    </row>
    <row r="139" spans="1:3" s="84" customFormat="1" ht="12" customHeight="1" thickBot="1">
      <c r="A139" s="378" t="s">
        <v>168</v>
      </c>
      <c r="B139" s="7" t="s">
        <v>419</v>
      </c>
      <c r="C139" s="212"/>
    </row>
    <row r="140" spans="1:11" ht="12" customHeight="1" thickBot="1">
      <c r="A140" s="30" t="s">
        <v>22</v>
      </c>
      <c r="B140" s="109" t="s">
        <v>494</v>
      </c>
      <c r="C140" s="250">
        <f>+C141+C142+C144+C145+C143</f>
        <v>561580</v>
      </c>
      <c r="K140" s="195"/>
    </row>
    <row r="141" spans="1:3" ht="12.75">
      <c r="A141" s="369" t="s">
        <v>91</v>
      </c>
      <c r="B141" s="9" t="s">
        <v>355</v>
      </c>
      <c r="C141" s="212"/>
    </row>
    <row r="142" spans="1:3" ht="12" customHeight="1">
      <c r="A142" s="369" t="s">
        <v>92</v>
      </c>
      <c r="B142" s="9" t="s">
        <v>356</v>
      </c>
      <c r="C142" s="212">
        <v>561580</v>
      </c>
    </row>
    <row r="143" spans="1:3" s="84" customFormat="1" ht="12" customHeight="1">
      <c r="A143" s="369" t="s">
        <v>272</v>
      </c>
      <c r="B143" s="9" t="s">
        <v>493</v>
      </c>
      <c r="C143" s="212"/>
    </row>
    <row r="144" spans="1:3" s="84" customFormat="1" ht="12" customHeight="1">
      <c r="A144" s="369" t="s">
        <v>273</v>
      </c>
      <c r="B144" s="9" t="s">
        <v>428</v>
      </c>
      <c r="C144" s="212"/>
    </row>
    <row r="145" spans="1:3" s="84" customFormat="1" ht="12" customHeight="1" thickBot="1">
      <c r="A145" s="378" t="s">
        <v>274</v>
      </c>
      <c r="B145" s="7" t="s">
        <v>374</v>
      </c>
      <c r="C145" s="212"/>
    </row>
    <row r="146" spans="1:3" s="84" customFormat="1" ht="12" customHeight="1" thickBot="1">
      <c r="A146" s="30" t="s">
        <v>23</v>
      </c>
      <c r="B146" s="109" t="s">
        <v>429</v>
      </c>
      <c r="C146" s="253">
        <f>+C147+C148+C149+C150+C151</f>
        <v>0</v>
      </c>
    </row>
    <row r="147" spans="1:3" s="84" customFormat="1" ht="12" customHeight="1">
      <c r="A147" s="369" t="s">
        <v>93</v>
      </c>
      <c r="B147" s="9" t="s">
        <v>424</v>
      </c>
      <c r="C147" s="212"/>
    </row>
    <row r="148" spans="1:3" s="84" customFormat="1" ht="12" customHeight="1">
      <c r="A148" s="369" t="s">
        <v>94</v>
      </c>
      <c r="B148" s="9" t="s">
        <v>431</v>
      </c>
      <c r="C148" s="212"/>
    </row>
    <row r="149" spans="1:3" s="84" customFormat="1" ht="12" customHeight="1">
      <c r="A149" s="369" t="s">
        <v>284</v>
      </c>
      <c r="B149" s="9" t="s">
        <v>426</v>
      </c>
      <c r="C149" s="212"/>
    </row>
    <row r="150" spans="1:3" ht="12.75" customHeight="1">
      <c r="A150" s="369" t="s">
        <v>285</v>
      </c>
      <c r="B150" s="9" t="s">
        <v>482</v>
      </c>
      <c r="C150" s="212"/>
    </row>
    <row r="151" spans="1:3" ht="12.75" customHeight="1" thickBot="1">
      <c r="A151" s="378" t="s">
        <v>430</v>
      </c>
      <c r="B151" s="7" t="s">
        <v>433</v>
      </c>
      <c r="C151" s="214"/>
    </row>
    <row r="152" spans="1:3" ht="12.75" customHeight="1" thickBot="1">
      <c r="A152" s="413" t="s">
        <v>24</v>
      </c>
      <c r="B152" s="109" t="s">
        <v>434</v>
      </c>
      <c r="C152" s="253"/>
    </row>
    <row r="153" spans="1:3" ht="12" customHeight="1" thickBot="1">
      <c r="A153" s="413" t="s">
        <v>25</v>
      </c>
      <c r="B153" s="109" t="s">
        <v>435</v>
      </c>
      <c r="C153" s="253"/>
    </row>
    <row r="154" spans="1:3" ht="15" customHeight="1" thickBot="1">
      <c r="A154" s="30" t="s">
        <v>26</v>
      </c>
      <c r="B154" s="109" t="s">
        <v>437</v>
      </c>
      <c r="C154" s="360">
        <f>+C129+C133+C140+C146+C152+C153</f>
        <v>561580</v>
      </c>
    </row>
    <row r="155" spans="1:3" ht="13.5" thickBot="1">
      <c r="A155" s="380" t="s">
        <v>27</v>
      </c>
      <c r="B155" s="318" t="s">
        <v>436</v>
      </c>
      <c r="C155" s="360">
        <f>+C128+C154</f>
        <v>27277832</v>
      </c>
    </row>
    <row r="156" spans="1:3" ht="9" customHeight="1" thickBot="1">
      <c r="A156" s="326"/>
      <c r="B156" s="327"/>
      <c r="C156" s="536">
        <f>C90-C155</f>
        <v>0</v>
      </c>
    </row>
    <row r="157" spans="1:3" ht="14.25" customHeight="1" thickBot="1">
      <c r="A157" s="193" t="s">
        <v>483</v>
      </c>
      <c r="B157" s="194"/>
      <c r="C157" s="106">
        <v>7</v>
      </c>
    </row>
    <row r="158" spans="1:3" ht="13.5" thickBot="1">
      <c r="A158" s="193" t="s">
        <v>195</v>
      </c>
      <c r="B158" s="194"/>
      <c r="C158" s="106">
        <v>1</v>
      </c>
    </row>
    <row r="159" spans="1:3" ht="12.75">
      <c r="A159" s="533"/>
      <c r="B159" s="534"/>
      <c r="C159" s="535"/>
    </row>
    <row r="160" spans="1:2" ht="12.75">
      <c r="A160" s="533"/>
      <c r="B160" s="534"/>
    </row>
    <row r="161" spans="1:3" ht="12.75">
      <c r="A161" s="533"/>
      <c r="B161" s="534"/>
      <c r="C161" s="535"/>
    </row>
    <row r="162" spans="1:3" ht="12.75">
      <c r="A162" s="533"/>
      <c r="B162" s="534"/>
      <c r="C162" s="535"/>
    </row>
    <row r="163" spans="1:3" ht="12.75">
      <c r="A163" s="533"/>
      <c r="B163" s="534"/>
      <c r="C163" s="535"/>
    </row>
    <row r="164" spans="1:3" ht="12.75">
      <c r="A164" s="533"/>
      <c r="B164" s="534"/>
      <c r="C164" s="535"/>
    </row>
    <row r="165" spans="1:3" ht="12.75">
      <c r="A165" s="533"/>
      <c r="B165" s="534"/>
      <c r="C165" s="535"/>
    </row>
    <row r="166" spans="1:3" ht="12.75">
      <c r="A166" s="533"/>
      <c r="B166" s="534"/>
      <c r="C166" s="535"/>
    </row>
    <row r="167" spans="1:3" ht="12.75">
      <c r="A167" s="533"/>
      <c r="B167" s="534"/>
      <c r="C167" s="535"/>
    </row>
    <row r="168" spans="1:3" ht="12.75">
      <c r="A168" s="533"/>
      <c r="B168" s="534"/>
      <c r="C168" s="535"/>
    </row>
    <row r="169" spans="1:3" ht="12.75">
      <c r="A169" s="533"/>
      <c r="B169" s="534"/>
      <c r="C169" s="535"/>
    </row>
    <row r="170" spans="1:3" ht="12.75">
      <c r="A170" s="533"/>
      <c r="B170" s="534"/>
      <c r="C170" s="535"/>
    </row>
    <row r="171" spans="1:3" ht="12.75">
      <c r="A171" s="533"/>
      <c r="B171" s="534"/>
      <c r="C171" s="535"/>
    </row>
    <row r="172" spans="1:3" ht="12.75">
      <c r="A172" s="533"/>
      <c r="B172" s="534"/>
      <c r="C172" s="535"/>
    </row>
    <row r="173" spans="1:3" ht="12.75">
      <c r="A173" s="533"/>
      <c r="B173" s="534"/>
      <c r="C173" s="535"/>
    </row>
    <row r="174" spans="1:3" ht="12.75">
      <c r="A174" s="533"/>
      <c r="B174" s="534"/>
      <c r="C174" s="535"/>
    </row>
    <row r="175" spans="1:3" ht="12.75">
      <c r="A175" s="533"/>
      <c r="B175" s="534"/>
      <c r="C175" s="535"/>
    </row>
    <row r="176" spans="1:3" ht="12.75">
      <c r="A176" s="533"/>
      <c r="B176" s="534"/>
      <c r="C176" s="535"/>
    </row>
    <row r="177" spans="1:3" ht="12.75">
      <c r="A177" s="533"/>
      <c r="B177" s="534"/>
      <c r="C177" s="535"/>
    </row>
    <row r="178" spans="1:3" ht="12.75">
      <c r="A178" s="533"/>
      <c r="B178" s="534"/>
      <c r="C178" s="535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34">
      <selection activeCell="F27" sqref="F27"/>
    </sheetView>
  </sheetViews>
  <sheetFormatPr defaultColWidth="9.375" defaultRowHeight="12.75"/>
  <cols>
    <col min="1" max="1" width="19.50390625" style="328" customWidth="1"/>
    <col min="2" max="2" width="72.00390625" style="329" customWidth="1"/>
    <col min="3" max="3" width="25.00390625" style="330" customWidth="1"/>
    <col min="4" max="16384" width="9.375" style="3" customWidth="1"/>
  </cols>
  <sheetData>
    <row r="1" spans="1:3" s="2" customFormat="1" ht="16.5" customHeight="1" thickBot="1">
      <c r="A1" s="514"/>
      <c r="B1" s="515"/>
      <c r="C1" s="511" t="str">
        <f>CONCATENATE("9.1.2. melléklet ",ALAPADATOK!A7," ",ALAPADATOK!B7," ",ALAPADATOK!C7," ",ALAPADATOK!D7," ",ALAPADATOK!E7," ",ALAPADATOK!F7," ",ALAPADATOK!G7," ",ALAPADATOK!H7)</f>
        <v>9.1.2. melléklet a 6 / 2021 ( III.12. ) önkormányzati rendelethez</v>
      </c>
    </row>
    <row r="2" spans="1:3" s="80" customFormat="1" ht="21" customHeight="1">
      <c r="A2" s="516" t="s">
        <v>58</v>
      </c>
      <c r="B2" s="517" t="str">
        <f>CONCATENATE(ALAPADATOK!A3)</f>
        <v>Szilvás Községi Önkormányzat</v>
      </c>
      <c r="C2" s="518" t="s">
        <v>52</v>
      </c>
    </row>
    <row r="3" spans="1:3" s="80" customFormat="1" ht="15.75" thickBot="1">
      <c r="A3" s="519" t="s">
        <v>193</v>
      </c>
      <c r="B3" s="520" t="s">
        <v>395</v>
      </c>
      <c r="C3" s="521" t="s">
        <v>57</v>
      </c>
    </row>
    <row r="4" spans="1:3" s="81" customFormat="1" ht="22.5" customHeight="1" thickBot="1">
      <c r="A4" s="522"/>
      <c r="B4" s="522"/>
      <c r="C4" s="523" t="str">
        <f>'KV_9.1.1.sz.mell'!C4</f>
        <v>Forintban!</v>
      </c>
    </row>
    <row r="5" spans="1:3" ht="13.5" thickBot="1">
      <c r="A5" s="524" t="s">
        <v>194</v>
      </c>
      <c r="B5" s="525" t="s">
        <v>516</v>
      </c>
      <c r="C5" s="526" t="s">
        <v>53</v>
      </c>
    </row>
    <row r="6" spans="1:3" s="63" customFormat="1" ht="12.75" customHeight="1" thickBot="1">
      <c r="A6" s="527"/>
      <c r="B6" s="528" t="s">
        <v>457</v>
      </c>
      <c r="C6" s="529" t="s">
        <v>458</v>
      </c>
    </row>
    <row r="7" spans="1:3" s="63" customFormat="1" ht="15.75" customHeight="1" thickBot="1">
      <c r="A7" s="187"/>
      <c r="B7" s="188" t="s">
        <v>54</v>
      </c>
      <c r="C7" s="303"/>
    </row>
    <row r="8" spans="1:3" s="63" customFormat="1" ht="12" customHeight="1" thickBot="1">
      <c r="A8" s="30" t="s">
        <v>17</v>
      </c>
      <c r="B8" s="21" t="s">
        <v>239</v>
      </c>
      <c r="C8" s="244">
        <f>+C9+C10+C11+C12+C13+C14</f>
        <v>0</v>
      </c>
    </row>
    <row r="9" spans="1:3" s="82" customFormat="1" ht="12" customHeight="1">
      <c r="A9" s="369" t="s">
        <v>95</v>
      </c>
      <c r="B9" s="350" t="s">
        <v>240</v>
      </c>
      <c r="C9" s="247"/>
    </row>
    <row r="10" spans="1:3" s="83" customFormat="1" ht="12" customHeight="1">
      <c r="A10" s="370" t="s">
        <v>96</v>
      </c>
      <c r="B10" s="351" t="s">
        <v>241</v>
      </c>
      <c r="C10" s="246"/>
    </row>
    <row r="11" spans="1:3" s="83" customFormat="1" ht="12" customHeight="1">
      <c r="A11" s="370" t="s">
        <v>97</v>
      </c>
      <c r="B11" s="351" t="s">
        <v>503</v>
      </c>
      <c r="C11" s="246"/>
    </row>
    <row r="12" spans="1:3" s="83" customFormat="1" ht="12" customHeight="1">
      <c r="A12" s="370" t="s">
        <v>98</v>
      </c>
      <c r="B12" s="351" t="s">
        <v>243</v>
      </c>
      <c r="C12" s="246"/>
    </row>
    <row r="13" spans="1:3" s="83" customFormat="1" ht="12" customHeight="1">
      <c r="A13" s="370" t="s">
        <v>139</v>
      </c>
      <c r="B13" s="351" t="s">
        <v>470</v>
      </c>
      <c r="C13" s="246"/>
    </row>
    <row r="14" spans="1:3" s="82" customFormat="1" ht="12" customHeight="1" thickBot="1">
      <c r="A14" s="371" t="s">
        <v>99</v>
      </c>
      <c r="B14" s="352" t="s">
        <v>397</v>
      </c>
      <c r="C14" s="246"/>
    </row>
    <row r="15" spans="1:3" s="82" customFormat="1" ht="12" customHeight="1" thickBot="1">
      <c r="A15" s="30" t="s">
        <v>18</v>
      </c>
      <c r="B15" s="239" t="s">
        <v>244</v>
      </c>
      <c r="C15" s="244">
        <f>+C16+C17+C18+C19+C20</f>
        <v>0</v>
      </c>
    </row>
    <row r="16" spans="1:3" s="82" customFormat="1" ht="12" customHeight="1">
      <c r="A16" s="369" t="s">
        <v>101</v>
      </c>
      <c r="B16" s="350" t="s">
        <v>245</v>
      </c>
      <c r="C16" s="247"/>
    </row>
    <row r="17" spans="1:3" s="82" customFormat="1" ht="12" customHeight="1">
      <c r="A17" s="370" t="s">
        <v>102</v>
      </c>
      <c r="B17" s="351" t="s">
        <v>246</v>
      </c>
      <c r="C17" s="246"/>
    </row>
    <row r="18" spans="1:3" s="82" customFormat="1" ht="12" customHeight="1">
      <c r="A18" s="370" t="s">
        <v>103</v>
      </c>
      <c r="B18" s="351" t="s">
        <v>387</v>
      </c>
      <c r="C18" s="246"/>
    </row>
    <row r="19" spans="1:3" s="82" customFormat="1" ht="12" customHeight="1">
      <c r="A19" s="370" t="s">
        <v>104</v>
      </c>
      <c r="B19" s="351" t="s">
        <v>388</v>
      </c>
      <c r="C19" s="246"/>
    </row>
    <row r="20" spans="1:3" s="82" customFormat="1" ht="12" customHeight="1">
      <c r="A20" s="370" t="s">
        <v>105</v>
      </c>
      <c r="B20" s="351" t="s">
        <v>247</v>
      </c>
      <c r="C20" s="246"/>
    </row>
    <row r="21" spans="1:3" s="83" customFormat="1" ht="12" customHeight="1" thickBot="1">
      <c r="A21" s="371" t="s">
        <v>114</v>
      </c>
      <c r="B21" s="352" t="s">
        <v>248</v>
      </c>
      <c r="C21" s="248"/>
    </row>
    <row r="22" spans="1:3" s="83" customFormat="1" ht="12" customHeight="1" thickBot="1">
      <c r="A22" s="30" t="s">
        <v>19</v>
      </c>
      <c r="B22" s="21" t="s">
        <v>249</v>
      </c>
      <c r="C22" s="244">
        <f>+C23+C24+C25+C26+C27</f>
        <v>0</v>
      </c>
    </row>
    <row r="23" spans="1:3" s="83" customFormat="1" ht="12" customHeight="1">
      <c r="A23" s="369" t="s">
        <v>84</v>
      </c>
      <c r="B23" s="350" t="s">
        <v>250</v>
      </c>
      <c r="C23" s="247"/>
    </row>
    <row r="24" spans="1:3" s="82" customFormat="1" ht="12" customHeight="1">
      <c r="A24" s="370" t="s">
        <v>85</v>
      </c>
      <c r="B24" s="351" t="s">
        <v>251</v>
      </c>
      <c r="C24" s="246"/>
    </row>
    <row r="25" spans="1:3" s="83" customFormat="1" ht="12" customHeight="1">
      <c r="A25" s="370" t="s">
        <v>86</v>
      </c>
      <c r="B25" s="351" t="s">
        <v>389</v>
      </c>
      <c r="C25" s="246"/>
    </row>
    <row r="26" spans="1:3" s="83" customFormat="1" ht="12" customHeight="1">
      <c r="A26" s="370" t="s">
        <v>87</v>
      </c>
      <c r="B26" s="351" t="s">
        <v>390</v>
      </c>
      <c r="C26" s="246"/>
    </row>
    <row r="27" spans="1:3" s="83" customFormat="1" ht="12" customHeight="1">
      <c r="A27" s="370" t="s">
        <v>162</v>
      </c>
      <c r="B27" s="351" t="s">
        <v>252</v>
      </c>
      <c r="C27" s="246"/>
    </row>
    <row r="28" spans="1:3" s="83" customFormat="1" ht="12" customHeight="1" thickBot="1">
      <c r="A28" s="371" t="s">
        <v>163</v>
      </c>
      <c r="B28" s="352" t="s">
        <v>253</v>
      </c>
      <c r="C28" s="248"/>
    </row>
    <row r="29" spans="1:3" s="83" customFormat="1" ht="12" customHeight="1" thickBot="1">
      <c r="A29" s="30" t="s">
        <v>164</v>
      </c>
      <c r="B29" s="21" t="s">
        <v>254</v>
      </c>
      <c r="C29" s="250">
        <f>SUM(C30:C36)</f>
        <v>0</v>
      </c>
    </row>
    <row r="30" spans="1:3" s="83" customFormat="1" ht="12" customHeight="1">
      <c r="A30" s="369" t="s">
        <v>255</v>
      </c>
      <c r="B30" s="350" t="str">
        <f>'KV_1.1.sz.mell.'!B32</f>
        <v>Építményadó</v>
      </c>
      <c r="C30" s="247"/>
    </row>
    <row r="31" spans="1:3" s="83" customFormat="1" ht="12" customHeight="1">
      <c r="A31" s="370" t="s">
        <v>256</v>
      </c>
      <c r="B31" s="350" t="str">
        <f>'KV_1.1.sz.mell.'!B33</f>
        <v>Idegenforgalmi adó</v>
      </c>
      <c r="C31" s="246"/>
    </row>
    <row r="32" spans="1:3" s="83" customFormat="1" ht="12" customHeight="1">
      <c r="A32" s="370" t="s">
        <v>257</v>
      </c>
      <c r="B32" s="350" t="str">
        <f>'KV_1.1.sz.mell.'!B34</f>
        <v>Iparűzési adó</v>
      </c>
      <c r="C32" s="246"/>
    </row>
    <row r="33" spans="1:3" s="83" customFormat="1" ht="12" customHeight="1">
      <c r="A33" s="370" t="s">
        <v>258</v>
      </c>
      <c r="B33" s="350" t="str">
        <f>'KV_1.1.sz.mell.'!B35</f>
        <v>Talajterhelési díj</v>
      </c>
      <c r="C33" s="246"/>
    </row>
    <row r="34" spans="1:3" s="83" customFormat="1" ht="12" customHeight="1">
      <c r="A34" s="370" t="s">
        <v>505</v>
      </c>
      <c r="B34" s="350" t="str">
        <f>'KV_1.1.sz.mell.'!B36</f>
        <v>Gépjárműadó</v>
      </c>
      <c r="C34" s="246"/>
    </row>
    <row r="35" spans="1:3" s="83" customFormat="1" ht="12" customHeight="1">
      <c r="A35" s="370" t="s">
        <v>506</v>
      </c>
      <c r="B35" s="350" t="str">
        <f>'KV_1.1.sz.mell.'!B37</f>
        <v>Telekadó</v>
      </c>
      <c r="C35" s="246"/>
    </row>
    <row r="36" spans="1:3" s="83" customFormat="1" ht="12" customHeight="1" thickBot="1">
      <c r="A36" s="371" t="s">
        <v>507</v>
      </c>
      <c r="B36" s="350" t="str">
        <f>'KV_1.1.sz.mell.'!B38</f>
        <v>Kommunális adó</v>
      </c>
      <c r="C36" s="248"/>
    </row>
    <row r="37" spans="1:3" s="83" customFormat="1" ht="12" customHeight="1" thickBot="1">
      <c r="A37" s="30" t="s">
        <v>21</v>
      </c>
      <c r="B37" s="21" t="s">
        <v>398</v>
      </c>
      <c r="C37" s="244">
        <f>SUM(C38:C48)</f>
        <v>0</v>
      </c>
    </row>
    <row r="38" spans="1:3" s="83" customFormat="1" ht="12" customHeight="1">
      <c r="A38" s="369" t="s">
        <v>88</v>
      </c>
      <c r="B38" s="350" t="s">
        <v>262</v>
      </c>
      <c r="C38" s="247"/>
    </row>
    <row r="39" spans="1:3" s="83" customFormat="1" ht="12" customHeight="1">
      <c r="A39" s="370" t="s">
        <v>89</v>
      </c>
      <c r="B39" s="351" t="s">
        <v>263</v>
      </c>
      <c r="C39" s="246"/>
    </row>
    <row r="40" spans="1:3" s="83" customFormat="1" ht="12" customHeight="1">
      <c r="A40" s="370" t="s">
        <v>90</v>
      </c>
      <c r="B40" s="351" t="s">
        <v>264</v>
      </c>
      <c r="C40" s="246"/>
    </row>
    <row r="41" spans="1:3" s="83" customFormat="1" ht="12" customHeight="1">
      <c r="A41" s="370" t="s">
        <v>166</v>
      </c>
      <c r="B41" s="351" t="s">
        <v>265</v>
      </c>
      <c r="C41" s="246"/>
    </row>
    <row r="42" spans="1:3" s="83" customFormat="1" ht="12" customHeight="1">
      <c r="A42" s="370" t="s">
        <v>167</v>
      </c>
      <c r="B42" s="351" t="s">
        <v>266</v>
      </c>
      <c r="C42" s="246"/>
    </row>
    <row r="43" spans="1:3" s="83" customFormat="1" ht="12" customHeight="1">
      <c r="A43" s="370" t="s">
        <v>168</v>
      </c>
      <c r="B43" s="351" t="s">
        <v>267</v>
      </c>
      <c r="C43" s="246"/>
    </row>
    <row r="44" spans="1:3" s="83" customFormat="1" ht="12" customHeight="1">
      <c r="A44" s="370" t="s">
        <v>169</v>
      </c>
      <c r="B44" s="351" t="s">
        <v>268</v>
      </c>
      <c r="C44" s="246"/>
    </row>
    <row r="45" spans="1:3" s="83" customFormat="1" ht="12" customHeight="1">
      <c r="A45" s="370" t="s">
        <v>170</v>
      </c>
      <c r="B45" s="351" t="s">
        <v>514</v>
      </c>
      <c r="C45" s="246"/>
    </row>
    <row r="46" spans="1:3" s="83" customFormat="1" ht="12" customHeight="1">
      <c r="A46" s="370" t="s">
        <v>260</v>
      </c>
      <c r="B46" s="351" t="s">
        <v>269</v>
      </c>
      <c r="C46" s="249"/>
    </row>
    <row r="47" spans="1:3" s="83" customFormat="1" ht="12" customHeight="1">
      <c r="A47" s="371" t="s">
        <v>261</v>
      </c>
      <c r="B47" s="352" t="s">
        <v>400</v>
      </c>
      <c r="C47" s="341"/>
    </row>
    <row r="48" spans="1:3" s="83" customFormat="1" ht="12" customHeight="1" thickBot="1">
      <c r="A48" s="371" t="s">
        <v>399</v>
      </c>
      <c r="B48" s="352" t="s">
        <v>270</v>
      </c>
      <c r="C48" s="341"/>
    </row>
    <row r="49" spans="1:3" s="83" customFormat="1" ht="12" customHeight="1" thickBot="1">
      <c r="A49" s="30" t="s">
        <v>22</v>
      </c>
      <c r="B49" s="21" t="s">
        <v>271</v>
      </c>
      <c r="C49" s="244">
        <f>SUM(C50:C54)</f>
        <v>0</v>
      </c>
    </row>
    <row r="50" spans="1:3" s="83" customFormat="1" ht="12" customHeight="1">
      <c r="A50" s="369" t="s">
        <v>91</v>
      </c>
      <c r="B50" s="350" t="s">
        <v>275</v>
      </c>
      <c r="C50" s="383"/>
    </row>
    <row r="51" spans="1:3" s="83" customFormat="1" ht="12" customHeight="1">
      <c r="A51" s="370" t="s">
        <v>92</v>
      </c>
      <c r="B51" s="351" t="s">
        <v>276</v>
      </c>
      <c r="C51" s="249"/>
    </row>
    <row r="52" spans="1:3" s="83" customFormat="1" ht="12" customHeight="1">
      <c r="A52" s="370" t="s">
        <v>272</v>
      </c>
      <c r="B52" s="351" t="s">
        <v>277</v>
      </c>
      <c r="C52" s="249"/>
    </row>
    <row r="53" spans="1:3" s="83" customFormat="1" ht="12" customHeight="1">
      <c r="A53" s="370" t="s">
        <v>273</v>
      </c>
      <c r="B53" s="351" t="s">
        <v>278</v>
      </c>
      <c r="C53" s="249"/>
    </row>
    <row r="54" spans="1:3" s="83" customFormat="1" ht="12" customHeight="1" thickBot="1">
      <c r="A54" s="371" t="s">
        <v>274</v>
      </c>
      <c r="B54" s="352" t="s">
        <v>279</v>
      </c>
      <c r="C54" s="341"/>
    </row>
    <row r="55" spans="1:3" s="83" customFormat="1" ht="12" customHeight="1" thickBot="1">
      <c r="A55" s="30" t="s">
        <v>171</v>
      </c>
      <c r="B55" s="21" t="s">
        <v>280</v>
      </c>
      <c r="C55" s="244">
        <f>SUM(C56:C58)</f>
        <v>0</v>
      </c>
    </row>
    <row r="56" spans="1:3" s="83" customFormat="1" ht="12" customHeight="1">
      <c r="A56" s="369" t="s">
        <v>93</v>
      </c>
      <c r="B56" s="350" t="s">
        <v>281</v>
      </c>
      <c r="C56" s="247"/>
    </row>
    <row r="57" spans="1:3" s="83" customFormat="1" ht="12" customHeight="1">
      <c r="A57" s="370" t="s">
        <v>94</v>
      </c>
      <c r="B57" s="351" t="s">
        <v>391</v>
      </c>
      <c r="C57" s="246"/>
    </row>
    <row r="58" spans="1:3" s="83" customFormat="1" ht="12" customHeight="1">
      <c r="A58" s="370" t="s">
        <v>284</v>
      </c>
      <c r="B58" s="351" t="s">
        <v>282</v>
      </c>
      <c r="C58" s="246"/>
    </row>
    <row r="59" spans="1:3" s="83" customFormat="1" ht="12" customHeight="1" thickBot="1">
      <c r="A59" s="371" t="s">
        <v>285</v>
      </c>
      <c r="B59" s="352" t="s">
        <v>283</v>
      </c>
      <c r="C59" s="248"/>
    </row>
    <row r="60" spans="1:3" s="83" customFormat="1" ht="12" customHeight="1" thickBot="1">
      <c r="A60" s="30" t="s">
        <v>24</v>
      </c>
      <c r="B60" s="239" t="s">
        <v>286</v>
      </c>
      <c r="C60" s="244">
        <f>SUM(C61:C63)</f>
        <v>0</v>
      </c>
    </row>
    <row r="61" spans="1:3" s="83" customFormat="1" ht="12" customHeight="1">
      <c r="A61" s="369" t="s">
        <v>172</v>
      </c>
      <c r="B61" s="350" t="s">
        <v>288</v>
      </c>
      <c r="C61" s="249"/>
    </row>
    <row r="62" spans="1:3" s="83" customFormat="1" ht="12" customHeight="1">
      <c r="A62" s="370" t="s">
        <v>173</v>
      </c>
      <c r="B62" s="351" t="s">
        <v>392</v>
      </c>
      <c r="C62" s="249"/>
    </row>
    <row r="63" spans="1:3" s="83" customFormat="1" ht="12" customHeight="1">
      <c r="A63" s="370" t="s">
        <v>218</v>
      </c>
      <c r="B63" s="351" t="s">
        <v>289</v>
      </c>
      <c r="C63" s="249"/>
    </row>
    <row r="64" spans="1:3" s="83" customFormat="1" ht="12" customHeight="1" thickBot="1">
      <c r="A64" s="371" t="s">
        <v>287</v>
      </c>
      <c r="B64" s="352" t="s">
        <v>290</v>
      </c>
      <c r="C64" s="249"/>
    </row>
    <row r="65" spans="1:3" s="83" customFormat="1" ht="12" customHeight="1" thickBot="1">
      <c r="A65" s="30" t="s">
        <v>25</v>
      </c>
      <c r="B65" s="21" t="s">
        <v>291</v>
      </c>
      <c r="C65" s="250">
        <f>+C8+C15+C22+C29+C37+C49+C55+C60</f>
        <v>0</v>
      </c>
    </row>
    <row r="66" spans="1:3" s="83" customFormat="1" ht="12" customHeight="1" thickBot="1">
      <c r="A66" s="372" t="s">
        <v>378</v>
      </c>
      <c r="B66" s="239" t="s">
        <v>293</v>
      </c>
      <c r="C66" s="244">
        <f>SUM(C67:C69)</f>
        <v>0</v>
      </c>
    </row>
    <row r="67" spans="1:3" s="83" customFormat="1" ht="12" customHeight="1">
      <c r="A67" s="369" t="s">
        <v>321</v>
      </c>
      <c r="B67" s="350" t="s">
        <v>294</v>
      </c>
      <c r="C67" s="249"/>
    </row>
    <row r="68" spans="1:3" s="83" customFormat="1" ht="12" customHeight="1">
      <c r="A68" s="370" t="s">
        <v>330</v>
      </c>
      <c r="B68" s="351" t="s">
        <v>295</v>
      </c>
      <c r="C68" s="249"/>
    </row>
    <row r="69" spans="1:3" s="83" customFormat="1" ht="12" customHeight="1" thickBot="1">
      <c r="A69" s="371" t="s">
        <v>331</v>
      </c>
      <c r="B69" s="353" t="s">
        <v>296</v>
      </c>
      <c r="C69" s="249"/>
    </row>
    <row r="70" spans="1:3" s="83" customFormat="1" ht="12" customHeight="1" thickBot="1">
      <c r="A70" s="372" t="s">
        <v>297</v>
      </c>
      <c r="B70" s="239" t="s">
        <v>298</v>
      </c>
      <c r="C70" s="244">
        <f>SUM(C71:C74)</f>
        <v>0</v>
      </c>
    </row>
    <row r="71" spans="1:3" s="83" customFormat="1" ht="12" customHeight="1">
      <c r="A71" s="369" t="s">
        <v>140</v>
      </c>
      <c r="B71" s="350" t="s">
        <v>299</v>
      </c>
      <c r="C71" s="249"/>
    </row>
    <row r="72" spans="1:3" s="83" customFormat="1" ht="12" customHeight="1">
      <c r="A72" s="370" t="s">
        <v>141</v>
      </c>
      <c r="B72" s="351" t="s">
        <v>522</v>
      </c>
      <c r="C72" s="249"/>
    </row>
    <row r="73" spans="1:3" s="83" customFormat="1" ht="12" customHeight="1">
      <c r="A73" s="370" t="s">
        <v>322</v>
      </c>
      <c r="B73" s="351" t="s">
        <v>300</v>
      </c>
      <c r="C73" s="249"/>
    </row>
    <row r="74" spans="1:3" s="83" customFormat="1" ht="12" customHeight="1">
      <c r="A74" s="370" t="s">
        <v>323</v>
      </c>
      <c r="B74" s="240" t="s">
        <v>523</v>
      </c>
      <c r="C74" s="249"/>
    </row>
    <row r="75" spans="1:3" s="83" customFormat="1" ht="12" customHeight="1" thickBot="1">
      <c r="A75" s="376" t="s">
        <v>301</v>
      </c>
      <c r="B75" s="498" t="s">
        <v>302</v>
      </c>
      <c r="C75" s="408">
        <f>SUM(C76:C77)</f>
        <v>0</v>
      </c>
    </row>
    <row r="76" spans="1:3" s="83" customFormat="1" ht="12" customHeight="1">
      <c r="A76" s="369" t="s">
        <v>324</v>
      </c>
      <c r="B76" s="350" t="s">
        <v>303</v>
      </c>
      <c r="C76" s="249"/>
    </row>
    <row r="77" spans="1:3" s="83" customFormat="1" ht="12" customHeight="1" thickBot="1">
      <c r="A77" s="371" t="s">
        <v>325</v>
      </c>
      <c r="B77" s="352" t="s">
        <v>304</v>
      </c>
      <c r="C77" s="249"/>
    </row>
    <row r="78" spans="1:3" s="82" customFormat="1" ht="12" customHeight="1" thickBot="1">
      <c r="A78" s="372" t="s">
        <v>305</v>
      </c>
      <c r="B78" s="239" t="s">
        <v>306</v>
      </c>
      <c r="C78" s="244">
        <f>SUM(C79:C81)</f>
        <v>0</v>
      </c>
    </row>
    <row r="79" spans="1:3" s="83" customFormat="1" ht="12" customHeight="1">
      <c r="A79" s="369" t="s">
        <v>326</v>
      </c>
      <c r="B79" s="350" t="s">
        <v>307</v>
      </c>
      <c r="C79" s="249"/>
    </row>
    <row r="80" spans="1:3" s="83" customFormat="1" ht="12" customHeight="1">
      <c r="A80" s="370" t="s">
        <v>327</v>
      </c>
      <c r="B80" s="351" t="s">
        <v>308</v>
      </c>
      <c r="C80" s="249"/>
    </row>
    <row r="81" spans="1:3" s="83" customFormat="1" ht="12" customHeight="1" thickBot="1">
      <c r="A81" s="371" t="s">
        <v>328</v>
      </c>
      <c r="B81" s="352" t="s">
        <v>524</v>
      </c>
      <c r="C81" s="249"/>
    </row>
    <row r="82" spans="1:3" s="83" customFormat="1" ht="12" customHeight="1" thickBot="1">
      <c r="A82" s="372" t="s">
        <v>309</v>
      </c>
      <c r="B82" s="239" t="s">
        <v>329</v>
      </c>
      <c r="C82" s="244">
        <f>SUM(C83:C86)</f>
        <v>0</v>
      </c>
    </row>
    <row r="83" spans="1:3" s="83" customFormat="1" ht="12" customHeight="1">
      <c r="A83" s="373" t="s">
        <v>310</v>
      </c>
      <c r="B83" s="350" t="s">
        <v>311</v>
      </c>
      <c r="C83" s="249"/>
    </row>
    <row r="84" spans="1:3" s="83" customFormat="1" ht="12" customHeight="1">
      <c r="A84" s="374" t="s">
        <v>312</v>
      </c>
      <c r="B84" s="351" t="s">
        <v>313</v>
      </c>
      <c r="C84" s="249"/>
    </row>
    <row r="85" spans="1:3" s="83" customFormat="1" ht="12" customHeight="1">
      <c r="A85" s="374" t="s">
        <v>314</v>
      </c>
      <c r="B85" s="351" t="s">
        <v>315</v>
      </c>
      <c r="C85" s="249"/>
    </row>
    <row r="86" spans="1:3" s="82" customFormat="1" ht="12" customHeight="1" thickBot="1">
      <c r="A86" s="375" t="s">
        <v>316</v>
      </c>
      <c r="B86" s="352" t="s">
        <v>317</v>
      </c>
      <c r="C86" s="249"/>
    </row>
    <row r="87" spans="1:3" s="82" customFormat="1" ht="12" customHeight="1" thickBot="1">
      <c r="A87" s="372" t="s">
        <v>318</v>
      </c>
      <c r="B87" s="239" t="s">
        <v>439</v>
      </c>
      <c r="C87" s="384"/>
    </row>
    <row r="88" spans="1:3" s="82" customFormat="1" ht="12" customHeight="1" thickBot="1">
      <c r="A88" s="372" t="s">
        <v>471</v>
      </c>
      <c r="B88" s="239" t="s">
        <v>319</v>
      </c>
      <c r="C88" s="384"/>
    </row>
    <row r="89" spans="1:3" s="82" customFormat="1" ht="12" customHeight="1" thickBot="1">
      <c r="A89" s="372" t="s">
        <v>472</v>
      </c>
      <c r="B89" s="357" t="s">
        <v>442</v>
      </c>
      <c r="C89" s="250">
        <f>+C66+C70+C75+C78+C82+C88+C87</f>
        <v>0</v>
      </c>
    </row>
    <row r="90" spans="1:3" s="82" customFormat="1" ht="12" customHeight="1" thickBot="1">
      <c r="A90" s="376" t="s">
        <v>473</v>
      </c>
      <c r="B90" s="358" t="s">
        <v>474</v>
      </c>
      <c r="C90" s="250">
        <f>+C65+C89</f>
        <v>0</v>
      </c>
    </row>
    <row r="91" spans="1:3" s="83" customFormat="1" ht="6.75" customHeight="1" thickBot="1">
      <c r="A91" s="189"/>
      <c r="B91" s="190"/>
      <c r="C91" s="305"/>
    </row>
    <row r="92" spans="1:3" s="63" customFormat="1" ht="16.5" customHeight="1" thickBot="1">
      <c r="A92" s="191"/>
      <c r="B92" s="192" t="s">
        <v>55</v>
      </c>
      <c r="C92" s="306"/>
    </row>
    <row r="93" spans="1:3" s="84" customFormat="1" ht="12" customHeight="1" thickBot="1">
      <c r="A93" s="344" t="s">
        <v>17</v>
      </c>
      <c r="B93" s="28" t="s">
        <v>478</v>
      </c>
      <c r="C93" s="243">
        <f>+C94+C95+C96+C97+C98+C111</f>
        <v>0</v>
      </c>
    </row>
    <row r="94" spans="1:3" ht="12" customHeight="1">
      <c r="A94" s="377" t="s">
        <v>95</v>
      </c>
      <c r="B94" s="10" t="s">
        <v>47</v>
      </c>
      <c r="C94" s="245"/>
    </row>
    <row r="95" spans="1:3" ht="12" customHeight="1">
      <c r="A95" s="370" t="s">
        <v>96</v>
      </c>
      <c r="B95" s="8" t="s">
        <v>174</v>
      </c>
      <c r="C95" s="246"/>
    </row>
    <row r="96" spans="1:3" ht="12" customHeight="1">
      <c r="A96" s="370" t="s">
        <v>97</v>
      </c>
      <c r="B96" s="8" t="s">
        <v>131</v>
      </c>
      <c r="C96" s="248"/>
    </row>
    <row r="97" spans="1:3" ht="12" customHeight="1">
      <c r="A97" s="370" t="s">
        <v>98</v>
      </c>
      <c r="B97" s="11" t="s">
        <v>175</v>
      </c>
      <c r="C97" s="248"/>
    </row>
    <row r="98" spans="1:3" ht="12" customHeight="1">
      <c r="A98" s="370" t="s">
        <v>109</v>
      </c>
      <c r="B98" s="19" t="s">
        <v>176</v>
      </c>
      <c r="C98" s="248"/>
    </row>
    <row r="99" spans="1:3" ht="12" customHeight="1">
      <c r="A99" s="370" t="s">
        <v>99</v>
      </c>
      <c r="B99" s="8" t="s">
        <v>475</v>
      </c>
      <c r="C99" s="248"/>
    </row>
    <row r="100" spans="1:3" ht="12" customHeight="1">
      <c r="A100" s="370" t="s">
        <v>100</v>
      </c>
      <c r="B100" s="125" t="s">
        <v>405</v>
      </c>
      <c r="C100" s="248"/>
    </row>
    <row r="101" spans="1:3" ht="12" customHeight="1">
      <c r="A101" s="370" t="s">
        <v>110</v>
      </c>
      <c r="B101" s="125" t="s">
        <v>404</v>
      </c>
      <c r="C101" s="248"/>
    </row>
    <row r="102" spans="1:3" ht="12" customHeight="1">
      <c r="A102" s="370" t="s">
        <v>111</v>
      </c>
      <c r="B102" s="125" t="s">
        <v>335</v>
      </c>
      <c r="C102" s="248"/>
    </row>
    <row r="103" spans="1:3" ht="12" customHeight="1">
      <c r="A103" s="370" t="s">
        <v>112</v>
      </c>
      <c r="B103" s="126" t="s">
        <v>336</v>
      </c>
      <c r="C103" s="248"/>
    </row>
    <row r="104" spans="1:3" ht="12" customHeight="1">
      <c r="A104" s="370" t="s">
        <v>113</v>
      </c>
      <c r="B104" s="126" t="s">
        <v>337</v>
      </c>
      <c r="C104" s="248"/>
    </row>
    <row r="105" spans="1:3" ht="12" customHeight="1">
      <c r="A105" s="370" t="s">
        <v>115</v>
      </c>
      <c r="B105" s="125" t="s">
        <v>338</v>
      </c>
      <c r="C105" s="248"/>
    </row>
    <row r="106" spans="1:3" ht="12" customHeight="1">
      <c r="A106" s="370" t="s">
        <v>177</v>
      </c>
      <c r="B106" s="125" t="s">
        <v>339</v>
      </c>
      <c r="C106" s="248"/>
    </row>
    <row r="107" spans="1:3" ht="12" customHeight="1">
      <c r="A107" s="370" t="s">
        <v>333</v>
      </c>
      <c r="B107" s="126" t="s">
        <v>340</v>
      </c>
      <c r="C107" s="248"/>
    </row>
    <row r="108" spans="1:3" ht="12" customHeight="1">
      <c r="A108" s="378" t="s">
        <v>334</v>
      </c>
      <c r="B108" s="127" t="s">
        <v>341</v>
      </c>
      <c r="C108" s="248"/>
    </row>
    <row r="109" spans="1:3" ht="12" customHeight="1">
      <c r="A109" s="370" t="s">
        <v>402</v>
      </c>
      <c r="B109" s="127" t="s">
        <v>342</v>
      </c>
      <c r="C109" s="248"/>
    </row>
    <row r="110" spans="1:3" ht="12" customHeight="1">
      <c r="A110" s="370" t="s">
        <v>403</v>
      </c>
      <c r="B110" s="126" t="s">
        <v>343</v>
      </c>
      <c r="C110" s="246"/>
    </row>
    <row r="111" spans="1:3" ht="12" customHeight="1">
      <c r="A111" s="370" t="s">
        <v>407</v>
      </c>
      <c r="B111" s="11" t="s">
        <v>48</v>
      </c>
      <c r="C111" s="246"/>
    </row>
    <row r="112" spans="1:3" ht="12" customHeight="1">
      <c r="A112" s="371" t="s">
        <v>408</v>
      </c>
      <c r="B112" s="8" t="s">
        <v>476</v>
      </c>
      <c r="C112" s="248"/>
    </row>
    <row r="113" spans="1:3" ht="12" customHeight="1" thickBot="1">
      <c r="A113" s="379" t="s">
        <v>409</v>
      </c>
      <c r="B113" s="128" t="s">
        <v>477</v>
      </c>
      <c r="C113" s="252"/>
    </row>
    <row r="114" spans="1:3" ht="12" customHeight="1" thickBot="1">
      <c r="A114" s="30" t="s">
        <v>18</v>
      </c>
      <c r="B114" s="27" t="s">
        <v>344</v>
      </c>
      <c r="C114" s="244">
        <f>+C115+C117+C119</f>
        <v>0</v>
      </c>
    </row>
    <row r="115" spans="1:3" ht="12" customHeight="1">
      <c r="A115" s="369" t="s">
        <v>101</v>
      </c>
      <c r="B115" s="8" t="s">
        <v>217</v>
      </c>
      <c r="C115" s="247"/>
    </row>
    <row r="116" spans="1:3" ht="12" customHeight="1">
      <c r="A116" s="369" t="s">
        <v>102</v>
      </c>
      <c r="B116" s="12" t="s">
        <v>348</v>
      </c>
      <c r="C116" s="247"/>
    </row>
    <row r="117" spans="1:3" ht="12" customHeight="1">
      <c r="A117" s="369" t="s">
        <v>103</v>
      </c>
      <c r="B117" s="12" t="s">
        <v>178</v>
      </c>
      <c r="C117" s="246"/>
    </row>
    <row r="118" spans="1:3" ht="12" customHeight="1">
      <c r="A118" s="369" t="s">
        <v>104</v>
      </c>
      <c r="B118" s="12" t="s">
        <v>349</v>
      </c>
      <c r="C118" s="212"/>
    </row>
    <row r="119" spans="1:3" ht="12" customHeight="1">
      <c r="A119" s="369" t="s">
        <v>105</v>
      </c>
      <c r="B119" s="241" t="s">
        <v>219</v>
      </c>
      <c r="C119" s="212"/>
    </row>
    <row r="120" spans="1:3" ht="12" customHeight="1">
      <c r="A120" s="369" t="s">
        <v>114</v>
      </c>
      <c r="B120" s="240" t="s">
        <v>393</v>
      </c>
      <c r="C120" s="212"/>
    </row>
    <row r="121" spans="1:3" ht="12" customHeight="1">
      <c r="A121" s="369" t="s">
        <v>116</v>
      </c>
      <c r="B121" s="346" t="s">
        <v>354</v>
      </c>
      <c r="C121" s="212"/>
    </row>
    <row r="122" spans="1:3" ht="12" customHeight="1">
      <c r="A122" s="369" t="s">
        <v>179</v>
      </c>
      <c r="B122" s="126" t="s">
        <v>337</v>
      </c>
      <c r="C122" s="212"/>
    </row>
    <row r="123" spans="1:3" ht="12" customHeight="1">
      <c r="A123" s="369" t="s">
        <v>180</v>
      </c>
      <c r="B123" s="126" t="s">
        <v>353</v>
      </c>
      <c r="C123" s="212"/>
    </row>
    <row r="124" spans="1:3" ht="12" customHeight="1">
      <c r="A124" s="369" t="s">
        <v>181</v>
      </c>
      <c r="B124" s="126" t="s">
        <v>352</v>
      </c>
      <c r="C124" s="212"/>
    </row>
    <row r="125" spans="1:3" ht="12" customHeight="1">
      <c r="A125" s="369" t="s">
        <v>345</v>
      </c>
      <c r="B125" s="126" t="s">
        <v>340</v>
      </c>
      <c r="C125" s="212"/>
    </row>
    <row r="126" spans="1:3" ht="12" customHeight="1">
      <c r="A126" s="369" t="s">
        <v>346</v>
      </c>
      <c r="B126" s="126" t="s">
        <v>351</v>
      </c>
      <c r="C126" s="212"/>
    </row>
    <row r="127" spans="1:3" ht="12" customHeight="1" thickBot="1">
      <c r="A127" s="378" t="s">
        <v>347</v>
      </c>
      <c r="B127" s="126" t="s">
        <v>350</v>
      </c>
      <c r="C127" s="214"/>
    </row>
    <row r="128" spans="1:3" ht="12" customHeight="1" thickBot="1">
      <c r="A128" s="30" t="s">
        <v>19</v>
      </c>
      <c r="B128" s="109" t="s">
        <v>412</v>
      </c>
      <c r="C128" s="244">
        <f>+C93+C114</f>
        <v>0</v>
      </c>
    </row>
    <row r="129" spans="1:3" ht="12" customHeight="1" thickBot="1">
      <c r="A129" s="30" t="s">
        <v>20</v>
      </c>
      <c r="B129" s="109" t="s">
        <v>413</v>
      </c>
      <c r="C129" s="244">
        <f>+C130+C131+C132</f>
        <v>0</v>
      </c>
    </row>
    <row r="130" spans="1:3" s="84" customFormat="1" ht="12" customHeight="1">
      <c r="A130" s="369" t="s">
        <v>255</v>
      </c>
      <c r="B130" s="9" t="s">
        <v>481</v>
      </c>
      <c r="C130" s="212"/>
    </row>
    <row r="131" spans="1:3" ht="12" customHeight="1">
      <c r="A131" s="369" t="s">
        <v>256</v>
      </c>
      <c r="B131" s="9" t="s">
        <v>421</v>
      </c>
      <c r="C131" s="212"/>
    </row>
    <row r="132" spans="1:3" ht="12" customHeight="1" thickBot="1">
      <c r="A132" s="378" t="s">
        <v>257</v>
      </c>
      <c r="B132" s="7" t="s">
        <v>480</v>
      </c>
      <c r="C132" s="212"/>
    </row>
    <row r="133" spans="1:3" ht="12" customHeight="1" thickBot="1">
      <c r="A133" s="30" t="s">
        <v>21</v>
      </c>
      <c r="B133" s="109" t="s">
        <v>414</v>
      </c>
      <c r="C133" s="244">
        <f>+C134+C135+C136+C137+C138+C139</f>
        <v>0</v>
      </c>
    </row>
    <row r="134" spans="1:3" ht="12" customHeight="1">
      <c r="A134" s="369" t="s">
        <v>88</v>
      </c>
      <c r="B134" s="9" t="s">
        <v>423</v>
      </c>
      <c r="C134" s="212"/>
    </row>
    <row r="135" spans="1:3" ht="12" customHeight="1">
      <c r="A135" s="369" t="s">
        <v>89</v>
      </c>
      <c r="B135" s="9" t="s">
        <v>415</v>
      </c>
      <c r="C135" s="212"/>
    </row>
    <row r="136" spans="1:3" ht="12" customHeight="1">
      <c r="A136" s="369" t="s">
        <v>90</v>
      </c>
      <c r="B136" s="9" t="s">
        <v>416</v>
      </c>
      <c r="C136" s="212"/>
    </row>
    <row r="137" spans="1:3" ht="12" customHeight="1">
      <c r="A137" s="369" t="s">
        <v>166</v>
      </c>
      <c r="B137" s="9" t="s">
        <v>479</v>
      </c>
      <c r="C137" s="212"/>
    </row>
    <row r="138" spans="1:3" ht="12" customHeight="1">
      <c r="A138" s="369" t="s">
        <v>167</v>
      </c>
      <c r="B138" s="9" t="s">
        <v>418</v>
      </c>
      <c r="C138" s="212"/>
    </row>
    <row r="139" spans="1:3" s="84" customFormat="1" ht="12" customHeight="1" thickBot="1">
      <c r="A139" s="378" t="s">
        <v>168</v>
      </c>
      <c r="B139" s="7" t="s">
        <v>419</v>
      </c>
      <c r="C139" s="212"/>
    </row>
    <row r="140" spans="1:11" ht="12" customHeight="1" thickBot="1">
      <c r="A140" s="30" t="s">
        <v>22</v>
      </c>
      <c r="B140" s="109" t="s">
        <v>494</v>
      </c>
      <c r="C140" s="250">
        <f>+C141+C142+C144+C145+C143</f>
        <v>0</v>
      </c>
      <c r="K140" s="195"/>
    </row>
    <row r="141" spans="1:3" ht="12.75">
      <c r="A141" s="369" t="s">
        <v>91</v>
      </c>
      <c r="B141" s="9" t="s">
        <v>355</v>
      </c>
      <c r="C141" s="212"/>
    </row>
    <row r="142" spans="1:3" ht="12" customHeight="1">
      <c r="A142" s="369" t="s">
        <v>92</v>
      </c>
      <c r="B142" s="9" t="s">
        <v>356</v>
      </c>
      <c r="C142" s="212"/>
    </row>
    <row r="143" spans="1:3" s="84" customFormat="1" ht="12" customHeight="1">
      <c r="A143" s="369" t="s">
        <v>272</v>
      </c>
      <c r="B143" s="9" t="s">
        <v>493</v>
      </c>
      <c r="C143" s="212"/>
    </row>
    <row r="144" spans="1:3" s="84" customFormat="1" ht="12" customHeight="1">
      <c r="A144" s="369" t="s">
        <v>273</v>
      </c>
      <c r="B144" s="9" t="s">
        <v>428</v>
      </c>
      <c r="C144" s="212"/>
    </row>
    <row r="145" spans="1:3" s="84" customFormat="1" ht="12" customHeight="1" thickBot="1">
      <c r="A145" s="378" t="s">
        <v>274</v>
      </c>
      <c r="B145" s="7" t="s">
        <v>374</v>
      </c>
      <c r="C145" s="212"/>
    </row>
    <row r="146" spans="1:3" s="84" customFormat="1" ht="12" customHeight="1" thickBot="1">
      <c r="A146" s="30" t="s">
        <v>23</v>
      </c>
      <c r="B146" s="109" t="s">
        <v>429</v>
      </c>
      <c r="C146" s="253">
        <f>+C147+C148+C149+C150+C151</f>
        <v>0</v>
      </c>
    </row>
    <row r="147" spans="1:3" s="84" customFormat="1" ht="12" customHeight="1">
      <c r="A147" s="369" t="s">
        <v>93</v>
      </c>
      <c r="B147" s="9" t="s">
        <v>424</v>
      </c>
      <c r="C147" s="212"/>
    </row>
    <row r="148" spans="1:3" s="84" customFormat="1" ht="12" customHeight="1">
      <c r="A148" s="369" t="s">
        <v>94</v>
      </c>
      <c r="B148" s="9" t="s">
        <v>431</v>
      </c>
      <c r="C148" s="212"/>
    </row>
    <row r="149" spans="1:3" s="84" customFormat="1" ht="12" customHeight="1">
      <c r="A149" s="369" t="s">
        <v>284</v>
      </c>
      <c r="B149" s="9" t="s">
        <v>426</v>
      </c>
      <c r="C149" s="212"/>
    </row>
    <row r="150" spans="1:3" ht="12.75" customHeight="1">
      <c r="A150" s="369" t="s">
        <v>285</v>
      </c>
      <c r="B150" s="9" t="s">
        <v>482</v>
      </c>
      <c r="C150" s="212"/>
    </row>
    <row r="151" spans="1:3" ht="12.75" customHeight="1" thickBot="1">
      <c r="A151" s="378" t="s">
        <v>430</v>
      </c>
      <c r="B151" s="7" t="s">
        <v>433</v>
      </c>
      <c r="C151" s="214"/>
    </row>
    <row r="152" spans="1:3" ht="12.75" customHeight="1" thickBot="1">
      <c r="A152" s="413" t="s">
        <v>24</v>
      </c>
      <c r="B152" s="109" t="s">
        <v>434</v>
      </c>
      <c r="C152" s="253"/>
    </row>
    <row r="153" spans="1:3" ht="12" customHeight="1" thickBot="1">
      <c r="A153" s="413" t="s">
        <v>25</v>
      </c>
      <c r="B153" s="109" t="s">
        <v>435</v>
      </c>
      <c r="C153" s="253"/>
    </row>
    <row r="154" spans="1:3" ht="15" customHeight="1" thickBot="1">
      <c r="A154" s="30" t="s">
        <v>26</v>
      </c>
      <c r="B154" s="109" t="s">
        <v>437</v>
      </c>
      <c r="C154" s="360">
        <f>+C129+C133+C140+C146+C152+C153</f>
        <v>0</v>
      </c>
    </row>
    <row r="155" spans="1:3" ht="13.5" thickBot="1">
      <c r="A155" s="380" t="s">
        <v>27</v>
      </c>
      <c r="B155" s="318" t="s">
        <v>436</v>
      </c>
      <c r="C155" s="360">
        <f>+C128+C154</f>
        <v>0</v>
      </c>
    </row>
    <row r="156" spans="1:3" ht="7.5" customHeight="1" thickBot="1">
      <c r="A156" s="326"/>
      <c r="B156" s="327"/>
      <c r="C156" s="536">
        <f>C90-C155</f>
        <v>0</v>
      </c>
    </row>
    <row r="157" spans="1:3" ht="14.25" customHeight="1" thickBot="1">
      <c r="A157" s="193" t="s">
        <v>483</v>
      </c>
      <c r="B157" s="194"/>
      <c r="C157" s="106"/>
    </row>
    <row r="158" spans="1:3" ht="13.5" thickBot="1">
      <c r="A158" s="193" t="s">
        <v>195</v>
      </c>
      <c r="B158" s="194"/>
      <c r="C158" s="106"/>
    </row>
    <row r="159" spans="1:3" ht="12.75">
      <c r="A159" s="533"/>
      <c r="B159" s="534"/>
      <c r="C159" s="535"/>
    </row>
    <row r="160" spans="1:2" ht="12.75">
      <c r="A160" s="533"/>
      <c r="B160" s="534"/>
    </row>
    <row r="161" spans="1:3" ht="12.75">
      <c r="A161" s="533"/>
      <c r="B161" s="534"/>
      <c r="C161" s="535"/>
    </row>
    <row r="162" spans="1:3" ht="12.75">
      <c r="A162" s="533"/>
      <c r="B162" s="534"/>
      <c r="C162" s="535"/>
    </row>
    <row r="163" spans="1:3" ht="12.75">
      <c r="A163" s="533"/>
      <c r="B163" s="534"/>
      <c r="C163" s="535"/>
    </row>
    <row r="164" spans="1:3" ht="12.75">
      <c r="A164" s="533"/>
      <c r="B164" s="534"/>
      <c r="C164" s="535"/>
    </row>
    <row r="165" spans="1:3" ht="12.75">
      <c r="A165" s="533"/>
      <c r="B165" s="534"/>
      <c r="C165" s="535"/>
    </row>
    <row r="166" spans="1:3" ht="12.75">
      <c r="A166" s="533"/>
      <c r="B166" s="534"/>
      <c r="C166" s="535"/>
    </row>
    <row r="167" spans="1:3" ht="12.75">
      <c r="A167" s="533"/>
      <c r="B167" s="534"/>
      <c r="C167" s="535"/>
    </row>
    <row r="168" spans="1:3" ht="12.75">
      <c r="A168" s="533"/>
      <c r="B168" s="534"/>
      <c r="C168" s="535"/>
    </row>
    <row r="169" spans="1:3" ht="12.75">
      <c r="A169" s="533"/>
      <c r="B169" s="534"/>
      <c r="C169" s="535"/>
    </row>
    <row r="170" spans="1:3" ht="12.75">
      <c r="A170" s="533"/>
      <c r="B170" s="534"/>
      <c r="C170" s="535"/>
    </row>
    <row r="171" spans="1:3" ht="12.75">
      <c r="A171" s="533"/>
      <c r="B171" s="534"/>
      <c r="C171" s="535"/>
    </row>
    <row r="172" spans="1:3" ht="12.75">
      <c r="A172" s="533"/>
      <c r="B172" s="534"/>
      <c r="C172" s="535"/>
    </row>
    <row r="173" spans="1:3" ht="12.75">
      <c r="A173" s="533"/>
      <c r="B173" s="534"/>
      <c r="C173" s="535"/>
    </row>
    <row r="174" spans="1:3" ht="12.75">
      <c r="A174" s="533"/>
      <c r="B174" s="534"/>
      <c r="C174" s="535"/>
    </row>
    <row r="175" spans="1:3" ht="12.75">
      <c r="A175" s="533"/>
      <c r="B175" s="534"/>
      <c r="C175" s="535"/>
    </row>
    <row r="176" spans="1:3" ht="12.75">
      <c r="A176" s="533"/>
      <c r="B176" s="534"/>
      <c r="C176" s="535"/>
    </row>
    <row r="177" spans="1:3" ht="12.75">
      <c r="A177" s="533"/>
      <c r="B177" s="534"/>
      <c r="C177" s="535"/>
    </row>
    <row r="178" spans="1:3" ht="12.75">
      <c r="A178" s="533"/>
      <c r="B178" s="534"/>
      <c r="C178" s="53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A12" sqref="A12"/>
    </sheetView>
  </sheetViews>
  <sheetFormatPr defaultColWidth="9.375" defaultRowHeight="12.75"/>
  <cols>
    <col min="1" max="1" width="5.50390625" style="42" customWidth="1"/>
    <col min="2" max="2" width="33.125" style="42" customWidth="1"/>
    <col min="3" max="3" width="12.375" style="42" customWidth="1"/>
    <col min="4" max="4" width="11.50390625" style="42" customWidth="1"/>
    <col min="5" max="5" width="11.375" style="42" customWidth="1"/>
    <col min="6" max="6" width="11.00390625" style="42" customWidth="1"/>
    <col min="7" max="7" width="14.375" style="42" customWidth="1"/>
    <col min="8" max="16384" width="9.375" style="42" customWidth="1"/>
  </cols>
  <sheetData>
    <row r="2" spans="2:7" ht="13.5">
      <c r="B2" s="748" t="str">
        <f>CONCATENATE("10. melléklet ",ALAPADATOK!A7," ",ALAPADATOK!B7," ",ALAPADATOK!C7," ",ALAPADATOK!D7," ",ALAPADATOK!E7," ",ALAPADATOK!F7," ",ALAPADATOK!G7," ",ALAPADATOK!H7)</f>
        <v>10. melléklet a 6 / 2021 ( III.12. ) önkormányzati rendelethez</v>
      </c>
      <c r="C2" s="748"/>
      <c r="D2" s="748"/>
      <c r="E2" s="748"/>
      <c r="F2" s="748"/>
      <c r="G2" s="748"/>
    </row>
    <row r="4" spans="1:7" ht="43.5" customHeight="1">
      <c r="A4" s="747" t="s">
        <v>2</v>
      </c>
      <c r="B4" s="747"/>
      <c r="C4" s="747"/>
      <c r="D4" s="747"/>
      <c r="E4" s="747"/>
      <c r="F4" s="747"/>
      <c r="G4" s="747"/>
    </row>
    <row r="6" spans="1:7" s="142" customFormat="1" ht="27" customHeight="1">
      <c r="A6" s="582" t="s">
        <v>199</v>
      </c>
      <c r="C6" s="746" t="s">
        <v>628</v>
      </c>
      <c r="D6" s="746"/>
      <c r="E6" s="746"/>
      <c r="F6" s="746"/>
      <c r="G6" s="746"/>
    </row>
    <row r="7" s="142" customFormat="1" ht="15"/>
    <row r="8" spans="1:6" s="142" customFormat="1" ht="24.75" customHeight="1">
      <c r="A8" s="582" t="s">
        <v>200</v>
      </c>
      <c r="C8" s="746" t="s">
        <v>634</v>
      </c>
      <c r="D8" s="746"/>
      <c r="E8" s="746"/>
      <c r="F8" s="746"/>
    </row>
    <row r="9" s="143" customFormat="1" ht="12.75"/>
    <row r="10" spans="1:7" s="144" customFormat="1" ht="15" customHeight="1">
      <c r="A10" s="210" t="s">
        <v>635</v>
      </c>
      <c r="B10" s="209"/>
      <c r="C10" s="209"/>
      <c r="D10" s="209"/>
      <c r="E10" s="209"/>
      <c r="F10" s="209"/>
      <c r="G10" s="209"/>
    </row>
    <row r="11" spans="1:7" s="144" customFormat="1" ht="15" customHeight="1" thickBot="1">
      <c r="A11" s="210" t="s">
        <v>636</v>
      </c>
      <c r="B11" s="209"/>
      <c r="C11" s="209"/>
      <c r="D11" s="209"/>
      <c r="E11" s="209"/>
      <c r="F11" s="209"/>
      <c r="G11" s="576" t="s">
        <v>517</v>
      </c>
    </row>
    <row r="12" spans="1:7" s="71" customFormat="1" ht="42" customHeight="1" thickBot="1">
      <c r="A12" s="170" t="s">
        <v>15</v>
      </c>
      <c r="B12" s="171" t="s">
        <v>201</v>
      </c>
      <c r="C12" s="171" t="s">
        <v>202</v>
      </c>
      <c r="D12" s="171" t="s">
        <v>203</v>
      </c>
      <c r="E12" s="171" t="s">
        <v>204</v>
      </c>
      <c r="F12" s="171" t="s">
        <v>205</v>
      </c>
      <c r="G12" s="172" t="s">
        <v>51</v>
      </c>
    </row>
    <row r="13" spans="1:7" ht="24" customHeight="1">
      <c r="A13" s="196" t="s">
        <v>17</v>
      </c>
      <c r="B13" s="178" t="s">
        <v>206</v>
      </c>
      <c r="C13" s="145"/>
      <c r="D13" s="145"/>
      <c r="E13" s="145"/>
      <c r="F13" s="145"/>
      <c r="G13" s="197">
        <f>SUM(C13:F13)</f>
        <v>0</v>
      </c>
    </row>
    <row r="14" spans="1:7" ht="24" customHeight="1">
      <c r="A14" s="198" t="s">
        <v>18</v>
      </c>
      <c r="B14" s="179" t="s">
        <v>207</v>
      </c>
      <c r="C14" s="146">
        <v>561580</v>
      </c>
      <c r="D14" s="146"/>
      <c r="E14" s="146"/>
      <c r="F14" s="146"/>
      <c r="G14" s="199">
        <f aca="true" t="shared" si="0" ref="G14:G19">SUM(C14:F14)</f>
        <v>561580</v>
      </c>
    </row>
    <row r="15" spans="1:7" ht="24" customHeight="1">
      <c r="A15" s="198" t="s">
        <v>19</v>
      </c>
      <c r="B15" s="179" t="s">
        <v>208</v>
      </c>
      <c r="C15" s="146"/>
      <c r="D15" s="146"/>
      <c r="E15" s="146"/>
      <c r="F15" s="146"/>
      <c r="G15" s="199">
        <f t="shared" si="0"/>
        <v>0</v>
      </c>
    </row>
    <row r="16" spans="1:7" ht="24" customHeight="1">
      <c r="A16" s="198" t="s">
        <v>20</v>
      </c>
      <c r="B16" s="179" t="s">
        <v>209</v>
      </c>
      <c r="C16" s="146"/>
      <c r="D16" s="146"/>
      <c r="E16" s="146"/>
      <c r="F16" s="146"/>
      <c r="G16" s="199">
        <f t="shared" si="0"/>
        <v>0</v>
      </c>
    </row>
    <row r="17" spans="1:7" ht="24" customHeight="1">
      <c r="A17" s="198" t="s">
        <v>21</v>
      </c>
      <c r="B17" s="179" t="s">
        <v>210</v>
      </c>
      <c r="C17" s="146"/>
      <c r="D17" s="146"/>
      <c r="E17" s="146"/>
      <c r="F17" s="146"/>
      <c r="G17" s="199">
        <f t="shared" si="0"/>
        <v>0</v>
      </c>
    </row>
    <row r="18" spans="1:7" ht="24" customHeight="1" thickBot="1">
      <c r="A18" s="200" t="s">
        <v>22</v>
      </c>
      <c r="B18" s="201" t="s">
        <v>211</v>
      </c>
      <c r="C18" s="147"/>
      <c r="D18" s="147"/>
      <c r="E18" s="147"/>
      <c r="F18" s="147"/>
      <c r="G18" s="202">
        <f t="shared" si="0"/>
        <v>0</v>
      </c>
    </row>
    <row r="19" spans="1:7" s="148" customFormat="1" ht="24" customHeight="1" thickBot="1">
      <c r="A19" s="203" t="s">
        <v>23</v>
      </c>
      <c r="B19" s="204" t="s">
        <v>51</v>
      </c>
      <c r="C19" s="205">
        <f>SUM(C13:C18)</f>
        <v>561580</v>
      </c>
      <c r="D19" s="205">
        <f>SUM(D13:D18)</f>
        <v>0</v>
      </c>
      <c r="E19" s="205">
        <f>SUM(E13:E18)</f>
        <v>0</v>
      </c>
      <c r="F19" s="205">
        <f>SUM(F13:F18)</f>
        <v>0</v>
      </c>
      <c r="G19" s="206">
        <f t="shared" si="0"/>
        <v>561580</v>
      </c>
    </row>
    <row r="20" spans="1:7" s="143" customFormat="1" ht="12.75">
      <c r="A20" s="186"/>
      <c r="B20" s="186"/>
      <c r="C20" s="186"/>
      <c r="D20" s="186"/>
      <c r="E20" s="186"/>
      <c r="F20" s="186"/>
      <c r="G20" s="186"/>
    </row>
    <row r="21" spans="1:7" s="143" customFormat="1" ht="12.75">
      <c r="A21" s="186"/>
      <c r="B21" s="186"/>
      <c r="C21" s="186"/>
      <c r="D21" s="186"/>
      <c r="E21" s="186"/>
      <c r="F21" s="186"/>
      <c r="G21" s="186"/>
    </row>
    <row r="22" spans="1:7" s="143" customFormat="1" ht="12.75">
      <c r="A22" s="186"/>
      <c r="B22" s="186"/>
      <c r="C22" s="186"/>
      <c r="D22" s="186"/>
      <c r="E22" s="186"/>
      <c r="F22" s="186"/>
      <c r="G22" s="186"/>
    </row>
    <row r="23" spans="1:7" s="143" customFormat="1" ht="15">
      <c r="A23" s="142" t="str">
        <f>+CONCATENATE("......................, ",LEFT(KV_ÖSSZEFÜGGÉSEK!A5,4),". .......................... hó ..... nap")</f>
        <v>......................, 2021. .......................... hó ..... nap</v>
      </c>
      <c r="F23" s="186"/>
      <c r="G23" s="186"/>
    </row>
    <row r="24" spans="6:7" s="143" customFormat="1" ht="12.75">
      <c r="F24" s="186"/>
      <c r="G24" s="186"/>
    </row>
    <row r="25" spans="1:7" ht="12.75">
      <c r="A25" s="186"/>
      <c r="B25" s="186"/>
      <c r="C25" s="186"/>
      <c r="D25" s="186"/>
      <c r="E25" s="186"/>
      <c r="F25" s="186"/>
      <c r="G25" s="186"/>
    </row>
    <row r="26" spans="1:7" ht="12.75">
      <c r="A26" s="186"/>
      <c r="B26" s="186"/>
      <c r="C26" s="143"/>
      <c r="D26" s="143"/>
      <c r="E26" s="143"/>
      <c r="F26" s="143"/>
      <c r="G26" s="186"/>
    </row>
    <row r="27" spans="1:7" ht="13.5">
      <c r="A27" s="186"/>
      <c r="B27" s="186"/>
      <c r="C27" s="207"/>
      <c r="D27" s="208" t="s">
        <v>212</v>
      </c>
      <c r="E27" s="208"/>
      <c r="F27" s="207"/>
      <c r="G27" s="186"/>
    </row>
    <row r="28" spans="3:6" ht="13.5">
      <c r="C28" s="149"/>
      <c r="D28" s="150"/>
      <c r="E28" s="150"/>
      <c r="F28" s="149"/>
    </row>
    <row r="29" spans="3:6" ht="13.5">
      <c r="C29" s="149"/>
      <c r="D29" s="150"/>
      <c r="E29" s="150"/>
      <c r="F29" s="149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120" zoomScaleNormal="120" zoomScalePageLayoutView="0" workbookViewId="0" topLeftCell="A1">
      <selection activeCell="D10" sqref="D10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6.00390625" style="0" bestFit="1" customWidth="1"/>
    <col min="5" max="5" width="1.7539062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681" t="s">
        <v>535</v>
      </c>
      <c r="B1" s="681"/>
      <c r="C1" s="681"/>
      <c r="D1" s="681"/>
      <c r="E1" s="681"/>
      <c r="F1" s="681"/>
      <c r="G1" s="681"/>
      <c r="H1" s="681"/>
      <c r="I1" s="681"/>
      <c r="J1" s="681"/>
      <c r="K1" s="564"/>
      <c r="L1" s="564"/>
    </row>
    <row r="2" spans="1:12" ht="12.75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15.75">
      <c r="A3" s="680" t="s">
        <v>628</v>
      </c>
      <c r="B3" s="680"/>
      <c r="C3" s="680"/>
      <c r="D3" s="680"/>
      <c r="E3" s="680"/>
      <c r="F3" s="680"/>
      <c r="G3" s="680"/>
      <c r="H3" s="680"/>
      <c r="I3" s="680"/>
      <c r="J3" s="680"/>
      <c r="K3" s="564"/>
      <c r="L3" s="564"/>
    </row>
    <row r="4" spans="1:12" ht="12.75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</row>
    <row r="5" spans="1:12" ht="12.75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</row>
    <row r="6" spans="1:12" ht="14.25">
      <c r="A6" s="629" t="s">
        <v>604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</row>
    <row r="7" spans="1:12" ht="12.75">
      <c r="A7" s="608" t="s">
        <v>583</v>
      </c>
      <c r="B7" s="627">
        <v>6</v>
      </c>
      <c r="C7" s="143" t="s">
        <v>580</v>
      </c>
      <c r="D7" s="143">
        <f>TARTALOMJEGYZÉK!A1</f>
        <v>2021</v>
      </c>
      <c r="E7" s="143" t="s">
        <v>581</v>
      </c>
      <c r="F7" s="627" t="s">
        <v>674</v>
      </c>
      <c r="G7" s="143" t="s">
        <v>582</v>
      </c>
      <c r="H7" s="143" t="s">
        <v>584</v>
      </c>
      <c r="I7" s="143"/>
      <c r="J7" s="143"/>
      <c r="K7" s="143"/>
      <c r="L7" s="564"/>
    </row>
    <row r="8" spans="1:12" ht="12.75">
      <c r="A8" s="630"/>
      <c r="B8" s="628"/>
      <c r="C8" s="564"/>
      <c r="D8" s="564"/>
      <c r="E8" s="564"/>
      <c r="F8" s="628"/>
      <c r="G8" s="564"/>
      <c r="H8" s="564"/>
      <c r="I8" s="564"/>
      <c r="J8" s="564"/>
      <c r="K8" s="564"/>
      <c r="L8" s="564"/>
    </row>
    <row r="9" spans="1:12" ht="12.75">
      <c r="A9" s="630"/>
      <c r="B9" s="628"/>
      <c r="C9" s="564"/>
      <c r="D9" s="564"/>
      <c r="E9" s="564"/>
      <c r="F9" s="628"/>
      <c r="G9" s="564"/>
      <c r="H9" s="564"/>
      <c r="I9" s="564"/>
      <c r="J9" s="564"/>
      <c r="K9" s="564"/>
      <c r="L9" s="564"/>
    </row>
    <row r="10" spans="1:12" ht="13.5" thickBot="1">
      <c r="A10" s="564"/>
      <c r="B10" s="564"/>
      <c r="C10" s="564"/>
      <c r="D10" s="564"/>
      <c r="E10" s="564"/>
      <c r="F10" s="564"/>
      <c r="G10" s="564"/>
      <c r="H10" s="564"/>
      <c r="I10" s="564"/>
      <c r="J10" s="564"/>
      <c r="K10" s="584" t="s">
        <v>610</v>
      </c>
      <c r="L10" s="564"/>
    </row>
    <row r="11" spans="1:16" ht="17.25" thickBot="1" thickTop="1">
      <c r="A11" s="680" t="s">
        <v>605</v>
      </c>
      <c r="B11" s="684"/>
      <c r="C11" s="684"/>
      <c r="D11" s="684"/>
      <c r="E11" s="684"/>
      <c r="F11" s="684"/>
      <c r="G11" s="684"/>
      <c r="H11" s="685"/>
      <c r="I11" s="685"/>
      <c r="J11" s="685"/>
      <c r="K11" s="631" t="s">
        <v>629</v>
      </c>
      <c r="L11" s="564"/>
      <c r="M11" s="585" t="s">
        <v>25</v>
      </c>
      <c r="N11">
        <f>IF($K$11="Nem","",2)</f>
      </c>
      <c r="O11" t="s">
        <v>611</v>
      </c>
      <c r="P11" t="str">
        <f>CONCATENATE(M11,N11,O11)</f>
        <v>9..</v>
      </c>
    </row>
    <row r="12" spans="1:12" ht="13.5" thickTop="1">
      <c r="A12" s="564"/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</row>
    <row r="13" spans="1:13" ht="14.25">
      <c r="A13" s="632"/>
      <c r="B13" s="682"/>
      <c r="C13" s="683"/>
      <c r="D13" s="683"/>
      <c r="E13" s="683"/>
      <c r="F13" s="683"/>
      <c r="G13" s="683"/>
      <c r="H13" s="683"/>
      <c r="I13" s="683"/>
      <c r="J13" s="683"/>
      <c r="K13" s="564"/>
      <c r="L13" s="564"/>
      <c r="M13" s="585"/>
    </row>
    <row r="14" spans="1:12" ht="14.25">
      <c r="A14" s="564"/>
      <c r="B14" s="565"/>
      <c r="C14" s="564"/>
      <c r="D14" s="564"/>
      <c r="E14" s="564"/>
      <c r="F14" s="564"/>
      <c r="G14" s="564"/>
      <c r="H14" s="564"/>
      <c r="I14" s="564"/>
      <c r="J14" s="564"/>
      <c r="K14" s="564"/>
      <c r="L14" s="564"/>
    </row>
    <row r="15" spans="1:12" ht="14.25">
      <c r="A15" s="564"/>
      <c r="B15" s="565"/>
      <c r="C15" s="564"/>
      <c r="D15" s="564"/>
      <c r="E15" s="564"/>
      <c r="F15" s="564"/>
      <c r="G15" s="564"/>
      <c r="H15" s="564"/>
      <c r="I15" s="564"/>
      <c r="J15" s="564"/>
      <c r="K15" s="564"/>
      <c r="L15" s="564"/>
    </row>
    <row r="16" spans="1:12" ht="13.5">
      <c r="A16" s="564"/>
      <c r="B16" s="565"/>
      <c r="C16" s="564"/>
      <c r="D16" s="564"/>
      <c r="E16" s="564"/>
      <c r="F16" s="564"/>
      <c r="G16" s="564"/>
      <c r="H16" s="564"/>
      <c r="I16" s="564"/>
      <c r="J16" s="564"/>
      <c r="K16" s="564"/>
      <c r="L16" s="564"/>
    </row>
    <row r="17" spans="1:12" ht="13.5">
      <c r="A17" s="564"/>
      <c r="B17" s="565"/>
      <c r="C17" s="564"/>
      <c r="D17" s="564"/>
      <c r="E17" s="564"/>
      <c r="F17" s="564"/>
      <c r="G17" s="564"/>
      <c r="H17" s="564"/>
      <c r="I17" s="564"/>
      <c r="J17" s="564"/>
      <c r="K17" s="564"/>
      <c r="L17" s="564"/>
    </row>
    <row r="18" spans="1:12" ht="13.5">
      <c r="A18" s="564"/>
      <c r="B18" s="565"/>
      <c r="C18" s="564"/>
      <c r="D18" s="564"/>
      <c r="E18" s="564"/>
      <c r="F18" s="564"/>
      <c r="G18" s="564"/>
      <c r="H18" s="564"/>
      <c r="I18" s="564"/>
      <c r="J18" s="564"/>
      <c r="K18" s="564"/>
      <c r="L18" s="564"/>
    </row>
    <row r="19" spans="1:12" ht="13.5">
      <c r="A19" s="564"/>
      <c r="B19" s="565"/>
      <c r="C19" s="564"/>
      <c r="D19" s="564"/>
      <c r="E19" s="564"/>
      <c r="F19" s="564"/>
      <c r="G19" s="564"/>
      <c r="H19" s="564"/>
      <c r="I19" s="564"/>
      <c r="J19" s="564"/>
      <c r="K19" s="564"/>
      <c r="L19" s="564"/>
    </row>
    <row r="20" spans="1:12" ht="13.5">
      <c r="A20" s="564"/>
      <c r="B20" s="565"/>
      <c r="C20" s="564"/>
      <c r="D20" s="564"/>
      <c r="E20" s="564"/>
      <c r="F20" s="564"/>
      <c r="G20" s="564"/>
      <c r="H20" s="564"/>
      <c r="I20" s="564"/>
      <c r="J20" s="564"/>
      <c r="K20" s="564"/>
      <c r="L20" s="564"/>
    </row>
    <row r="21" spans="1:12" ht="13.5">
      <c r="A21" s="564"/>
      <c r="B21" s="565"/>
      <c r="C21" s="564"/>
      <c r="D21" s="564"/>
      <c r="E21" s="564"/>
      <c r="F21" s="564"/>
      <c r="G21" s="564"/>
      <c r="H21" s="564"/>
      <c r="I21" s="564"/>
      <c r="J21" s="564"/>
      <c r="K21" s="564"/>
      <c r="L21" s="564"/>
    </row>
    <row r="22" spans="1:12" ht="13.5">
      <c r="A22" s="564"/>
      <c r="B22" s="565"/>
      <c r="C22" s="564"/>
      <c r="D22" s="564"/>
      <c r="E22" s="564"/>
      <c r="F22" s="564"/>
      <c r="G22" s="564"/>
      <c r="H22" s="564"/>
      <c r="I22" s="564"/>
      <c r="J22" s="564"/>
      <c r="K22" s="564"/>
      <c r="L22" s="564"/>
    </row>
    <row r="23" spans="1:12" ht="12.75">
      <c r="A23" s="564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</row>
    <row r="24" spans="1:12" ht="13.5">
      <c r="A24" s="632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</row>
    <row r="25" spans="1:12" ht="12.75">
      <c r="A25" s="564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</row>
  </sheetData>
  <sheetProtection selectLockedCells="1" selectUnlockedCells="1"/>
  <mergeCells count="4">
    <mergeCell ref="A3:J3"/>
    <mergeCell ref="A1:J1"/>
    <mergeCell ref="B13:J13"/>
    <mergeCell ref="A11:J11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1"/>
  <sheetViews>
    <sheetView zoomScale="120" zoomScaleNormal="120" zoomScaleSheetLayoutView="100" workbookViewId="0" topLeftCell="A131">
      <selection activeCell="I110" sqref="I110"/>
    </sheetView>
  </sheetViews>
  <sheetFormatPr defaultColWidth="9.375" defaultRowHeight="12.75"/>
  <cols>
    <col min="1" max="1" width="9.00390625" style="321" customWidth="1"/>
    <col min="2" max="2" width="75.75390625" style="321" customWidth="1"/>
    <col min="3" max="3" width="15.50390625" style="322" customWidth="1"/>
    <col min="4" max="5" width="15.50390625" style="321" customWidth="1"/>
    <col min="6" max="6" width="9.00390625" style="34" customWidth="1"/>
    <col min="7" max="16384" width="9.375" style="34" customWidth="1"/>
  </cols>
  <sheetData>
    <row r="1" spans="1:5" ht="14.25" customHeight="1">
      <c r="A1" s="539"/>
      <c r="B1" s="539"/>
      <c r="C1" s="543"/>
      <c r="D1" s="539"/>
      <c r="E1" s="567" t="str">
        <f>CONCATENATE("1. tájékoztató tábla ",ALAPADATOK!A7," ",ALAPADATOK!B7," ",ALAPADATOK!C7," ",ALAPADATOK!D7," ",ALAPADATOK!E7," ",ALAPADATOK!F7," ",ALAPADATOK!G7," ",ALAPADATOK!H7)</f>
        <v>1. tájékoztató tábla a 6 / 2021 ( III.12. ) önkormányzati rendelethez</v>
      </c>
    </row>
    <row r="2" spans="1:5" ht="15">
      <c r="A2" s="749" t="str">
        <f>CONCATENATE(ALAPADATOK!A3)</f>
        <v>Szilvás Községi Önkormányzat</v>
      </c>
      <c r="B2" s="749"/>
      <c r="C2" s="750"/>
      <c r="D2" s="749"/>
      <c r="E2" s="749"/>
    </row>
    <row r="3" spans="1:5" ht="15">
      <c r="A3" s="749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749"/>
      <c r="C3" s="750"/>
      <c r="D3" s="749"/>
      <c r="E3" s="749"/>
    </row>
    <row r="4" spans="1:5" ht="15.75" customHeight="1">
      <c r="A4" s="688" t="s">
        <v>14</v>
      </c>
      <c r="B4" s="688"/>
      <c r="C4" s="688"/>
      <c r="D4" s="688"/>
      <c r="E4" s="688"/>
    </row>
    <row r="5" spans="1:5" ht="15.75" customHeight="1" thickBot="1">
      <c r="A5" s="689" t="s">
        <v>143</v>
      </c>
      <c r="B5" s="689"/>
      <c r="C5" s="543"/>
      <c r="D5" s="568"/>
      <c r="E5" s="577" t="str">
        <f>'KV_10.sz.mell'!G11</f>
        <v>Forintban!</v>
      </c>
    </row>
    <row r="6" spans="1:5" ht="30.75" customHeight="1" thickBot="1">
      <c r="A6" s="544" t="s">
        <v>66</v>
      </c>
      <c r="B6" s="545" t="s">
        <v>16</v>
      </c>
      <c r="C6" s="545" t="str">
        <f>+CONCATENATE(LEFT(KV_ÖSSZEFÜGGÉSEK!A5,4)-2,". évi tény")</f>
        <v>2019. évi tény</v>
      </c>
      <c r="D6" s="578" t="str">
        <f>+CONCATENATE(LEFT(KV_ÖSSZEFÜGGÉSEK!A5,4)-1,". évi várható")</f>
        <v>2020. évi várható</v>
      </c>
      <c r="E6" s="579" t="str">
        <f>+'KV_1.1.sz.mell.'!C8</f>
        <v>2021. évi előirányzat</v>
      </c>
    </row>
    <row r="7" spans="1:5" s="35" customFormat="1" ht="12" customHeight="1" thickBot="1">
      <c r="A7" s="30" t="s">
        <v>457</v>
      </c>
      <c r="B7" s="31" t="s">
        <v>458</v>
      </c>
      <c r="C7" s="31" t="s">
        <v>459</v>
      </c>
      <c r="D7" s="31" t="s">
        <v>461</v>
      </c>
      <c r="E7" s="382" t="s">
        <v>460</v>
      </c>
    </row>
    <row r="8" spans="1:5" s="1" customFormat="1" ht="12" customHeight="1" thickBot="1">
      <c r="A8" s="20" t="s">
        <v>17</v>
      </c>
      <c r="B8" s="21" t="s">
        <v>239</v>
      </c>
      <c r="C8" s="335">
        <f>+C9+C10+C11+C12+C13+C14</f>
        <v>10980253</v>
      </c>
      <c r="D8" s="335">
        <f>+D9+D10+D11+D12+D13+D14</f>
        <v>12749795</v>
      </c>
      <c r="E8" s="211">
        <f>+E9+E10+E11+E12+E13+E14</f>
        <v>14039490</v>
      </c>
    </row>
    <row r="9" spans="1:5" s="1" customFormat="1" ht="12" customHeight="1">
      <c r="A9" s="15" t="s">
        <v>95</v>
      </c>
      <c r="B9" s="350" t="s">
        <v>240</v>
      </c>
      <c r="C9" s="337">
        <v>4227156</v>
      </c>
      <c r="D9" s="337">
        <v>3993466</v>
      </c>
      <c r="E9" s="213">
        <v>7290490</v>
      </c>
    </row>
    <row r="10" spans="1:5" s="1" customFormat="1" ht="12" customHeight="1">
      <c r="A10" s="14" t="s">
        <v>96</v>
      </c>
      <c r="B10" s="351" t="s">
        <v>241</v>
      </c>
      <c r="C10" s="336"/>
      <c r="D10" s="336"/>
      <c r="E10" s="212"/>
    </row>
    <row r="11" spans="1:5" s="1" customFormat="1" ht="12" customHeight="1">
      <c r="A11" s="14" t="s">
        <v>97</v>
      </c>
      <c r="B11" s="351" t="s">
        <v>242</v>
      </c>
      <c r="C11" s="336">
        <v>4396417</v>
      </c>
      <c r="D11" s="336">
        <v>4591001</v>
      </c>
      <c r="E11" s="212">
        <v>4479000</v>
      </c>
    </row>
    <row r="12" spans="1:5" s="1" customFormat="1" ht="12" customHeight="1">
      <c r="A12" s="14" t="s">
        <v>98</v>
      </c>
      <c r="B12" s="351" t="s">
        <v>243</v>
      </c>
      <c r="C12" s="336">
        <v>1800000</v>
      </c>
      <c r="D12" s="336">
        <v>2000000</v>
      </c>
      <c r="E12" s="212">
        <v>2270000</v>
      </c>
    </row>
    <row r="13" spans="1:5" s="1" customFormat="1" ht="12" customHeight="1">
      <c r="A13" s="14" t="s">
        <v>139</v>
      </c>
      <c r="B13" s="240" t="s">
        <v>396</v>
      </c>
      <c r="C13" s="336">
        <v>556680</v>
      </c>
      <c r="D13" s="336">
        <v>2165328</v>
      </c>
      <c r="E13" s="212"/>
    </row>
    <row r="14" spans="1:5" s="1" customFormat="1" ht="12" customHeight="1" thickBot="1">
      <c r="A14" s="16" t="s">
        <v>99</v>
      </c>
      <c r="B14" s="241" t="s">
        <v>397</v>
      </c>
      <c r="C14" s="336"/>
      <c r="D14" s="336"/>
      <c r="E14" s="212"/>
    </row>
    <row r="15" spans="1:5" s="1" customFormat="1" ht="12" customHeight="1" thickBot="1">
      <c r="A15" s="20" t="s">
        <v>18</v>
      </c>
      <c r="B15" s="239" t="s">
        <v>244</v>
      </c>
      <c r="C15" s="335">
        <f>+C16+C17+C18+C19+C20</f>
        <v>2608173</v>
      </c>
      <c r="D15" s="335">
        <f>+D16+D17+D18+D19+D20</f>
        <v>1430229</v>
      </c>
      <c r="E15" s="211">
        <f>+E16+E17+E18+E19+E20</f>
        <v>52709</v>
      </c>
    </row>
    <row r="16" spans="1:5" s="1" customFormat="1" ht="12" customHeight="1">
      <c r="A16" s="15" t="s">
        <v>101</v>
      </c>
      <c r="B16" s="350" t="s">
        <v>245</v>
      </c>
      <c r="C16" s="337"/>
      <c r="D16" s="337"/>
      <c r="E16" s="213"/>
    </row>
    <row r="17" spans="1:5" s="1" customFormat="1" ht="12" customHeight="1">
      <c r="A17" s="14" t="s">
        <v>102</v>
      </c>
      <c r="B17" s="351" t="s">
        <v>246</v>
      </c>
      <c r="C17" s="336"/>
      <c r="D17" s="336"/>
      <c r="E17" s="212"/>
    </row>
    <row r="18" spans="1:5" s="1" customFormat="1" ht="12" customHeight="1">
      <c r="A18" s="14" t="s">
        <v>103</v>
      </c>
      <c r="B18" s="351" t="s">
        <v>387</v>
      </c>
      <c r="C18" s="336"/>
      <c r="D18" s="336"/>
      <c r="E18" s="212"/>
    </row>
    <row r="19" spans="1:5" s="1" customFormat="1" ht="12" customHeight="1">
      <c r="A19" s="14" t="s">
        <v>104</v>
      </c>
      <c r="B19" s="351" t="s">
        <v>388</v>
      </c>
      <c r="C19" s="336"/>
      <c r="D19" s="336"/>
      <c r="E19" s="212"/>
    </row>
    <row r="20" spans="1:5" s="1" customFormat="1" ht="12" customHeight="1">
      <c r="A20" s="14" t="s">
        <v>105</v>
      </c>
      <c r="B20" s="351" t="s">
        <v>247</v>
      </c>
      <c r="C20" s="336">
        <v>2608173</v>
      </c>
      <c r="D20" s="336">
        <v>1430229</v>
      </c>
      <c r="E20" s="212">
        <v>52709</v>
      </c>
    </row>
    <row r="21" spans="1:5" s="1" customFormat="1" ht="12" customHeight="1" thickBot="1">
      <c r="A21" s="16" t="s">
        <v>114</v>
      </c>
      <c r="B21" s="241" t="s">
        <v>248</v>
      </c>
      <c r="C21" s="338"/>
      <c r="D21" s="338"/>
      <c r="E21" s="214"/>
    </row>
    <row r="22" spans="1:5" s="1" customFormat="1" ht="12" customHeight="1" thickBot="1">
      <c r="A22" s="20" t="s">
        <v>19</v>
      </c>
      <c r="B22" s="21" t="s">
        <v>249</v>
      </c>
      <c r="C22" s="335">
        <f>+C23+C24+C25+C26+C27</f>
        <v>0</v>
      </c>
      <c r="D22" s="335">
        <f>+D23+D24+D25+D26+D27</f>
        <v>4460074</v>
      </c>
      <c r="E22" s="211">
        <f>+E23+E24+E25+E26+E27</f>
        <v>0</v>
      </c>
    </row>
    <row r="23" spans="1:5" s="1" customFormat="1" ht="12" customHeight="1">
      <c r="A23" s="15" t="s">
        <v>84</v>
      </c>
      <c r="B23" s="350" t="s">
        <v>250</v>
      </c>
      <c r="C23" s="337"/>
      <c r="D23" s="337"/>
      <c r="E23" s="213"/>
    </row>
    <row r="24" spans="1:5" s="1" customFormat="1" ht="12" customHeight="1">
      <c r="A24" s="14" t="s">
        <v>85</v>
      </c>
      <c r="B24" s="351" t="s">
        <v>251</v>
      </c>
      <c r="C24" s="336"/>
      <c r="D24" s="336"/>
      <c r="E24" s="212"/>
    </row>
    <row r="25" spans="1:5" s="1" customFormat="1" ht="12" customHeight="1">
      <c r="A25" s="14" t="s">
        <v>86</v>
      </c>
      <c r="B25" s="351" t="s">
        <v>389</v>
      </c>
      <c r="C25" s="336"/>
      <c r="D25" s="336"/>
      <c r="E25" s="212"/>
    </row>
    <row r="26" spans="1:5" s="1" customFormat="1" ht="12" customHeight="1">
      <c r="A26" s="14" t="s">
        <v>87</v>
      </c>
      <c r="B26" s="351" t="s">
        <v>390</v>
      </c>
      <c r="C26" s="336"/>
      <c r="D26" s="336"/>
      <c r="E26" s="212"/>
    </row>
    <row r="27" spans="1:5" s="1" customFormat="1" ht="12" customHeight="1">
      <c r="A27" s="14" t="s">
        <v>162</v>
      </c>
      <c r="B27" s="351" t="s">
        <v>252</v>
      </c>
      <c r="C27" s="336"/>
      <c r="D27" s="336">
        <v>4460074</v>
      </c>
      <c r="E27" s="212"/>
    </row>
    <row r="28" spans="1:5" s="1" customFormat="1" ht="12" customHeight="1" thickBot="1">
      <c r="A28" s="16" t="s">
        <v>163</v>
      </c>
      <c r="B28" s="352" t="s">
        <v>253</v>
      </c>
      <c r="C28" s="338"/>
      <c r="D28" s="338"/>
      <c r="E28" s="214"/>
    </row>
    <row r="29" spans="1:5" s="1" customFormat="1" ht="12" customHeight="1" thickBot="1">
      <c r="A29" s="20" t="s">
        <v>164</v>
      </c>
      <c r="B29" s="21" t="s">
        <v>639</v>
      </c>
      <c r="C29" s="342">
        <f>SUM(C30:C37)</f>
        <v>10135620</v>
      </c>
      <c r="D29" s="342">
        <f>SUM(D30:D37)</f>
        <v>3836408</v>
      </c>
      <c r="E29" s="342">
        <f>SUM(E30:E37)</f>
        <v>4700000</v>
      </c>
    </row>
    <row r="30" spans="1:5" s="1" customFormat="1" ht="12" customHeight="1">
      <c r="A30" s="15" t="s">
        <v>255</v>
      </c>
      <c r="B30" s="350" t="str">
        <f>'KV_1.1.sz.mell.'!B32</f>
        <v>Építményadó</v>
      </c>
      <c r="C30" s="337"/>
      <c r="D30" s="337"/>
      <c r="E30" s="245"/>
    </row>
    <row r="31" spans="1:5" s="1" customFormat="1" ht="12" customHeight="1">
      <c r="A31" s="14" t="s">
        <v>256</v>
      </c>
      <c r="B31" s="350" t="str">
        <f>'KV_1.1.sz.mell.'!B33</f>
        <v>Idegenforgalmi adó</v>
      </c>
      <c r="C31" s="336"/>
      <c r="D31" s="336"/>
      <c r="E31" s="246"/>
    </row>
    <row r="32" spans="1:5" s="1" customFormat="1" ht="12" customHeight="1">
      <c r="A32" s="14" t="s">
        <v>257</v>
      </c>
      <c r="B32" s="350" t="str">
        <f>'KV_1.1.sz.mell.'!B34</f>
        <v>Iparűzési adó</v>
      </c>
      <c r="C32" s="336">
        <v>9447362</v>
      </c>
      <c r="D32" s="336">
        <v>3615909</v>
      </c>
      <c r="E32" s="246">
        <v>4500000</v>
      </c>
    </row>
    <row r="33" spans="1:5" s="1" customFormat="1" ht="12" customHeight="1">
      <c r="A33" s="14" t="s">
        <v>258</v>
      </c>
      <c r="B33" s="350" t="str">
        <f>'KV_1.1.sz.mell.'!B35</f>
        <v>Talajterhelési díj</v>
      </c>
      <c r="C33" s="336"/>
      <c r="D33" s="336"/>
      <c r="E33" s="246"/>
    </row>
    <row r="34" spans="1:5" s="1" customFormat="1" ht="12" customHeight="1">
      <c r="A34" s="14" t="s">
        <v>505</v>
      </c>
      <c r="B34" s="350" t="str">
        <f>'KV_1.1.sz.mell.'!B36</f>
        <v>Gépjárműadó</v>
      </c>
      <c r="C34" s="336">
        <v>452744</v>
      </c>
      <c r="D34" s="336"/>
      <c r="E34" s="246"/>
    </row>
    <row r="35" spans="1:5" s="1" customFormat="1" ht="12" customHeight="1">
      <c r="A35" s="14" t="s">
        <v>506</v>
      </c>
      <c r="B35" s="351" t="str">
        <f>'KV_1.1.sz.mell.'!B37</f>
        <v>Telekadó</v>
      </c>
      <c r="C35" s="336"/>
      <c r="D35" s="336"/>
      <c r="E35" s="246"/>
    </row>
    <row r="36" spans="1:5" s="1" customFormat="1" ht="12" customHeight="1">
      <c r="A36" s="16" t="s">
        <v>507</v>
      </c>
      <c r="B36" s="351" t="str">
        <f>'KV_1.1.sz.mell.'!B38</f>
        <v>Kommunális adó</v>
      </c>
      <c r="C36" s="336">
        <v>202000</v>
      </c>
      <c r="D36" s="336">
        <v>194000</v>
      </c>
      <c r="E36" s="246">
        <v>200000</v>
      </c>
    </row>
    <row r="37" spans="1:5" s="1" customFormat="1" ht="12" customHeight="1" thickBot="1">
      <c r="A37" s="16" t="s">
        <v>637</v>
      </c>
      <c r="B37" s="634" t="s">
        <v>638</v>
      </c>
      <c r="C37" s="422">
        <v>33514</v>
      </c>
      <c r="D37" s="422">
        <v>26499</v>
      </c>
      <c r="E37" s="252"/>
    </row>
    <row r="38" spans="1:5" s="1" customFormat="1" ht="12" customHeight="1" thickBot="1">
      <c r="A38" s="20" t="s">
        <v>21</v>
      </c>
      <c r="B38" s="21" t="s">
        <v>398</v>
      </c>
      <c r="C38" s="335">
        <f>SUM(C39:C49)</f>
        <v>368349</v>
      </c>
      <c r="D38" s="335">
        <f>SUM(D39:D49)</f>
        <v>312581</v>
      </c>
      <c r="E38" s="211">
        <f>SUM(E39:E49)</f>
        <v>0</v>
      </c>
    </row>
    <row r="39" spans="1:5" s="1" customFormat="1" ht="12" customHeight="1">
      <c r="A39" s="15" t="s">
        <v>88</v>
      </c>
      <c r="B39" s="350" t="s">
        <v>262</v>
      </c>
      <c r="C39" s="337"/>
      <c r="D39" s="337"/>
      <c r="E39" s="213"/>
    </row>
    <row r="40" spans="1:5" s="1" customFormat="1" ht="12" customHeight="1">
      <c r="A40" s="14" t="s">
        <v>89</v>
      </c>
      <c r="B40" s="351" t="s">
        <v>263</v>
      </c>
      <c r="C40" s="336">
        <v>319900</v>
      </c>
      <c r="D40" s="336">
        <v>185400</v>
      </c>
      <c r="E40" s="212"/>
    </row>
    <row r="41" spans="1:5" s="1" customFormat="1" ht="12" customHeight="1">
      <c r="A41" s="14" t="s">
        <v>90</v>
      </c>
      <c r="B41" s="351" t="s">
        <v>264</v>
      </c>
      <c r="C41" s="336"/>
      <c r="D41" s="336"/>
      <c r="E41" s="212"/>
    </row>
    <row r="42" spans="1:5" s="1" customFormat="1" ht="12" customHeight="1">
      <c r="A42" s="14" t="s">
        <v>166</v>
      </c>
      <c r="B42" s="351" t="s">
        <v>265</v>
      </c>
      <c r="C42" s="336"/>
      <c r="D42" s="336"/>
      <c r="E42" s="212"/>
    </row>
    <row r="43" spans="1:5" s="1" customFormat="1" ht="12" customHeight="1">
      <c r="A43" s="14" t="s">
        <v>167</v>
      </c>
      <c r="B43" s="351" t="s">
        <v>266</v>
      </c>
      <c r="C43" s="336"/>
      <c r="D43" s="336"/>
      <c r="E43" s="212"/>
    </row>
    <row r="44" spans="1:5" s="1" customFormat="1" ht="12" customHeight="1">
      <c r="A44" s="14" t="s">
        <v>168</v>
      </c>
      <c r="B44" s="351" t="s">
        <v>267</v>
      </c>
      <c r="C44" s="336"/>
      <c r="D44" s="336"/>
      <c r="E44" s="212"/>
    </row>
    <row r="45" spans="1:5" s="1" customFormat="1" ht="12" customHeight="1">
      <c r="A45" s="14" t="s">
        <v>169</v>
      </c>
      <c r="B45" s="351" t="s">
        <v>268</v>
      </c>
      <c r="C45" s="336"/>
      <c r="D45" s="336"/>
      <c r="E45" s="212"/>
    </row>
    <row r="46" spans="1:5" s="1" customFormat="1" ht="12" customHeight="1">
      <c r="A46" s="14" t="s">
        <v>170</v>
      </c>
      <c r="B46" s="351" t="s">
        <v>512</v>
      </c>
      <c r="C46" s="336">
        <v>5</v>
      </c>
      <c r="D46" s="336">
        <v>3</v>
      </c>
      <c r="E46" s="212"/>
    </row>
    <row r="47" spans="1:5" s="1" customFormat="1" ht="12" customHeight="1">
      <c r="A47" s="14" t="s">
        <v>260</v>
      </c>
      <c r="B47" s="351" t="s">
        <v>269</v>
      </c>
      <c r="C47" s="339"/>
      <c r="D47" s="339"/>
      <c r="E47" s="215"/>
    </row>
    <row r="48" spans="1:5" s="1" customFormat="1" ht="12" customHeight="1">
      <c r="A48" s="16" t="s">
        <v>261</v>
      </c>
      <c r="B48" s="352" t="s">
        <v>400</v>
      </c>
      <c r="C48" s="340"/>
      <c r="D48" s="340">
        <v>100000</v>
      </c>
      <c r="E48" s="216"/>
    </row>
    <row r="49" spans="1:5" s="1" customFormat="1" ht="12" customHeight="1" thickBot="1">
      <c r="A49" s="16" t="s">
        <v>399</v>
      </c>
      <c r="B49" s="241" t="s">
        <v>270</v>
      </c>
      <c r="C49" s="340">
        <v>48444</v>
      </c>
      <c r="D49" s="340">
        <v>27178</v>
      </c>
      <c r="E49" s="216"/>
    </row>
    <row r="50" spans="1:5" s="1" customFormat="1" ht="12" customHeight="1" thickBot="1">
      <c r="A50" s="20" t="s">
        <v>22</v>
      </c>
      <c r="B50" s="21" t="s">
        <v>271</v>
      </c>
      <c r="C50" s="335">
        <f>SUM(C51:C55)</f>
        <v>0</v>
      </c>
      <c r="D50" s="335">
        <f>SUM(D51:D55)</f>
        <v>0</v>
      </c>
      <c r="E50" s="211">
        <f>SUM(E51:E55)</f>
        <v>0</v>
      </c>
    </row>
    <row r="51" spans="1:5" s="1" customFormat="1" ht="12" customHeight="1">
      <c r="A51" s="15" t="s">
        <v>91</v>
      </c>
      <c r="B51" s="350" t="s">
        <v>275</v>
      </c>
      <c r="C51" s="385"/>
      <c r="D51" s="385"/>
      <c r="E51" s="238"/>
    </row>
    <row r="52" spans="1:5" s="1" customFormat="1" ht="12" customHeight="1">
      <c r="A52" s="14" t="s">
        <v>92</v>
      </c>
      <c r="B52" s="351" t="s">
        <v>276</v>
      </c>
      <c r="C52" s="339"/>
      <c r="D52" s="339"/>
      <c r="E52" s="215"/>
    </row>
    <row r="53" spans="1:5" s="1" customFormat="1" ht="12" customHeight="1">
      <c r="A53" s="14" t="s">
        <v>272</v>
      </c>
      <c r="B53" s="351" t="s">
        <v>277</v>
      </c>
      <c r="C53" s="339"/>
      <c r="D53" s="339"/>
      <c r="E53" s="215"/>
    </row>
    <row r="54" spans="1:5" s="1" customFormat="1" ht="12" customHeight="1">
      <c r="A54" s="14" t="s">
        <v>273</v>
      </c>
      <c r="B54" s="351" t="s">
        <v>278</v>
      </c>
      <c r="C54" s="339"/>
      <c r="D54" s="339"/>
      <c r="E54" s="215"/>
    </row>
    <row r="55" spans="1:5" s="1" customFormat="1" ht="12" customHeight="1" thickBot="1">
      <c r="A55" s="16" t="s">
        <v>274</v>
      </c>
      <c r="B55" s="241" t="s">
        <v>279</v>
      </c>
      <c r="C55" s="340"/>
      <c r="D55" s="340"/>
      <c r="E55" s="216"/>
    </row>
    <row r="56" spans="1:5" s="1" customFormat="1" ht="12" customHeight="1" thickBot="1">
      <c r="A56" s="20" t="s">
        <v>171</v>
      </c>
      <c r="B56" s="21" t="s">
        <v>280</v>
      </c>
      <c r="C56" s="335">
        <f>SUM(C57:C59)</f>
        <v>0</v>
      </c>
      <c r="D56" s="335">
        <f>SUM(D57:D59)</f>
        <v>100000</v>
      </c>
      <c r="E56" s="211">
        <f>SUM(E57:E59)</f>
        <v>156100</v>
      </c>
    </row>
    <row r="57" spans="1:5" s="1" customFormat="1" ht="12" customHeight="1">
      <c r="A57" s="15" t="s">
        <v>93</v>
      </c>
      <c r="B57" s="350" t="s">
        <v>281</v>
      </c>
      <c r="C57" s="337"/>
      <c r="D57" s="337"/>
      <c r="E57" s="213"/>
    </row>
    <row r="58" spans="1:5" s="1" customFormat="1" ht="12" customHeight="1">
      <c r="A58" s="14" t="s">
        <v>94</v>
      </c>
      <c r="B58" s="351" t="s">
        <v>391</v>
      </c>
      <c r="C58" s="336"/>
      <c r="D58" s="336"/>
      <c r="E58" s="212"/>
    </row>
    <row r="59" spans="1:5" s="1" customFormat="1" ht="12" customHeight="1">
      <c r="A59" s="14" t="s">
        <v>284</v>
      </c>
      <c r="B59" s="351" t="s">
        <v>282</v>
      </c>
      <c r="C59" s="336"/>
      <c r="D59" s="336">
        <v>100000</v>
      </c>
      <c r="E59" s="212">
        <v>156100</v>
      </c>
    </row>
    <row r="60" spans="1:5" s="1" customFormat="1" ht="12" customHeight="1" thickBot="1">
      <c r="A60" s="16" t="s">
        <v>285</v>
      </c>
      <c r="B60" s="241" t="s">
        <v>283</v>
      </c>
      <c r="C60" s="338"/>
      <c r="D60" s="338"/>
      <c r="E60" s="214"/>
    </row>
    <row r="61" spans="1:5" s="1" customFormat="1" ht="12" customHeight="1" thickBot="1">
      <c r="A61" s="20" t="s">
        <v>24</v>
      </c>
      <c r="B61" s="239" t="s">
        <v>286</v>
      </c>
      <c r="C61" s="335">
        <f>SUM(C62:C64)</f>
        <v>0</v>
      </c>
      <c r="D61" s="335">
        <f>SUM(D62:D64)</f>
        <v>0</v>
      </c>
      <c r="E61" s="211">
        <f>SUM(E62:E64)</f>
        <v>0</v>
      </c>
    </row>
    <row r="62" spans="1:5" s="1" customFormat="1" ht="12" customHeight="1">
      <c r="A62" s="15" t="s">
        <v>172</v>
      </c>
      <c r="B62" s="350" t="s">
        <v>288</v>
      </c>
      <c r="C62" s="339"/>
      <c r="D62" s="339"/>
      <c r="E62" s="215"/>
    </row>
    <row r="63" spans="1:5" s="1" customFormat="1" ht="12" customHeight="1">
      <c r="A63" s="14" t="s">
        <v>173</v>
      </c>
      <c r="B63" s="351" t="s">
        <v>392</v>
      </c>
      <c r="C63" s="339"/>
      <c r="D63" s="339"/>
      <c r="E63" s="215"/>
    </row>
    <row r="64" spans="1:5" s="1" customFormat="1" ht="12" customHeight="1">
      <c r="A64" s="14" t="s">
        <v>218</v>
      </c>
      <c r="B64" s="351" t="s">
        <v>289</v>
      </c>
      <c r="C64" s="339"/>
      <c r="D64" s="339"/>
      <c r="E64" s="215"/>
    </row>
    <row r="65" spans="1:5" s="1" customFormat="1" ht="12" customHeight="1" thickBot="1">
      <c r="A65" s="16" t="s">
        <v>287</v>
      </c>
      <c r="B65" s="241" t="s">
        <v>290</v>
      </c>
      <c r="C65" s="339"/>
      <c r="D65" s="339"/>
      <c r="E65" s="215"/>
    </row>
    <row r="66" spans="1:5" s="1" customFormat="1" ht="12" customHeight="1" thickBot="1">
      <c r="A66" s="411" t="s">
        <v>440</v>
      </c>
      <c r="B66" s="21" t="s">
        <v>291</v>
      </c>
      <c r="C66" s="342">
        <f>+C8+C15+C22+C29+C38+C50+C56+C61</f>
        <v>24092395</v>
      </c>
      <c r="D66" s="342">
        <f>+D8+D15+D22+D29+D38+D50+D56+D61</f>
        <v>22889087</v>
      </c>
      <c r="E66" s="381">
        <f>+E8+E15+E22+E29+E38+E50+E56+E61</f>
        <v>18948299</v>
      </c>
    </row>
    <row r="67" spans="1:5" s="1" customFormat="1" ht="12" customHeight="1" thickBot="1">
      <c r="A67" s="386" t="s">
        <v>292</v>
      </c>
      <c r="B67" s="239" t="s">
        <v>496</v>
      </c>
      <c r="C67" s="335">
        <f>SUM(C68:C70)</f>
        <v>0</v>
      </c>
      <c r="D67" s="335">
        <f>SUM(D68:D70)</f>
        <v>0</v>
      </c>
      <c r="E67" s="211">
        <f>SUM(E68:E70)</f>
        <v>0</v>
      </c>
    </row>
    <row r="68" spans="1:5" s="1" customFormat="1" ht="12" customHeight="1">
      <c r="A68" s="15" t="s">
        <v>321</v>
      </c>
      <c r="B68" s="350" t="s">
        <v>294</v>
      </c>
      <c r="C68" s="339"/>
      <c r="D68" s="339"/>
      <c r="E68" s="215"/>
    </row>
    <row r="69" spans="1:5" s="1" customFormat="1" ht="12" customHeight="1">
      <c r="A69" s="14" t="s">
        <v>330</v>
      </c>
      <c r="B69" s="351" t="s">
        <v>295</v>
      </c>
      <c r="C69" s="339"/>
      <c r="D69" s="339"/>
      <c r="E69" s="215"/>
    </row>
    <row r="70" spans="1:5" s="1" customFormat="1" ht="12" customHeight="1" thickBot="1">
      <c r="A70" s="16" t="s">
        <v>331</v>
      </c>
      <c r="B70" s="405" t="s">
        <v>425</v>
      </c>
      <c r="C70" s="339"/>
      <c r="D70" s="339"/>
      <c r="E70" s="215"/>
    </row>
    <row r="71" spans="1:5" s="1" customFormat="1" ht="12" customHeight="1" thickBot="1">
      <c r="A71" s="386" t="s">
        <v>297</v>
      </c>
      <c r="B71" s="239" t="s">
        <v>298</v>
      </c>
      <c r="C71" s="335">
        <f>SUM(C72:C75)</f>
        <v>0</v>
      </c>
      <c r="D71" s="335">
        <f>SUM(D72:D75)</f>
        <v>0</v>
      </c>
      <c r="E71" s="211">
        <f>SUM(E72:E75)</f>
        <v>0</v>
      </c>
    </row>
    <row r="72" spans="1:5" s="1" customFormat="1" ht="12" customHeight="1">
      <c r="A72" s="15" t="s">
        <v>140</v>
      </c>
      <c r="B72" s="480" t="s">
        <v>299</v>
      </c>
      <c r="C72" s="339"/>
      <c r="D72" s="339"/>
      <c r="E72" s="215"/>
    </row>
    <row r="73" spans="1:7" s="1" customFormat="1" ht="13.5" customHeight="1">
      <c r="A73" s="14" t="s">
        <v>141</v>
      </c>
      <c r="B73" s="480" t="s">
        <v>522</v>
      </c>
      <c r="C73" s="339"/>
      <c r="D73" s="339"/>
      <c r="E73" s="215"/>
      <c r="G73" s="36"/>
    </row>
    <row r="74" spans="1:5" s="1" customFormat="1" ht="12" customHeight="1">
      <c r="A74" s="14" t="s">
        <v>322</v>
      </c>
      <c r="B74" s="480" t="s">
        <v>300</v>
      </c>
      <c r="C74" s="339"/>
      <c r="D74" s="339"/>
      <c r="E74" s="215"/>
    </row>
    <row r="75" spans="1:5" s="1" customFormat="1" ht="12" customHeight="1" thickBot="1">
      <c r="A75" s="16" t="s">
        <v>323</v>
      </c>
      <c r="B75" s="481" t="s">
        <v>523</v>
      </c>
      <c r="C75" s="339"/>
      <c r="D75" s="339"/>
      <c r="E75" s="215"/>
    </row>
    <row r="76" spans="1:5" s="1" customFormat="1" ht="12" customHeight="1" thickBot="1">
      <c r="A76" s="386" t="s">
        <v>301</v>
      </c>
      <c r="B76" s="239" t="s">
        <v>302</v>
      </c>
      <c r="C76" s="335">
        <f>SUM(C77:C78)</f>
        <v>5483692</v>
      </c>
      <c r="D76" s="335">
        <f>SUM(D77:D78)</f>
        <v>4400498</v>
      </c>
      <c r="E76" s="211">
        <f>SUM(E77:E78)</f>
        <v>8329533</v>
      </c>
    </row>
    <row r="77" spans="1:5" s="1" customFormat="1" ht="12" customHeight="1">
      <c r="A77" s="15" t="s">
        <v>324</v>
      </c>
      <c r="B77" s="350" t="s">
        <v>303</v>
      </c>
      <c r="C77" s="339">
        <v>5483692</v>
      </c>
      <c r="D77" s="339">
        <v>4105598</v>
      </c>
      <c r="E77" s="215">
        <v>8329533</v>
      </c>
    </row>
    <row r="78" spans="1:5" s="1" customFormat="1" ht="12" customHeight="1" thickBot="1">
      <c r="A78" s="16" t="s">
        <v>325</v>
      </c>
      <c r="B78" s="241" t="s">
        <v>304</v>
      </c>
      <c r="C78" s="339"/>
      <c r="D78" s="339">
        <v>294900</v>
      </c>
      <c r="E78" s="215"/>
    </row>
    <row r="79" spans="1:5" s="1" customFormat="1" ht="12" customHeight="1" thickBot="1">
      <c r="A79" s="386" t="s">
        <v>305</v>
      </c>
      <c r="B79" s="239" t="s">
        <v>306</v>
      </c>
      <c r="C79" s="335">
        <f>SUM(C80:C82)</f>
        <v>402469</v>
      </c>
      <c r="D79" s="335">
        <f>SUM(D80:D82)</f>
        <v>561580</v>
      </c>
      <c r="E79" s="211">
        <f>SUM(E80:E82)</f>
        <v>0</v>
      </c>
    </row>
    <row r="80" spans="1:5" s="1" customFormat="1" ht="12" customHeight="1">
      <c r="A80" s="15" t="s">
        <v>326</v>
      </c>
      <c r="B80" s="350" t="s">
        <v>307</v>
      </c>
      <c r="C80" s="339">
        <v>402469</v>
      </c>
      <c r="D80" s="339">
        <v>561580</v>
      </c>
      <c r="E80" s="215"/>
    </row>
    <row r="81" spans="1:5" s="1" customFormat="1" ht="12" customHeight="1">
      <c r="A81" s="14" t="s">
        <v>327</v>
      </c>
      <c r="B81" s="351" t="s">
        <v>308</v>
      </c>
      <c r="C81" s="339"/>
      <c r="D81" s="339"/>
      <c r="E81" s="215"/>
    </row>
    <row r="82" spans="1:5" s="1" customFormat="1" ht="12" customHeight="1" thickBot="1">
      <c r="A82" s="16" t="s">
        <v>328</v>
      </c>
      <c r="B82" s="241" t="s">
        <v>524</v>
      </c>
      <c r="C82" s="339"/>
      <c r="D82" s="339"/>
      <c r="E82" s="215"/>
    </row>
    <row r="83" spans="1:5" s="1" customFormat="1" ht="12" customHeight="1" thickBot="1">
      <c r="A83" s="386" t="s">
        <v>309</v>
      </c>
      <c r="B83" s="239" t="s">
        <v>329</v>
      </c>
      <c r="C83" s="335">
        <f>SUM(C84:C87)</f>
        <v>0</v>
      </c>
      <c r="D83" s="335">
        <f>SUM(D84:D87)</f>
        <v>0</v>
      </c>
      <c r="E83" s="211">
        <f>SUM(E84:E87)</f>
        <v>0</v>
      </c>
    </row>
    <row r="84" spans="1:5" s="1" customFormat="1" ht="12" customHeight="1">
      <c r="A84" s="354" t="s">
        <v>310</v>
      </c>
      <c r="B84" s="350" t="s">
        <v>311</v>
      </c>
      <c r="C84" s="339"/>
      <c r="D84" s="339"/>
      <c r="E84" s="215"/>
    </row>
    <row r="85" spans="1:5" s="1" customFormat="1" ht="12" customHeight="1">
      <c r="A85" s="355" t="s">
        <v>312</v>
      </c>
      <c r="B85" s="351" t="s">
        <v>313</v>
      </c>
      <c r="C85" s="339"/>
      <c r="D85" s="339"/>
      <c r="E85" s="215"/>
    </row>
    <row r="86" spans="1:5" s="1" customFormat="1" ht="12" customHeight="1">
      <c r="A86" s="355" t="s">
        <v>314</v>
      </c>
      <c r="B86" s="351" t="s">
        <v>315</v>
      </c>
      <c r="C86" s="339"/>
      <c r="D86" s="339"/>
      <c r="E86" s="215"/>
    </row>
    <row r="87" spans="1:5" s="1" customFormat="1" ht="12" customHeight="1" thickBot="1">
      <c r="A87" s="356" t="s">
        <v>316</v>
      </c>
      <c r="B87" s="241" t="s">
        <v>317</v>
      </c>
      <c r="C87" s="339"/>
      <c r="D87" s="339"/>
      <c r="E87" s="215"/>
    </row>
    <row r="88" spans="1:5" s="1" customFormat="1" ht="12" customHeight="1" thickBot="1">
      <c r="A88" s="386" t="s">
        <v>318</v>
      </c>
      <c r="B88" s="239" t="s">
        <v>439</v>
      </c>
      <c r="C88" s="388"/>
      <c r="D88" s="388"/>
      <c r="E88" s="389"/>
    </row>
    <row r="89" spans="1:5" s="1" customFormat="1" ht="12" customHeight="1" thickBot="1">
      <c r="A89" s="386" t="s">
        <v>320</v>
      </c>
      <c r="B89" s="239" t="s">
        <v>319</v>
      </c>
      <c r="C89" s="388"/>
      <c r="D89" s="388"/>
      <c r="E89" s="389"/>
    </row>
    <row r="90" spans="1:5" s="1" customFormat="1" ht="12" customHeight="1" thickBot="1">
      <c r="A90" s="386" t="s">
        <v>332</v>
      </c>
      <c r="B90" s="357" t="s">
        <v>442</v>
      </c>
      <c r="C90" s="342">
        <f>+C67+C71+C76+C79+C83+C89+C88</f>
        <v>5886161</v>
      </c>
      <c r="D90" s="342">
        <f>+D67+D71+D76+D79+D83+D89+D88</f>
        <v>4962078</v>
      </c>
      <c r="E90" s="381">
        <f>+E67+E71+E76+E79+E83+E89+E88</f>
        <v>8329533</v>
      </c>
    </row>
    <row r="91" spans="1:5" s="1" customFormat="1" ht="12" customHeight="1" thickBot="1">
      <c r="A91" s="387" t="s">
        <v>441</v>
      </c>
      <c r="B91" s="358" t="s">
        <v>443</v>
      </c>
      <c r="C91" s="342">
        <f>+C66+C90</f>
        <v>29978556</v>
      </c>
      <c r="D91" s="342">
        <f>+D66+D90</f>
        <v>27851165</v>
      </c>
      <c r="E91" s="381">
        <f>+E66+E90</f>
        <v>27277832</v>
      </c>
    </row>
    <row r="92" spans="1:5" s="1" customFormat="1" ht="12" customHeight="1">
      <c r="A92" s="307"/>
      <c r="B92" s="308"/>
      <c r="C92" s="309"/>
      <c r="D92" s="310"/>
      <c r="E92" s="311"/>
    </row>
    <row r="93" spans="1:5" s="1" customFormat="1" ht="12" customHeight="1">
      <c r="A93" s="693" t="s">
        <v>45</v>
      </c>
      <c r="B93" s="693"/>
      <c r="C93" s="693"/>
      <c r="D93" s="693"/>
      <c r="E93" s="693"/>
    </row>
    <row r="94" spans="1:5" s="1" customFormat="1" ht="12" customHeight="1" thickBot="1">
      <c r="A94" s="690" t="s">
        <v>144</v>
      </c>
      <c r="B94" s="690"/>
      <c r="C94" s="322"/>
      <c r="D94" s="124"/>
      <c r="E94" s="254" t="str">
        <f>E5</f>
        <v>Forintban!</v>
      </c>
    </row>
    <row r="95" spans="1:6" s="1" customFormat="1" ht="24" customHeight="1" thickBot="1">
      <c r="A95" s="23" t="s">
        <v>15</v>
      </c>
      <c r="B95" s="24" t="s">
        <v>46</v>
      </c>
      <c r="C95" s="24" t="str">
        <f>+C6</f>
        <v>2019. évi tény</v>
      </c>
      <c r="D95" s="24" t="str">
        <f>+D6</f>
        <v>2020. évi várható</v>
      </c>
      <c r="E95" s="141" t="str">
        <f>+E6</f>
        <v>2021. évi előirányzat</v>
      </c>
      <c r="F95" s="131"/>
    </row>
    <row r="96" spans="1:6" s="1" customFormat="1" ht="12" customHeight="1" thickBot="1">
      <c r="A96" s="30" t="s">
        <v>457</v>
      </c>
      <c r="B96" s="31" t="s">
        <v>458</v>
      </c>
      <c r="C96" s="31" t="s">
        <v>459</v>
      </c>
      <c r="D96" s="31" t="s">
        <v>461</v>
      </c>
      <c r="E96" s="382" t="s">
        <v>460</v>
      </c>
      <c r="F96" s="131"/>
    </row>
    <row r="97" spans="1:6" s="1" customFormat="1" ht="15" customHeight="1" thickBot="1">
      <c r="A97" s="22" t="s">
        <v>17</v>
      </c>
      <c r="B97" s="28" t="s">
        <v>401</v>
      </c>
      <c r="C97" s="334">
        <f>C98+C99+C100+C101+C102+C115</f>
        <v>20678475</v>
      </c>
      <c r="D97" s="334">
        <f>D98+D99+D100+D101+D102+D115</f>
        <v>18301622</v>
      </c>
      <c r="E97" s="414">
        <f>E98+E99+E100+E101+E102</f>
        <v>20039252</v>
      </c>
      <c r="F97" s="131"/>
    </row>
    <row r="98" spans="1:5" s="1" customFormat="1" ht="12.75" customHeight="1">
      <c r="A98" s="17" t="s">
        <v>95</v>
      </c>
      <c r="B98" s="10" t="s">
        <v>47</v>
      </c>
      <c r="C98" s="421">
        <v>11166471</v>
      </c>
      <c r="D98" s="421">
        <v>10099522</v>
      </c>
      <c r="E98" s="415">
        <v>9520000</v>
      </c>
    </row>
    <row r="99" spans="1:5" ht="16.5" customHeight="1">
      <c r="A99" s="14" t="s">
        <v>96</v>
      </c>
      <c r="B99" s="8" t="s">
        <v>174</v>
      </c>
      <c r="C99" s="336">
        <v>1849817</v>
      </c>
      <c r="D99" s="336">
        <v>1441907</v>
      </c>
      <c r="E99" s="212">
        <v>1230000</v>
      </c>
    </row>
    <row r="100" spans="1:5" ht="15">
      <c r="A100" s="14" t="s">
        <v>97</v>
      </c>
      <c r="B100" s="8" t="s">
        <v>131</v>
      </c>
      <c r="C100" s="338">
        <v>6465786</v>
      </c>
      <c r="D100" s="338">
        <v>5281887</v>
      </c>
      <c r="E100" s="214">
        <v>5470000</v>
      </c>
    </row>
    <row r="101" spans="1:5" s="35" customFormat="1" ht="12" customHeight="1">
      <c r="A101" s="14" t="s">
        <v>98</v>
      </c>
      <c r="B101" s="11" t="s">
        <v>175</v>
      </c>
      <c r="C101" s="338">
        <v>530000</v>
      </c>
      <c r="D101" s="338">
        <v>534000</v>
      </c>
      <c r="E101" s="214">
        <v>592000</v>
      </c>
    </row>
    <row r="102" spans="1:5" ht="12" customHeight="1">
      <c r="A102" s="14" t="s">
        <v>109</v>
      </c>
      <c r="B102" s="19" t="s">
        <v>176</v>
      </c>
      <c r="C102" s="338">
        <v>666401</v>
      </c>
      <c r="D102" s="338">
        <v>944306</v>
      </c>
      <c r="E102" s="214">
        <v>3227252</v>
      </c>
    </row>
    <row r="103" spans="1:5" ht="12" customHeight="1">
      <c r="A103" s="14" t="s">
        <v>99</v>
      </c>
      <c r="B103" s="8" t="s">
        <v>406</v>
      </c>
      <c r="C103" s="338"/>
      <c r="D103" s="338">
        <v>138952</v>
      </c>
      <c r="E103" s="214"/>
    </row>
    <row r="104" spans="1:5" ht="12" customHeight="1">
      <c r="A104" s="14" t="s">
        <v>100</v>
      </c>
      <c r="B104" s="127" t="s">
        <v>405</v>
      </c>
      <c r="C104" s="338"/>
      <c r="D104" s="338"/>
      <c r="E104" s="214"/>
    </row>
    <row r="105" spans="1:5" ht="12" customHeight="1">
      <c r="A105" s="14" t="s">
        <v>110</v>
      </c>
      <c r="B105" s="127" t="s">
        <v>404</v>
      </c>
      <c r="C105" s="338"/>
      <c r="D105" s="338"/>
      <c r="E105" s="214"/>
    </row>
    <row r="106" spans="1:5" ht="12" customHeight="1">
      <c r="A106" s="14" t="s">
        <v>111</v>
      </c>
      <c r="B106" s="125" t="s">
        <v>335</v>
      </c>
      <c r="C106" s="338"/>
      <c r="D106" s="338"/>
      <c r="E106" s="214"/>
    </row>
    <row r="107" spans="1:5" ht="12" customHeight="1">
      <c r="A107" s="14" t="s">
        <v>112</v>
      </c>
      <c r="B107" s="126" t="s">
        <v>336</v>
      </c>
      <c r="C107" s="338"/>
      <c r="D107" s="338"/>
      <c r="E107" s="214"/>
    </row>
    <row r="108" spans="1:5" ht="12" customHeight="1">
      <c r="A108" s="14" t="s">
        <v>113</v>
      </c>
      <c r="B108" s="126" t="s">
        <v>337</v>
      </c>
      <c r="C108" s="338"/>
      <c r="D108" s="338"/>
      <c r="E108" s="214"/>
    </row>
    <row r="109" spans="1:5" ht="12" customHeight="1">
      <c r="A109" s="14" t="s">
        <v>115</v>
      </c>
      <c r="B109" s="125" t="s">
        <v>338</v>
      </c>
      <c r="C109" s="338">
        <v>511739</v>
      </c>
      <c r="D109" s="338">
        <v>517692</v>
      </c>
      <c r="E109" s="214">
        <v>940397</v>
      </c>
    </row>
    <row r="110" spans="1:5" ht="12" customHeight="1">
      <c r="A110" s="14" t="s">
        <v>177</v>
      </c>
      <c r="B110" s="125" t="s">
        <v>339</v>
      </c>
      <c r="C110" s="338"/>
      <c r="D110" s="338"/>
      <c r="E110" s="214"/>
    </row>
    <row r="111" spans="1:5" ht="12" customHeight="1">
      <c r="A111" s="14" t="s">
        <v>333</v>
      </c>
      <c r="B111" s="126" t="s">
        <v>340</v>
      </c>
      <c r="C111" s="338"/>
      <c r="D111" s="338">
        <v>156100</v>
      </c>
      <c r="E111" s="214">
        <v>100000</v>
      </c>
    </row>
    <row r="112" spans="1:5" ht="12" customHeight="1">
      <c r="A112" s="13" t="s">
        <v>334</v>
      </c>
      <c r="B112" s="127" t="s">
        <v>341</v>
      </c>
      <c r="C112" s="338"/>
      <c r="D112" s="338"/>
      <c r="E112" s="214"/>
    </row>
    <row r="113" spans="1:5" ht="12" customHeight="1">
      <c r="A113" s="14" t="s">
        <v>402</v>
      </c>
      <c r="B113" s="127" t="s">
        <v>342</v>
      </c>
      <c r="C113" s="338"/>
      <c r="D113" s="338"/>
      <c r="E113" s="214"/>
    </row>
    <row r="114" spans="1:7" ht="12" customHeight="1">
      <c r="A114" s="16" t="s">
        <v>403</v>
      </c>
      <c r="B114" s="127" t="s">
        <v>343</v>
      </c>
      <c r="C114" s="338">
        <v>154662</v>
      </c>
      <c r="D114" s="338">
        <v>131562</v>
      </c>
      <c r="E114" s="214">
        <v>100000</v>
      </c>
      <c r="G114" s="636"/>
    </row>
    <row r="115" spans="1:5" ht="12" customHeight="1">
      <c r="A115" s="14" t="s">
        <v>407</v>
      </c>
      <c r="B115" s="11" t="s">
        <v>666</v>
      </c>
      <c r="C115" s="336"/>
      <c r="D115" s="336"/>
      <c r="E115" s="212">
        <v>2086855</v>
      </c>
    </row>
    <row r="116" spans="1:5" ht="12" customHeight="1">
      <c r="A116" s="14" t="s">
        <v>408</v>
      </c>
      <c r="B116" s="8" t="s">
        <v>667</v>
      </c>
      <c r="C116" s="336"/>
      <c r="D116" s="336"/>
      <c r="E116" s="212">
        <v>2086855</v>
      </c>
    </row>
    <row r="117" spans="1:5" ht="12" customHeight="1" thickBot="1">
      <c r="A117" s="18" t="s">
        <v>409</v>
      </c>
      <c r="B117" s="409" t="s">
        <v>673</v>
      </c>
      <c r="C117" s="422"/>
      <c r="D117" s="422"/>
      <c r="E117" s="416"/>
    </row>
    <row r="118" spans="1:5" ht="12" customHeight="1" thickBot="1">
      <c r="A118" s="406" t="s">
        <v>18</v>
      </c>
      <c r="B118" s="407" t="s">
        <v>344</v>
      </c>
      <c r="C118" s="423">
        <f>+C119+C121+C123</f>
        <v>3651521</v>
      </c>
      <c r="D118" s="423">
        <f>+D119+D121+D123</f>
        <v>588033</v>
      </c>
      <c r="E118" s="417">
        <f>+E119+E121+E123</f>
        <v>6677000</v>
      </c>
    </row>
    <row r="119" spans="1:5" ht="12" customHeight="1">
      <c r="A119" s="15" t="s">
        <v>101</v>
      </c>
      <c r="B119" s="8" t="s">
        <v>217</v>
      </c>
      <c r="C119" s="337">
        <v>1629660</v>
      </c>
      <c r="D119" s="337">
        <v>116370</v>
      </c>
      <c r="E119" s="213">
        <v>127000</v>
      </c>
    </row>
    <row r="120" spans="1:5" ht="15">
      <c r="A120" s="15" t="s">
        <v>102</v>
      </c>
      <c r="B120" s="12" t="s">
        <v>348</v>
      </c>
      <c r="C120" s="337"/>
      <c r="D120" s="337"/>
      <c r="E120" s="213"/>
    </row>
    <row r="121" spans="1:5" ht="12" customHeight="1">
      <c r="A121" s="15" t="s">
        <v>103</v>
      </c>
      <c r="B121" s="12" t="s">
        <v>178</v>
      </c>
      <c r="C121" s="336">
        <v>2021861</v>
      </c>
      <c r="D121" s="336">
        <v>471663</v>
      </c>
      <c r="E121" s="212">
        <v>6550000</v>
      </c>
    </row>
    <row r="122" spans="1:5" ht="12" customHeight="1">
      <c r="A122" s="15" t="s">
        <v>104</v>
      </c>
      <c r="B122" s="12" t="s">
        <v>349</v>
      </c>
      <c r="C122" s="336"/>
      <c r="D122" s="336"/>
      <c r="E122" s="212"/>
    </row>
    <row r="123" spans="1:5" ht="12" customHeight="1">
      <c r="A123" s="15" t="s">
        <v>105</v>
      </c>
      <c r="B123" s="241" t="s">
        <v>219</v>
      </c>
      <c r="C123" s="336"/>
      <c r="D123" s="336"/>
      <c r="E123" s="212"/>
    </row>
    <row r="124" spans="1:5" ht="12" customHeight="1">
      <c r="A124" s="15" t="s">
        <v>114</v>
      </c>
      <c r="B124" s="240" t="s">
        <v>393</v>
      </c>
      <c r="C124" s="336"/>
      <c r="D124" s="336"/>
      <c r="E124" s="212"/>
    </row>
    <row r="125" spans="1:5" ht="12" customHeight="1">
      <c r="A125" s="15" t="s">
        <v>116</v>
      </c>
      <c r="B125" s="346" t="s">
        <v>354</v>
      </c>
      <c r="C125" s="336"/>
      <c r="D125" s="336"/>
      <c r="E125" s="212"/>
    </row>
    <row r="126" spans="1:5" ht="12" customHeight="1">
      <c r="A126" s="15" t="s">
        <v>179</v>
      </c>
      <c r="B126" s="126" t="s">
        <v>337</v>
      </c>
      <c r="C126" s="336"/>
      <c r="D126" s="336"/>
      <c r="E126" s="212"/>
    </row>
    <row r="127" spans="1:5" ht="12" customHeight="1">
      <c r="A127" s="15" t="s">
        <v>180</v>
      </c>
      <c r="B127" s="126" t="s">
        <v>353</v>
      </c>
      <c r="C127" s="336"/>
      <c r="D127" s="336"/>
      <c r="E127" s="212"/>
    </row>
    <row r="128" spans="1:5" ht="12" customHeight="1">
      <c r="A128" s="15" t="s">
        <v>181</v>
      </c>
      <c r="B128" s="126" t="s">
        <v>352</v>
      </c>
      <c r="C128" s="336"/>
      <c r="D128" s="336"/>
      <c r="E128" s="212"/>
    </row>
    <row r="129" spans="1:5" ht="12" customHeight="1">
      <c r="A129" s="15" t="s">
        <v>345</v>
      </c>
      <c r="B129" s="126" t="s">
        <v>340</v>
      </c>
      <c r="C129" s="336"/>
      <c r="D129" s="336"/>
      <c r="E129" s="212"/>
    </row>
    <row r="130" spans="1:5" ht="12" customHeight="1">
      <c r="A130" s="15" t="s">
        <v>346</v>
      </c>
      <c r="B130" s="126" t="s">
        <v>351</v>
      </c>
      <c r="C130" s="336"/>
      <c r="D130" s="336"/>
      <c r="E130" s="212"/>
    </row>
    <row r="131" spans="1:5" ht="12" customHeight="1" thickBot="1">
      <c r="A131" s="13" t="s">
        <v>347</v>
      </c>
      <c r="B131" s="126" t="s">
        <v>350</v>
      </c>
      <c r="C131" s="338"/>
      <c r="D131" s="338"/>
      <c r="E131" s="214"/>
    </row>
    <row r="132" spans="1:5" ht="12" customHeight="1" thickBot="1">
      <c r="A132" s="20" t="s">
        <v>19</v>
      </c>
      <c r="B132" s="109" t="s">
        <v>412</v>
      </c>
      <c r="C132" s="335">
        <f>+C97+C118</f>
        <v>24329996</v>
      </c>
      <c r="D132" s="335">
        <f>+D97+D118</f>
        <v>18889655</v>
      </c>
      <c r="E132" s="211">
        <f>+E97+E118</f>
        <v>26716252</v>
      </c>
    </row>
    <row r="133" spans="1:5" ht="12" customHeight="1" thickBot="1">
      <c r="A133" s="20" t="s">
        <v>20</v>
      </c>
      <c r="B133" s="109" t="s">
        <v>413</v>
      </c>
      <c r="C133" s="335">
        <f>+C134+C135+C136</f>
        <v>659556</v>
      </c>
      <c r="D133" s="335">
        <f>+D134+D135+D136</f>
        <v>229508</v>
      </c>
      <c r="E133" s="211">
        <f>+E134+E135+E136</f>
        <v>0</v>
      </c>
    </row>
    <row r="134" spans="1:5" ht="12" customHeight="1">
      <c r="A134" s="15" t="s">
        <v>255</v>
      </c>
      <c r="B134" s="12" t="s">
        <v>420</v>
      </c>
      <c r="C134" s="336">
        <v>659556</v>
      </c>
      <c r="D134" s="336">
        <v>229508</v>
      </c>
      <c r="E134" s="212"/>
    </row>
    <row r="135" spans="1:5" ht="12" customHeight="1">
      <c r="A135" s="15" t="s">
        <v>256</v>
      </c>
      <c r="B135" s="12" t="s">
        <v>421</v>
      </c>
      <c r="C135" s="336"/>
      <c r="D135" s="336"/>
      <c r="E135" s="212"/>
    </row>
    <row r="136" spans="1:5" ht="12" customHeight="1" thickBot="1">
      <c r="A136" s="13" t="s">
        <v>257</v>
      </c>
      <c r="B136" s="12" t="s">
        <v>422</v>
      </c>
      <c r="C136" s="336"/>
      <c r="D136" s="336"/>
      <c r="E136" s="212"/>
    </row>
    <row r="137" spans="1:5" ht="12" customHeight="1" thickBot="1">
      <c r="A137" s="20" t="s">
        <v>21</v>
      </c>
      <c r="B137" s="109" t="s">
        <v>414</v>
      </c>
      <c r="C137" s="335">
        <f>SUM(C138:C143)</f>
        <v>0</v>
      </c>
      <c r="D137" s="335">
        <f>SUM(D138:D143)</f>
        <v>0</v>
      </c>
      <c r="E137" s="211">
        <f>SUM(E138:E143)</f>
        <v>0</v>
      </c>
    </row>
    <row r="138" spans="1:5" ht="12" customHeight="1">
      <c r="A138" s="15" t="s">
        <v>88</v>
      </c>
      <c r="B138" s="9" t="s">
        <v>423</v>
      </c>
      <c r="C138" s="336"/>
      <c r="D138" s="336"/>
      <c r="E138" s="212"/>
    </row>
    <row r="139" spans="1:5" ht="12" customHeight="1">
      <c r="A139" s="15" t="s">
        <v>89</v>
      </c>
      <c r="B139" s="9" t="s">
        <v>415</v>
      </c>
      <c r="C139" s="336"/>
      <c r="D139" s="336"/>
      <c r="E139" s="212"/>
    </row>
    <row r="140" spans="1:5" ht="12" customHeight="1">
      <c r="A140" s="15" t="s">
        <v>90</v>
      </c>
      <c r="B140" s="9" t="s">
        <v>416</v>
      </c>
      <c r="C140" s="336"/>
      <c r="D140" s="336"/>
      <c r="E140" s="212"/>
    </row>
    <row r="141" spans="1:5" ht="12" customHeight="1">
      <c r="A141" s="15" t="s">
        <v>166</v>
      </c>
      <c r="B141" s="9" t="s">
        <v>417</v>
      </c>
      <c r="C141" s="336"/>
      <c r="D141" s="336"/>
      <c r="E141" s="212"/>
    </row>
    <row r="142" spans="1:5" ht="12" customHeight="1">
      <c r="A142" s="15" t="s">
        <v>167</v>
      </c>
      <c r="B142" s="9" t="s">
        <v>418</v>
      </c>
      <c r="C142" s="336"/>
      <c r="D142" s="336"/>
      <c r="E142" s="212"/>
    </row>
    <row r="143" spans="1:5" ht="12" customHeight="1" thickBot="1">
      <c r="A143" s="13" t="s">
        <v>168</v>
      </c>
      <c r="B143" s="9" t="s">
        <v>419</v>
      </c>
      <c r="C143" s="336"/>
      <c r="D143" s="336"/>
      <c r="E143" s="212"/>
    </row>
    <row r="144" spans="1:5" ht="12" customHeight="1" thickBot="1">
      <c r="A144" s="20" t="s">
        <v>22</v>
      </c>
      <c r="B144" s="109" t="s">
        <v>427</v>
      </c>
      <c r="C144" s="342">
        <f>+C145+C146+C147+C148</f>
        <v>367959</v>
      </c>
      <c r="D144" s="342">
        <f>+D145+D146+D147+D148</f>
        <v>402469</v>
      </c>
      <c r="E144" s="381">
        <f>+E145+E146+E147+E148</f>
        <v>561580</v>
      </c>
    </row>
    <row r="145" spans="1:5" ht="12" customHeight="1">
      <c r="A145" s="15" t="s">
        <v>91</v>
      </c>
      <c r="B145" s="9" t="s">
        <v>355</v>
      </c>
      <c r="C145" s="336"/>
      <c r="D145" s="336"/>
      <c r="E145" s="212"/>
    </row>
    <row r="146" spans="1:5" ht="12" customHeight="1">
      <c r="A146" s="15" t="s">
        <v>92</v>
      </c>
      <c r="B146" s="9" t="s">
        <v>356</v>
      </c>
      <c r="C146" s="336">
        <v>367959</v>
      </c>
      <c r="D146" s="336">
        <v>402469</v>
      </c>
      <c r="E146" s="212">
        <v>561580</v>
      </c>
    </row>
    <row r="147" spans="1:5" ht="12" customHeight="1">
      <c r="A147" s="15" t="s">
        <v>272</v>
      </c>
      <c r="B147" s="9" t="s">
        <v>428</v>
      </c>
      <c r="C147" s="336"/>
      <c r="D147" s="336"/>
      <c r="E147" s="212"/>
    </row>
    <row r="148" spans="1:5" ht="12" customHeight="1" thickBot="1">
      <c r="A148" s="13" t="s">
        <v>273</v>
      </c>
      <c r="B148" s="7" t="s">
        <v>374</v>
      </c>
      <c r="C148" s="336"/>
      <c r="D148" s="336"/>
      <c r="E148" s="212"/>
    </row>
    <row r="149" spans="1:5" ht="12" customHeight="1" thickBot="1">
      <c r="A149" s="20" t="s">
        <v>23</v>
      </c>
      <c r="B149" s="109" t="s">
        <v>429</v>
      </c>
      <c r="C149" s="424">
        <f>SUM(C150:C154)</f>
        <v>0</v>
      </c>
      <c r="D149" s="424">
        <f>SUM(D150:D154)</f>
        <v>0</v>
      </c>
      <c r="E149" s="418">
        <f>SUM(E150:E154)</f>
        <v>0</v>
      </c>
    </row>
    <row r="150" spans="1:5" ht="12" customHeight="1">
      <c r="A150" s="15" t="s">
        <v>93</v>
      </c>
      <c r="B150" s="9" t="s">
        <v>424</v>
      </c>
      <c r="C150" s="336"/>
      <c r="D150" s="336"/>
      <c r="E150" s="212"/>
    </row>
    <row r="151" spans="1:5" ht="12" customHeight="1">
      <c r="A151" s="15" t="s">
        <v>94</v>
      </c>
      <c r="B151" s="9" t="s">
        <v>431</v>
      </c>
      <c r="C151" s="336"/>
      <c r="D151" s="336"/>
      <c r="E151" s="212"/>
    </row>
    <row r="152" spans="1:5" ht="12" customHeight="1">
      <c r="A152" s="15" t="s">
        <v>284</v>
      </c>
      <c r="B152" s="9" t="s">
        <v>426</v>
      </c>
      <c r="C152" s="336"/>
      <c r="D152" s="336"/>
      <c r="E152" s="212"/>
    </row>
    <row r="153" spans="1:5" ht="12" customHeight="1">
      <c r="A153" s="15" t="s">
        <v>285</v>
      </c>
      <c r="B153" s="9" t="s">
        <v>432</v>
      </c>
      <c r="C153" s="336"/>
      <c r="D153" s="336"/>
      <c r="E153" s="212"/>
    </row>
    <row r="154" spans="1:5" ht="12" customHeight="1" thickBot="1">
      <c r="A154" s="15" t="s">
        <v>430</v>
      </c>
      <c r="B154" s="9" t="s">
        <v>433</v>
      </c>
      <c r="C154" s="336"/>
      <c r="D154" s="336"/>
      <c r="E154" s="212"/>
    </row>
    <row r="155" spans="1:5" ht="12" customHeight="1" thickBot="1">
      <c r="A155" s="20" t="s">
        <v>24</v>
      </c>
      <c r="B155" s="109" t="s">
        <v>434</v>
      </c>
      <c r="C155" s="425"/>
      <c r="D155" s="425"/>
      <c r="E155" s="419"/>
    </row>
    <row r="156" spans="1:5" ht="12" customHeight="1" thickBot="1">
      <c r="A156" s="20" t="s">
        <v>25</v>
      </c>
      <c r="B156" s="109" t="s">
        <v>435</v>
      </c>
      <c r="C156" s="425"/>
      <c r="D156" s="425"/>
      <c r="E156" s="419"/>
    </row>
    <row r="157" spans="1:6" ht="15" customHeight="1" thickBot="1">
      <c r="A157" s="20" t="s">
        <v>26</v>
      </c>
      <c r="B157" s="109" t="s">
        <v>437</v>
      </c>
      <c r="C157" s="426">
        <f>+C133+C137+C144+C149+C155+C156</f>
        <v>1027515</v>
      </c>
      <c r="D157" s="426">
        <f>+D133+D137+D144+D149+D155+D156</f>
        <v>631977</v>
      </c>
      <c r="E157" s="420">
        <f>+E133+E137+E144+E149+E155+E156</f>
        <v>561580</v>
      </c>
      <c r="F157" s="110"/>
    </row>
    <row r="158" spans="1:5" s="1" customFormat="1" ht="12.75" customHeight="1" thickBot="1">
      <c r="A158" s="242" t="s">
        <v>27</v>
      </c>
      <c r="B158" s="318" t="s">
        <v>436</v>
      </c>
      <c r="C158" s="426">
        <f>+C132+C157</f>
        <v>25357511</v>
      </c>
      <c r="D158" s="426">
        <f>+D132+D157</f>
        <v>19521632</v>
      </c>
      <c r="E158" s="420">
        <f>+E132+E157</f>
        <v>27277832</v>
      </c>
    </row>
    <row r="159" spans="3:5" ht="15">
      <c r="C159" s="635"/>
      <c r="D159" s="635"/>
      <c r="E159" s="563">
        <f>E91-E158</f>
        <v>0</v>
      </c>
    </row>
    <row r="160" ht="15">
      <c r="C160" s="321"/>
    </row>
    <row r="161" ht="15">
      <c r="C161" s="321"/>
    </row>
    <row r="162" ht="16.5" customHeight="1">
      <c r="C162" s="321"/>
    </row>
    <row r="163" ht="15">
      <c r="C163" s="321"/>
    </row>
    <row r="164" ht="15">
      <c r="C164" s="321"/>
    </row>
    <row r="165" ht="15">
      <c r="C165" s="321"/>
    </row>
    <row r="166" ht="15">
      <c r="C166" s="321"/>
    </row>
    <row r="167" ht="15">
      <c r="C167" s="321"/>
    </row>
    <row r="168" ht="15">
      <c r="C168" s="321"/>
    </row>
    <row r="169" ht="15">
      <c r="C169" s="321"/>
    </row>
    <row r="170" ht="15">
      <c r="C170" s="321"/>
    </row>
    <row r="171" ht="15">
      <c r="C171" s="321"/>
    </row>
  </sheetData>
  <sheetProtection selectLockedCells="1" selectUnlockedCells="1"/>
  <mergeCells count="6">
    <mergeCell ref="A4:E4"/>
    <mergeCell ref="A93:E93"/>
    <mergeCell ref="A94:B94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2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H21" sqref="H21"/>
    </sheetView>
  </sheetViews>
  <sheetFormatPr defaultColWidth="9.375" defaultRowHeight="12.75"/>
  <cols>
    <col min="1" max="1" width="6.75390625" style="165" customWidth="1"/>
    <col min="2" max="2" width="42.75390625" style="49" customWidth="1"/>
    <col min="3" max="8" width="12.75390625" style="49" customWidth="1"/>
    <col min="9" max="9" width="14.375" style="49" customWidth="1"/>
    <col min="10" max="10" width="4.375" style="49" customWidth="1"/>
    <col min="11" max="16384" width="9.375" style="49" customWidth="1"/>
  </cols>
  <sheetData>
    <row r="1" spans="1:10" ht="27.75" customHeight="1">
      <c r="A1" s="714" t="s">
        <v>3</v>
      </c>
      <c r="B1" s="714"/>
      <c r="C1" s="714"/>
      <c r="D1" s="714"/>
      <c r="E1" s="714"/>
      <c r="F1" s="714"/>
      <c r="G1" s="714"/>
      <c r="H1" s="714"/>
      <c r="I1" s="714"/>
      <c r="J1" s="751" t="str">
        <f>CONCATENATE("2. tájékoztató tábla ",ALAPADATOK!A7," ",ALAPADATOK!B7," ",ALAPADATOK!C7," ",ALAPADATOK!D7," ",ALAPADATOK!E7," ",ALAPADATOK!F7," ",ALAPADATOK!G7," ",ALAPADATOK!H7)</f>
        <v>2. tájékoztató tábla a 6 / 2021 ( III.12. ) önkormányzati rendelethez</v>
      </c>
    </row>
    <row r="2" spans="9:10" ht="20.25" customHeight="1" thickBot="1">
      <c r="I2" s="399" t="str">
        <f>'KV_1.sz.tájékoztató_t.'!E5</f>
        <v>Forintban!</v>
      </c>
      <c r="J2" s="751"/>
    </row>
    <row r="3" spans="1:10" s="400" customFormat="1" ht="26.25" customHeight="1">
      <c r="A3" s="759" t="s">
        <v>66</v>
      </c>
      <c r="B3" s="754" t="s">
        <v>82</v>
      </c>
      <c r="C3" s="759" t="s">
        <v>83</v>
      </c>
      <c r="D3" s="759" t="str">
        <f>+CONCATENATE(LEFT(KV_ÖSSZEFÜGGÉSEK!A5,4)," előtti kifizetés")</f>
        <v>2021 előtti kifizetés</v>
      </c>
      <c r="E3" s="756" t="s">
        <v>65</v>
      </c>
      <c r="F3" s="757"/>
      <c r="G3" s="757"/>
      <c r="H3" s="758"/>
      <c r="I3" s="754" t="s">
        <v>49</v>
      </c>
      <c r="J3" s="751"/>
    </row>
    <row r="4" spans="1:10" s="401" customFormat="1" ht="32.25" customHeight="1" thickBot="1">
      <c r="A4" s="760"/>
      <c r="B4" s="755"/>
      <c r="C4" s="755"/>
      <c r="D4" s="760"/>
      <c r="E4" s="217" t="str">
        <f>+CONCATENATE(LEFT(KV_ÖSSZEFÜGGÉSEK!A5,4),".")</f>
        <v>2021.</v>
      </c>
      <c r="F4" s="217" t="str">
        <f>+CONCATENATE(LEFT(KV_ÖSSZEFÜGGÉSEK!A5,4)+1,".")</f>
        <v>2022.</v>
      </c>
      <c r="G4" s="217" t="str">
        <f>+CONCATENATE(LEFT(KV_ÖSSZEFÜGGÉSEK!A5,4)+2,".")</f>
        <v>2023.</v>
      </c>
      <c r="H4" s="218" t="str">
        <f>+CONCATENATE(LEFT(KV_ÖSSZEFÜGGÉSEK!A5,4)+2,".",CHAR(10)," után")</f>
        <v>2023.
 után</v>
      </c>
      <c r="I4" s="755"/>
      <c r="J4" s="751"/>
    </row>
    <row r="5" spans="1:10" s="402" customFormat="1" ht="12.75" customHeight="1" thickBot="1">
      <c r="A5" s="219" t="s">
        <v>457</v>
      </c>
      <c r="B5" s="220" t="s">
        <v>458</v>
      </c>
      <c r="C5" s="221" t="s">
        <v>459</v>
      </c>
      <c r="D5" s="220" t="s">
        <v>461</v>
      </c>
      <c r="E5" s="219" t="s">
        <v>460</v>
      </c>
      <c r="F5" s="221" t="s">
        <v>462</v>
      </c>
      <c r="G5" s="221" t="s">
        <v>463</v>
      </c>
      <c r="H5" s="222" t="s">
        <v>464</v>
      </c>
      <c r="I5" s="223" t="s">
        <v>465</v>
      </c>
      <c r="J5" s="751"/>
    </row>
    <row r="6" spans="1:10" ht="24.75" customHeight="1" thickBot="1">
      <c r="A6" s="224" t="s">
        <v>17</v>
      </c>
      <c r="B6" s="225" t="s">
        <v>4</v>
      </c>
      <c r="C6" s="449"/>
      <c r="D6" s="450">
        <f>+D7+D8</f>
        <v>0</v>
      </c>
      <c r="E6" s="451">
        <f>+E7+E8</f>
        <v>0</v>
      </c>
      <c r="F6" s="452">
        <f>+F7+F8</f>
        <v>0</v>
      </c>
      <c r="G6" s="452">
        <f>+G7+G8</f>
        <v>0</v>
      </c>
      <c r="H6" s="453">
        <f>+H7+H8</f>
        <v>0</v>
      </c>
      <c r="I6" s="64">
        <f aca="true" t="shared" si="0" ref="I6:I17">SUM(D6:H6)</f>
        <v>0</v>
      </c>
      <c r="J6" s="751"/>
    </row>
    <row r="7" spans="1:10" ht="19.5" customHeight="1">
      <c r="A7" s="226" t="s">
        <v>18</v>
      </c>
      <c r="B7" s="65" t="s">
        <v>67</v>
      </c>
      <c r="C7" s="454"/>
      <c r="D7" s="455"/>
      <c r="E7" s="456"/>
      <c r="F7" s="457"/>
      <c r="G7" s="457"/>
      <c r="H7" s="458"/>
      <c r="I7" s="227">
        <f t="shared" si="0"/>
        <v>0</v>
      </c>
      <c r="J7" s="751"/>
    </row>
    <row r="8" spans="1:10" ht="19.5" customHeight="1" thickBot="1">
      <c r="A8" s="226" t="s">
        <v>19</v>
      </c>
      <c r="B8" s="65" t="s">
        <v>67</v>
      </c>
      <c r="C8" s="454"/>
      <c r="D8" s="455"/>
      <c r="E8" s="456"/>
      <c r="F8" s="457"/>
      <c r="G8" s="457"/>
      <c r="H8" s="458"/>
      <c r="I8" s="227">
        <f t="shared" si="0"/>
        <v>0</v>
      </c>
      <c r="J8" s="751"/>
    </row>
    <row r="9" spans="1:10" ht="25.5" customHeight="1" thickBot="1">
      <c r="A9" s="224" t="s">
        <v>20</v>
      </c>
      <c r="B9" s="225" t="s">
        <v>5</v>
      </c>
      <c r="C9" s="449"/>
      <c r="D9" s="450">
        <f>+D10+D11</f>
        <v>0</v>
      </c>
      <c r="E9" s="451">
        <f>+E10+E11</f>
        <v>0</v>
      </c>
      <c r="F9" s="452">
        <f>+F10+F11</f>
        <v>0</v>
      </c>
      <c r="G9" s="452">
        <f>+G10+G11</f>
        <v>0</v>
      </c>
      <c r="H9" s="453">
        <f>+H10+H11</f>
        <v>0</v>
      </c>
      <c r="I9" s="64">
        <f t="shared" si="0"/>
        <v>0</v>
      </c>
      <c r="J9" s="751"/>
    </row>
    <row r="10" spans="1:10" ht="19.5" customHeight="1">
      <c r="A10" s="226" t="s">
        <v>21</v>
      </c>
      <c r="B10" s="65" t="s">
        <v>67</v>
      </c>
      <c r="C10" s="454"/>
      <c r="D10" s="455"/>
      <c r="E10" s="456"/>
      <c r="F10" s="457"/>
      <c r="G10" s="457"/>
      <c r="H10" s="458"/>
      <c r="I10" s="227">
        <f t="shared" si="0"/>
        <v>0</v>
      </c>
      <c r="J10" s="751"/>
    </row>
    <row r="11" spans="1:10" ht="19.5" customHeight="1" thickBot="1">
      <c r="A11" s="226" t="s">
        <v>22</v>
      </c>
      <c r="B11" s="65" t="s">
        <v>67</v>
      </c>
      <c r="C11" s="454"/>
      <c r="D11" s="455"/>
      <c r="E11" s="456"/>
      <c r="F11" s="457"/>
      <c r="G11" s="457"/>
      <c r="H11" s="458"/>
      <c r="I11" s="227">
        <f t="shared" si="0"/>
        <v>0</v>
      </c>
      <c r="J11" s="751"/>
    </row>
    <row r="12" spans="1:10" ht="19.5" customHeight="1" thickBot="1">
      <c r="A12" s="224" t="s">
        <v>23</v>
      </c>
      <c r="B12" s="225" t="s">
        <v>196</v>
      </c>
      <c r="C12" s="449"/>
      <c r="D12" s="450">
        <f>+D13</f>
        <v>0</v>
      </c>
      <c r="E12" s="451">
        <f>+E13</f>
        <v>0</v>
      </c>
      <c r="F12" s="452">
        <f>+F13</f>
        <v>0</v>
      </c>
      <c r="G12" s="452">
        <f>+G13</f>
        <v>0</v>
      </c>
      <c r="H12" s="453">
        <f>+H13</f>
        <v>0</v>
      </c>
      <c r="I12" s="64">
        <f t="shared" si="0"/>
        <v>0</v>
      </c>
      <c r="J12" s="751"/>
    </row>
    <row r="13" spans="1:10" ht="19.5" customHeight="1" thickBot="1">
      <c r="A13" s="226" t="s">
        <v>24</v>
      </c>
      <c r="B13" s="65" t="s">
        <v>67</v>
      </c>
      <c r="C13" s="454"/>
      <c r="D13" s="455"/>
      <c r="E13" s="456"/>
      <c r="F13" s="457"/>
      <c r="G13" s="457"/>
      <c r="H13" s="458"/>
      <c r="I13" s="227">
        <f t="shared" si="0"/>
        <v>0</v>
      </c>
      <c r="J13" s="751"/>
    </row>
    <row r="14" spans="1:10" ht="19.5" customHeight="1" thickBot="1">
      <c r="A14" s="224" t="s">
        <v>25</v>
      </c>
      <c r="B14" s="225" t="s">
        <v>197</v>
      </c>
      <c r="C14" s="449"/>
      <c r="D14" s="450">
        <f>+D15</f>
        <v>0</v>
      </c>
      <c r="E14" s="451">
        <f>+E15</f>
        <v>0</v>
      </c>
      <c r="F14" s="452">
        <f>+F15</f>
        <v>0</v>
      </c>
      <c r="G14" s="452">
        <f>+G15</f>
        <v>0</v>
      </c>
      <c r="H14" s="453">
        <f>+H15</f>
        <v>0</v>
      </c>
      <c r="I14" s="64">
        <f t="shared" si="0"/>
        <v>0</v>
      </c>
      <c r="J14" s="751"/>
    </row>
    <row r="15" spans="1:10" ht="19.5" customHeight="1" thickBot="1">
      <c r="A15" s="228" t="s">
        <v>26</v>
      </c>
      <c r="B15" s="66" t="s">
        <v>67</v>
      </c>
      <c r="C15" s="459"/>
      <c r="D15" s="460"/>
      <c r="E15" s="461"/>
      <c r="F15" s="462"/>
      <c r="G15" s="462"/>
      <c r="H15" s="463"/>
      <c r="I15" s="229">
        <f t="shared" si="0"/>
        <v>0</v>
      </c>
      <c r="J15" s="751"/>
    </row>
    <row r="16" spans="1:10" ht="19.5" customHeight="1" thickBot="1">
      <c r="A16" s="224" t="s">
        <v>27</v>
      </c>
      <c r="B16" s="230" t="s">
        <v>198</v>
      </c>
      <c r="C16" s="449"/>
      <c r="D16" s="450">
        <f>+D17</f>
        <v>0</v>
      </c>
      <c r="E16" s="451">
        <f>+E17</f>
        <v>0</v>
      </c>
      <c r="F16" s="452">
        <f>+F17</f>
        <v>0</v>
      </c>
      <c r="G16" s="452">
        <f>+G17</f>
        <v>0</v>
      </c>
      <c r="H16" s="453">
        <f>+H17</f>
        <v>0</v>
      </c>
      <c r="I16" s="64">
        <f t="shared" si="0"/>
        <v>0</v>
      </c>
      <c r="J16" s="751"/>
    </row>
    <row r="17" spans="1:10" ht="19.5" customHeight="1" thickBot="1">
      <c r="A17" s="231" t="s">
        <v>28</v>
      </c>
      <c r="B17" s="67" t="s">
        <v>67</v>
      </c>
      <c r="C17" s="464"/>
      <c r="D17" s="465"/>
      <c r="E17" s="466"/>
      <c r="F17" s="467"/>
      <c r="G17" s="467"/>
      <c r="H17" s="468"/>
      <c r="I17" s="232">
        <f t="shared" si="0"/>
        <v>0</v>
      </c>
      <c r="J17" s="751"/>
    </row>
    <row r="18" spans="1:10" ht="19.5" customHeight="1" thickBot="1">
      <c r="A18" s="752" t="s">
        <v>137</v>
      </c>
      <c r="B18" s="753"/>
      <c r="C18" s="469"/>
      <c r="D18" s="450">
        <f aca="true" t="shared" si="1" ref="D18:I18">+D6+D9+D12+D14+D16</f>
        <v>0</v>
      </c>
      <c r="E18" s="451">
        <f t="shared" si="1"/>
        <v>0</v>
      </c>
      <c r="F18" s="452">
        <f t="shared" si="1"/>
        <v>0</v>
      </c>
      <c r="G18" s="452">
        <f t="shared" si="1"/>
        <v>0</v>
      </c>
      <c r="H18" s="453">
        <f t="shared" si="1"/>
        <v>0</v>
      </c>
      <c r="I18" s="64">
        <f t="shared" si="1"/>
        <v>0</v>
      </c>
      <c r="J18" s="751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="120" zoomScaleNormal="120" workbookViewId="0" topLeftCell="A16">
      <selection activeCell="F26" sqref="F26"/>
    </sheetView>
  </sheetViews>
  <sheetFormatPr defaultColWidth="9.375" defaultRowHeight="12.75"/>
  <cols>
    <col min="1" max="1" width="5.75390625" style="78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562" t="str">
        <f>CONCATENATE("3. tájékoztató tábla ",ALAPADATOK!A7," ",ALAPADATOK!B7," ",ALAPADATOK!C7," ",ALAPADATOK!D7," ",ALAPADATOK!E7," ",ALAPADATOK!F7," ",ALAPADATOK!G7," ",ALAPADATOK!H7)</f>
        <v>3. tájékoztató tábla a 6 / 2021 ( III.12. ) önkormányzati rendelethez</v>
      </c>
    </row>
    <row r="3" spans="2:4" ht="31.5" customHeight="1">
      <c r="B3" s="762" t="s">
        <v>6</v>
      </c>
      <c r="C3" s="762"/>
      <c r="D3" s="762"/>
    </row>
    <row r="4" spans="1:4" s="69" customFormat="1" ht="15.75" thickBot="1">
      <c r="A4" s="68"/>
      <c r="B4" s="312"/>
      <c r="D4" s="39" t="str">
        <f>'KV_2.sz.tájékoztató_t.'!I2</f>
        <v>Forintban!</v>
      </c>
    </row>
    <row r="5" spans="1:4" s="71" customFormat="1" ht="48" customHeight="1" thickBot="1">
      <c r="A5" s="70" t="s">
        <v>15</v>
      </c>
      <c r="B5" s="171" t="s">
        <v>16</v>
      </c>
      <c r="C5" s="171" t="s">
        <v>68</v>
      </c>
      <c r="D5" s="172" t="s">
        <v>69</v>
      </c>
    </row>
    <row r="6" spans="1:4" s="71" customFormat="1" ht="13.5" customHeight="1" thickBot="1">
      <c r="A6" s="32" t="s">
        <v>457</v>
      </c>
      <c r="B6" s="173" t="s">
        <v>458</v>
      </c>
      <c r="C6" s="173" t="s">
        <v>459</v>
      </c>
      <c r="D6" s="174" t="s">
        <v>461</v>
      </c>
    </row>
    <row r="7" spans="1:4" ht="18" customHeight="1">
      <c r="A7" s="119" t="s">
        <v>17</v>
      </c>
      <c r="B7" s="175" t="s">
        <v>158</v>
      </c>
      <c r="C7" s="117">
        <v>0</v>
      </c>
      <c r="D7" s="72"/>
    </row>
    <row r="8" spans="1:4" ht="18" customHeight="1">
      <c r="A8" s="73" t="s">
        <v>18</v>
      </c>
      <c r="B8" s="176" t="s">
        <v>159</v>
      </c>
      <c r="C8" s="118">
        <v>0</v>
      </c>
      <c r="D8" s="75"/>
    </row>
    <row r="9" spans="1:4" ht="18" customHeight="1">
      <c r="A9" s="73" t="s">
        <v>19</v>
      </c>
      <c r="B9" s="176" t="s">
        <v>117</v>
      </c>
      <c r="C9" s="118">
        <v>0</v>
      </c>
      <c r="D9" s="75"/>
    </row>
    <row r="10" spans="1:4" ht="18" customHeight="1">
      <c r="A10" s="73" t="s">
        <v>20</v>
      </c>
      <c r="B10" s="176" t="s">
        <v>118</v>
      </c>
      <c r="C10" s="118">
        <v>0</v>
      </c>
      <c r="D10" s="75"/>
    </row>
    <row r="11" spans="1:4" ht="18" customHeight="1">
      <c r="A11" s="73" t="s">
        <v>21</v>
      </c>
      <c r="B11" s="176" t="s">
        <v>151</v>
      </c>
      <c r="C11" s="118">
        <v>0</v>
      </c>
      <c r="D11" s="75"/>
    </row>
    <row r="12" spans="1:4" ht="18" customHeight="1">
      <c r="A12" s="73" t="s">
        <v>22</v>
      </c>
      <c r="B12" s="176" t="s">
        <v>152</v>
      </c>
      <c r="C12" s="118">
        <v>0</v>
      </c>
      <c r="D12" s="75"/>
    </row>
    <row r="13" spans="1:4" ht="18" customHeight="1">
      <c r="A13" s="73" t="s">
        <v>23</v>
      </c>
      <c r="B13" s="177" t="s">
        <v>153</v>
      </c>
      <c r="C13" s="118">
        <v>0</v>
      </c>
      <c r="D13" s="75"/>
    </row>
    <row r="14" spans="1:4" ht="18" customHeight="1">
      <c r="A14" s="73" t="s">
        <v>25</v>
      </c>
      <c r="B14" s="177" t="s">
        <v>154</v>
      </c>
      <c r="C14" s="118">
        <v>0</v>
      </c>
      <c r="D14" s="75"/>
    </row>
    <row r="15" spans="1:4" ht="18" customHeight="1">
      <c r="A15" s="73" t="s">
        <v>26</v>
      </c>
      <c r="B15" s="177" t="s">
        <v>155</v>
      </c>
      <c r="C15" s="118">
        <v>0</v>
      </c>
      <c r="D15" s="75"/>
    </row>
    <row r="16" spans="1:4" ht="18" customHeight="1">
      <c r="A16" s="73" t="s">
        <v>27</v>
      </c>
      <c r="B16" s="177" t="s">
        <v>156</v>
      </c>
      <c r="C16" s="118">
        <v>0</v>
      </c>
      <c r="D16" s="75"/>
    </row>
    <row r="17" spans="1:4" ht="22.5" customHeight="1">
      <c r="A17" s="73" t="s">
        <v>28</v>
      </c>
      <c r="B17" s="177" t="s">
        <v>157</v>
      </c>
      <c r="C17" s="118">
        <v>0</v>
      </c>
      <c r="D17" s="75"/>
    </row>
    <row r="18" spans="1:4" ht="18" customHeight="1">
      <c r="A18" s="73" t="s">
        <v>29</v>
      </c>
      <c r="B18" s="176" t="s">
        <v>119</v>
      </c>
      <c r="C18" s="118">
        <v>0</v>
      </c>
      <c r="D18" s="75"/>
    </row>
    <row r="19" spans="1:4" ht="18" customHeight="1">
      <c r="A19" s="73" t="s">
        <v>30</v>
      </c>
      <c r="B19" s="176" t="s">
        <v>8</v>
      </c>
      <c r="C19" s="118">
        <v>0</v>
      </c>
      <c r="D19" s="75"/>
    </row>
    <row r="20" spans="1:4" ht="18" customHeight="1">
      <c r="A20" s="73" t="s">
        <v>31</v>
      </c>
      <c r="B20" s="176" t="s">
        <v>7</v>
      </c>
      <c r="C20" s="118">
        <v>0</v>
      </c>
      <c r="D20" s="75"/>
    </row>
    <row r="21" spans="1:4" ht="18" customHeight="1">
      <c r="A21" s="73" t="s">
        <v>32</v>
      </c>
      <c r="B21" s="176" t="s">
        <v>120</v>
      </c>
      <c r="C21" s="118">
        <v>0</v>
      </c>
      <c r="D21" s="75"/>
    </row>
    <row r="22" spans="1:4" ht="18" customHeight="1">
      <c r="A22" s="73" t="s">
        <v>33</v>
      </c>
      <c r="B22" s="176" t="s">
        <v>121</v>
      </c>
      <c r="C22" s="118">
        <v>0</v>
      </c>
      <c r="D22" s="75"/>
    </row>
    <row r="23" spans="1:4" ht="18" customHeight="1">
      <c r="A23" s="73" t="s">
        <v>34</v>
      </c>
      <c r="B23" s="108"/>
      <c r="C23" s="74">
        <v>0</v>
      </c>
      <c r="D23" s="75"/>
    </row>
    <row r="24" spans="1:4" ht="18" customHeight="1">
      <c r="A24" s="73" t="s">
        <v>35</v>
      </c>
      <c r="B24" s="76"/>
      <c r="C24" s="74"/>
      <c r="D24" s="75"/>
    </row>
    <row r="25" spans="1:4" ht="18" customHeight="1">
      <c r="A25" s="73" t="s">
        <v>36</v>
      </c>
      <c r="B25" s="76"/>
      <c r="C25" s="74"/>
      <c r="D25" s="75"/>
    </row>
    <row r="26" spans="1:4" ht="18" customHeight="1">
      <c r="A26" s="73" t="s">
        <v>37</v>
      </c>
      <c r="B26" s="76"/>
      <c r="C26" s="74"/>
      <c r="D26" s="75"/>
    </row>
    <row r="27" spans="1:4" ht="18" customHeight="1" thickBot="1">
      <c r="A27" s="73" t="s">
        <v>38</v>
      </c>
      <c r="B27" s="180" t="s">
        <v>51</v>
      </c>
      <c r="C27" s="181">
        <f>+C7+C8+C9+C10+C11+C18+C19+C20+C21+C22+C23+C24+C25+C26</f>
        <v>0</v>
      </c>
      <c r="D27" s="181">
        <f>+D7+D8+D9+D10+D11+D18+D19+D20+D21+D22+D23+D24+D25+D26</f>
        <v>0</v>
      </c>
    </row>
    <row r="28" spans="1:4" ht="8.25" customHeight="1">
      <c r="A28" s="77"/>
      <c r="B28" s="761"/>
      <c r="C28" s="761"/>
      <c r="D28" s="761"/>
    </row>
  </sheetData>
  <sheetProtection selectLockedCells="1" selectUnlockedCells="1"/>
  <mergeCells count="2">
    <mergeCell ref="B28:D28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5">
      <selection activeCell="A31" sqref="A31"/>
    </sheetView>
  </sheetViews>
  <sheetFormatPr defaultColWidth="9.375" defaultRowHeight="12.75"/>
  <cols>
    <col min="1" max="1" width="4.75390625" style="88" customWidth="1"/>
    <col min="2" max="2" width="31.125" style="100" customWidth="1"/>
    <col min="3" max="4" width="9.00390625" style="100" customWidth="1"/>
    <col min="5" max="5" width="9.50390625" style="100" customWidth="1"/>
    <col min="6" max="6" width="8.75390625" style="100" customWidth="1"/>
    <col min="7" max="7" width="8.625" style="100" customWidth="1"/>
    <col min="8" max="8" width="8.75390625" style="100" customWidth="1"/>
    <col min="9" max="9" width="8.75390625" style="100" bestFit="1" customWidth="1"/>
    <col min="10" max="14" width="9.50390625" style="100" customWidth="1"/>
    <col min="15" max="15" width="12.625" style="88" customWidth="1"/>
    <col min="16" max="16" width="9.375" style="100" customWidth="1"/>
    <col min="17" max="17" width="11.625" style="100" bestFit="1" customWidth="1"/>
    <col min="18" max="16384" width="9.375" style="100" customWidth="1"/>
  </cols>
  <sheetData>
    <row r="1" spans="13:15" ht="15">
      <c r="M1" s="556"/>
      <c r="N1" s="510"/>
      <c r="O1" s="562" t="str">
        <f>CONCATENATE("4. tájékoztató tábla ",ALAPADATOK!A7," ",ALAPADATOK!B7," ",ALAPADATOK!C7," ",ALAPADATOK!D7," ",ALAPADATOK!E7," ",ALAPADATOK!F7," ",ALAPADATOK!G7," ",ALAPADATOK!H7)</f>
        <v>4. tájékoztató tábla a 6 / 2021 ( III.12. ) önkormányzati rendelethez</v>
      </c>
    </row>
    <row r="2" spans="1:15" ht="31.5" customHeight="1">
      <c r="A2" s="766" t="str">
        <f>+CONCATENATE("Előirányzat-felhasználási terv",CHAR(10),LEFT(KV_ÖSSZEFÜGGÉSEK!A5,4),". évre")</f>
        <v>Előirányzat-felhasználási terv
2021. évre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</row>
    <row r="3" ht="15.75" thickBot="1">
      <c r="O3" s="4" t="str">
        <f>'KV_3.sz.tájékoztató_t.'!D4</f>
        <v>Forintban!</v>
      </c>
    </row>
    <row r="4" spans="1:15" s="88" customFormat="1" ht="25.5" customHeight="1" thickBot="1">
      <c r="A4" s="85" t="s">
        <v>15</v>
      </c>
      <c r="B4" s="86" t="s">
        <v>58</v>
      </c>
      <c r="C4" s="86" t="s">
        <v>70</v>
      </c>
      <c r="D4" s="86" t="s">
        <v>71</v>
      </c>
      <c r="E4" s="86" t="s">
        <v>72</v>
      </c>
      <c r="F4" s="86" t="s">
        <v>73</v>
      </c>
      <c r="G4" s="86" t="s">
        <v>74</v>
      </c>
      <c r="H4" s="86" t="s">
        <v>75</v>
      </c>
      <c r="I4" s="86" t="s">
        <v>76</v>
      </c>
      <c r="J4" s="86" t="s">
        <v>77</v>
      </c>
      <c r="K4" s="86" t="s">
        <v>78</v>
      </c>
      <c r="L4" s="86" t="s">
        <v>79</v>
      </c>
      <c r="M4" s="86" t="s">
        <v>80</v>
      </c>
      <c r="N4" s="86" t="s">
        <v>81</v>
      </c>
      <c r="O4" s="87" t="s">
        <v>51</v>
      </c>
    </row>
    <row r="5" spans="1:15" s="90" customFormat="1" ht="15" customHeight="1" thickBot="1">
      <c r="A5" s="89" t="s">
        <v>17</v>
      </c>
      <c r="B5" s="763" t="s">
        <v>54</v>
      </c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5"/>
    </row>
    <row r="6" spans="1:17" s="90" customFormat="1" ht="15">
      <c r="A6" s="91" t="s">
        <v>18</v>
      </c>
      <c r="B6" s="403" t="s">
        <v>358</v>
      </c>
      <c r="C6" s="470">
        <v>1651741</v>
      </c>
      <c r="D6" s="470">
        <v>1126159</v>
      </c>
      <c r="E6" s="470">
        <v>1126159</v>
      </c>
      <c r="F6" s="470">
        <v>1126159</v>
      </c>
      <c r="G6" s="470">
        <v>1126159</v>
      </c>
      <c r="H6" s="470">
        <v>1126159</v>
      </c>
      <c r="I6" s="470">
        <v>1126159</v>
      </c>
      <c r="J6" s="470">
        <v>1126159</v>
      </c>
      <c r="K6" s="470">
        <v>1126159</v>
      </c>
      <c r="L6" s="470">
        <v>1126159</v>
      </c>
      <c r="M6" s="470">
        <v>1126159</v>
      </c>
      <c r="N6" s="470">
        <v>1126159</v>
      </c>
      <c r="O6" s="92">
        <f aca="true" t="shared" si="0" ref="O6:O26">SUM(C6:N6)</f>
        <v>14039490</v>
      </c>
      <c r="Q6" s="560"/>
    </row>
    <row r="7" spans="1:15" s="95" customFormat="1" ht="15">
      <c r="A7" s="93" t="s">
        <v>19</v>
      </c>
      <c r="B7" s="235" t="s">
        <v>384</v>
      </c>
      <c r="C7" s="471">
        <v>52709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94">
        <f t="shared" si="0"/>
        <v>52709</v>
      </c>
    </row>
    <row r="8" spans="1:15" s="95" customFormat="1" ht="15">
      <c r="A8" s="93" t="s">
        <v>20</v>
      </c>
      <c r="B8" s="234" t="s">
        <v>385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96">
        <f t="shared" si="0"/>
        <v>0</v>
      </c>
    </row>
    <row r="9" spans="1:15" s="95" customFormat="1" ht="13.5" customHeight="1">
      <c r="A9" s="93" t="s">
        <v>21</v>
      </c>
      <c r="B9" s="233" t="s">
        <v>165</v>
      </c>
      <c r="C9" s="471"/>
      <c r="D9" s="471">
        <v>40000</v>
      </c>
      <c r="E9" s="471">
        <v>2250000</v>
      </c>
      <c r="F9" s="471">
        <v>50000</v>
      </c>
      <c r="G9" s="471"/>
      <c r="H9" s="471"/>
      <c r="I9" s="471"/>
      <c r="J9" s="471">
        <v>50000</v>
      </c>
      <c r="K9" s="471">
        <v>2250000</v>
      </c>
      <c r="L9" s="471">
        <v>60000</v>
      </c>
      <c r="M9" s="471"/>
      <c r="N9" s="471"/>
      <c r="O9" s="94">
        <f t="shared" si="0"/>
        <v>4700000</v>
      </c>
    </row>
    <row r="10" spans="1:15" s="95" customFormat="1" ht="13.5" customHeight="1">
      <c r="A10" s="93" t="s">
        <v>22</v>
      </c>
      <c r="B10" s="233" t="s">
        <v>386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94">
        <f t="shared" si="0"/>
        <v>0</v>
      </c>
    </row>
    <row r="11" spans="1:15" s="95" customFormat="1" ht="13.5" customHeight="1">
      <c r="A11" s="93" t="s">
        <v>23</v>
      </c>
      <c r="B11" s="233" t="s">
        <v>9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94">
        <f t="shared" si="0"/>
        <v>0</v>
      </c>
    </row>
    <row r="12" spans="1:15" s="95" customFormat="1" ht="13.5" customHeight="1">
      <c r="A12" s="93" t="s">
        <v>24</v>
      </c>
      <c r="B12" s="233" t="s">
        <v>360</v>
      </c>
      <c r="C12" s="471"/>
      <c r="D12" s="471">
        <v>56100</v>
      </c>
      <c r="E12" s="471">
        <v>10000</v>
      </c>
      <c r="F12" s="471">
        <v>10000</v>
      </c>
      <c r="G12" s="471">
        <v>10000</v>
      </c>
      <c r="H12" s="471">
        <v>10000</v>
      </c>
      <c r="I12" s="471">
        <v>10000</v>
      </c>
      <c r="J12" s="471">
        <v>10000</v>
      </c>
      <c r="K12" s="471">
        <v>10000</v>
      </c>
      <c r="L12" s="471">
        <v>10000</v>
      </c>
      <c r="M12" s="471">
        <v>10000</v>
      </c>
      <c r="N12" s="471">
        <v>10000</v>
      </c>
      <c r="O12" s="94">
        <f t="shared" si="0"/>
        <v>156100</v>
      </c>
    </row>
    <row r="13" spans="1:15" s="95" customFormat="1" ht="15">
      <c r="A13" s="93" t="s">
        <v>25</v>
      </c>
      <c r="B13" s="235" t="s">
        <v>383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94">
        <f t="shared" si="0"/>
        <v>0</v>
      </c>
    </row>
    <row r="14" spans="1:15" s="95" customFormat="1" ht="13.5" customHeight="1" thickBot="1">
      <c r="A14" s="93" t="s">
        <v>26</v>
      </c>
      <c r="B14" s="233" t="s">
        <v>10</v>
      </c>
      <c r="C14" s="471">
        <v>500000</v>
      </c>
      <c r="D14" s="471">
        <v>829533</v>
      </c>
      <c r="E14" s="471"/>
      <c r="F14" s="471"/>
      <c r="G14" s="471">
        <v>3900000</v>
      </c>
      <c r="H14" s="471"/>
      <c r="I14" s="471">
        <v>1100000</v>
      </c>
      <c r="J14" s="471"/>
      <c r="K14" s="471">
        <v>2000000</v>
      </c>
      <c r="L14" s="471"/>
      <c r="M14" s="471"/>
      <c r="N14" s="471"/>
      <c r="O14" s="94">
        <f t="shared" si="0"/>
        <v>8329533</v>
      </c>
    </row>
    <row r="15" spans="1:15" s="90" customFormat="1" ht="15.75" customHeight="1" thickBot="1">
      <c r="A15" s="89" t="s">
        <v>27</v>
      </c>
      <c r="B15" s="33" t="s">
        <v>106</v>
      </c>
      <c r="C15" s="473">
        <f aca="true" t="shared" si="1" ref="C15:N15">SUM(C6:C14)</f>
        <v>2204450</v>
      </c>
      <c r="D15" s="473">
        <f t="shared" si="1"/>
        <v>2051792</v>
      </c>
      <c r="E15" s="473">
        <f t="shared" si="1"/>
        <v>3386159</v>
      </c>
      <c r="F15" s="473">
        <f t="shared" si="1"/>
        <v>1186159</v>
      </c>
      <c r="G15" s="473">
        <f t="shared" si="1"/>
        <v>5036159</v>
      </c>
      <c r="H15" s="473">
        <f t="shared" si="1"/>
        <v>1136159</v>
      </c>
      <c r="I15" s="473">
        <f t="shared" si="1"/>
        <v>2236159</v>
      </c>
      <c r="J15" s="473">
        <f t="shared" si="1"/>
        <v>1186159</v>
      </c>
      <c r="K15" s="473">
        <f t="shared" si="1"/>
        <v>5386159</v>
      </c>
      <c r="L15" s="473">
        <f t="shared" si="1"/>
        <v>1196159</v>
      </c>
      <c r="M15" s="473">
        <f t="shared" si="1"/>
        <v>1136159</v>
      </c>
      <c r="N15" s="473">
        <f t="shared" si="1"/>
        <v>1136159</v>
      </c>
      <c r="O15" s="97">
        <f>SUM(C15:N15)</f>
        <v>27277832</v>
      </c>
    </row>
    <row r="16" spans="1:15" s="90" customFormat="1" ht="15" customHeight="1" thickBot="1">
      <c r="A16" s="89" t="s">
        <v>28</v>
      </c>
      <c r="B16" s="763" t="s">
        <v>55</v>
      </c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5"/>
    </row>
    <row r="17" spans="1:15" s="95" customFormat="1" ht="13.5" customHeight="1">
      <c r="A17" s="98" t="s">
        <v>29</v>
      </c>
      <c r="B17" s="236" t="s">
        <v>59</v>
      </c>
      <c r="C17" s="639">
        <v>765800</v>
      </c>
      <c r="D17" s="639">
        <v>765800</v>
      </c>
      <c r="E17" s="639">
        <v>765800</v>
      </c>
      <c r="F17" s="639">
        <v>765800</v>
      </c>
      <c r="G17" s="639">
        <f>765800+210000</f>
        <v>975800</v>
      </c>
      <c r="H17" s="639">
        <v>765800</v>
      </c>
      <c r="I17" s="639">
        <v>796200</v>
      </c>
      <c r="J17" s="639">
        <v>765800</v>
      </c>
      <c r="K17" s="639">
        <v>765800</v>
      </c>
      <c r="L17" s="639">
        <v>765800</v>
      </c>
      <c r="M17" s="639">
        <v>765800</v>
      </c>
      <c r="N17" s="639">
        <v>855800</v>
      </c>
      <c r="O17" s="640">
        <f t="shared" si="0"/>
        <v>9520000</v>
      </c>
    </row>
    <row r="18" spans="1:15" s="95" customFormat="1" ht="27" customHeight="1">
      <c r="A18" s="93" t="s">
        <v>30</v>
      </c>
      <c r="B18" s="235" t="s">
        <v>174</v>
      </c>
      <c r="C18" s="641">
        <v>98500</v>
      </c>
      <c r="D18" s="641">
        <v>98500</v>
      </c>
      <c r="E18" s="641">
        <v>98500</v>
      </c>
      <c r="F18" s="641">
        <v>98500</v>
      </c>
      <c r="G18" s="641">
        <v>123100</v>
      </c>
      <c r="H18" s="641">
        <v>98500</v>
      </c>
      <c r="I18" s="641">
        <v>110700</v>
      </c>
      <c r="J18" s="641">
        <v>98500</v>
      </c>
      <c r="K18" s="641">
        <v>98500</v>
      </c>
      <c r="L18" s="641">
        <v>98500</v>
      </c>
      <c r="M18" s="641">
        <v>98500</v>
      </c>
      <c r="N18" s="641">
        <v>109700</v>
      </c>
      <c r="O18" s="640">
        <f t="shared" si="0"/>
        <v>1230000</v>
      </c>
    </row>
    <row r="19" spans="1:15" s="95" customFormat="1" ht="13.5" customHeight="1">
      <c r="A19" s="93" t="s">
        <v>31</v>
      </c>
      <c r="B19" s="233" t="s">
        <v>131</v>
      </c>
      <c r="C19" s="641">
        <v>390000</v>
      </c>
      <c r="D19" s="641">
        <v>385000</v>
      </c>
      <c r="E19" s="641">
        <v>400000</v>
      </c>
      <c r="F19" s="641">
        <v>430000</v>
      </c>
      <c r="G19" s="641">
        <v>665000</v>
      </c>
      <c r="H19" s="641">
        <v>395000</v>
      </c>
      <c r="I19" s="641">
        <v>410000</v>
      </c>
      <c r="J19" s="641">
        <v>590000</v>
      </c>
      <c r="K19" s="641">
        <v>450000</v>
      </c>
      <c r="L19" s="641">
        <v>525000</v>
      </c>
      <c r="M19" s="641">
        <v>435000</v>
      </c>
      <c r="N19" s="641">
        <v>395000</v>
      </c>
      <c r="O19" s="640">
        <f t="shared" si="0"/>
        <v>5470000</v>
      </c>
    </row>
    <row r="20" spans="1:15" s="95" customFormat="1" ht="13.5" customHeight="1">
      <c r="A20" s="93" t="s">
        <v>32</v>
      </c>
      <c r="B20" s="233" t="s">
        <v>175</v>
      </c>
      <c r="C20" s="641">
        <v>26000</v>
      </c>
      <c r="D20" s="641">
        <v>26000</v>
      </c>
      <c r="E20" s="641">
        <v>26000</v>
      </c>
      <c r="F20" s="641">
        <v>51000</v>
      </c>
      <c r="G20" s="641">
        <v>36000</v>
      </c>
      <c r="H20" s="641">
        <v>51000</v>
      </c>
      <c r="I20" s="641">
        <v>26000</v>
      </c>
      <c r="J20" s="641">
        <v>36000</v>
      </c>
      <c r="K20" s="641">
        <v>206000</v>
      </c>
      <c r="L20" s="641">
        <v>46000</v>
      </c>
      <c r="M20" s="641">
        <v>36000</v>
      </c>
      <c r="N20" s="641">
        <v>26000</v>
      </c>
      <c r="O20" s="642">
        <f t="shared" si="0"/>
        <v>592000</v>
      </c>
    </row>
    <row r="21" spans="1:15" s="95" customFormat="1" ht="13.5" customHeight="1">
      <c r="A21" s="93" t="s">
        <v>33</v>
      </c>
      <c r="B21" s="233" t="s">
        <v>11</v>
      </c>
      <c r="C21" s="641">
        <v>41667</v>
      </c>
      <c r="D21" s="641">
        <v>161667</v>
      </c>
      <c r="E21" s="641">
        <v>241667</v>
      </c>
      <c r="F21" s="641">
        <v>41667</v>
      </c>
      <c r="G21" s="641">
        <v>51667</v>
      </c>
      <c r="H21" s="641">
        <v>61667</v>
      </c>
      <c r="I21" s="641">
        <v>41667</v>
      </c>
      <c r="J21" s="641">
        <v>61667</v>
      </c>
      <c r="K21" s="641">
        <f>291667+397</f>
        <v>292064</v>
      </c>
      <c r="L21" s="641">
        <v>61667</v>
      </c>
      <c r="M21" s="641">
        <v>41667</v>
      </c>
      <c r="N21" s="641">
        <v>2128518</v>
      </c>
      <c r="O21" s="642">
        <f t="shared" si="0"/>
        <v>3227252</v>
      </c>
    </row>
    <row r="22" spans="1:15" s="95" customFormat="1" ht="13.5" customHeight="1">
      <c r="A22" s="93" t="s">
        <v>34</v>
      </c>
      <c r="B22" s="233" t="s">
        <v>217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>
        <v>127000</v>
      </c>
      <c r="N22" s="641"/>
      <c r="O22" s="642">
        <f t="shared" si="0"/>
        <v>127000</v>
      </c>
    </row>
    <row r="23" spans="1:15" s="95" customFormat="1" ht="15">
      <c r="A23" s="93" t="s">
        <v>35</v>
      </c>
      <c r="B23" s="235" t="s">
        <v>178</v>
      </c>
      <c r="C23" s="641"/>
      <c r="D23" s="641"/>
      <c r="E23" s="641"/>
      <c r="F23" s="641"/>
      <c r="G23" s="641">
        <v>4550000</v>
      </c>
      <c r="H23" s="641"/>
      <c r="I23" s="641"/>
      <c r="J23" s="641"/>
      <c r="K23" s="641">
        <v>2000000</v>
      </c>
      <c r="L23" s="641"/>
      <c r="M23" s="641"/>
      <c r="N23" s="641"/>
      <c r="O23" s="642">
        <f t="shared" si="0"/>
        <v>6550000</v>
      </c>
    </row>
    <row r="24" spans="1:15" s="95" customFormat="1" ht="13.5" customHeight="1">
      <c r="A24" s="93" t="s">
        <v>36</v>
      </c>
      <c r="B24" s="233" t="s">
        <v>219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2">
        <f t="shared" si="0"/>
        <v>0</v>
      </c>
    </row>
    <row r="25" spans="1:17" s="95" customFormat="1" ht="13.5" customHeight="1" thickBot="1">
      <c r="A25" s="93" t="s">
        <v>37</v>
      </c>
      <c r="B25" s="233" t="s">
        <v>12</v>
      </c>
      <c r="C25" s="641">
        <v>561580</v>
      </c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2">
        <f t="shared" si="0"/>
        <v>561580</v>
      </c>
      <c r="Q25" s="638"/>
    </row>
    <row r="26" spans="1:15" s="90" customFormat="1" ht="15.75" customHeight="1" thickBot="1">
      <c r="A26" s="99" t="s">
        <v>38</v>
      </c>
      <c r="B26" s="33" t="s">
        <v>107</v>
      </c>
      <c r="C26" s="643">
        <f>SUM(C17:C25)</f>
        <v>1883547</v>
      </c>
      <c r="D26" s="643">
        <f aca="true" t="shared" si="2" ref="D26:J26">SUM(D17:D25)</f>
        <v>1436967</v>
      </c>
      <c r="E26" s="643">
        <f t="shared" si="2"/>
        <v>1531967</v>
      </c>
      <c r="F26" s="643">
        <f t="shared" si="2"/>
        <v>1386967</v>
      </c>
      <c r="G26" s="643">
        <f t="shared" si="2"/>
        <v>6401567</v>
      </c>
      <c r="H26" s="643">
        <f t="shared" si="2"/>
        <v>1371967</v>
      </c>
      <c r="I26" s="643">
        <f t="shared" si="2"/>
        <v>1384567</v>
      </c>
      <c r="J26" s="643">
        <f t="shared" si="2"/>
        <v>1551967</v>
      </c>
      <c r="K26" s="643">
        <f>SUM(K17:K25)</f>
        <v>3812364</v>
      </c>
      <c r="L26" s="643">
        <f>SUM(L17:L25)</f>
        <v>1496967</v>
      </c>
      <c r="M26" s="643">
        <f>SUM(M17:M25)</f>
        <v>1503967</v>
      </c>
      <c r="N26" s="643">
        <f>SUM(N17:N25)</f>
        <v>3515018</v>
      </c>
      <c r="O26" s="644">
        <f t="shared" si="0"/>
        <v>27277832</v>
      </c>
    </row>
    <row r="27" spans="1:15" ht="15.75" thickBot="1">
      <c r="A27" s="99" t="s">
        <v>39</v>
      </c>
      <c r="B27" s="237" t="s">
        <v>108</v>
      </c>
      <c r="C27" s="645">
        <f aca="true" t="shared" si="3" ref="C27:N27">C15-C26</f>
        <v>320903</v>
      </c>
      <c r="D27" s="645">
        <f t="shared" si="3"/>
        <v>614825</v>
      </c>
      <c r="E27" s="645">
        <f t="shared" si="3"/>
        <v>1854192</v>
      </c>
      <c r="F27" s="645">
        <f t="shared" si="3"/>
        <v>-200808</v>
      </c>
      <c r="G27" s="645">
        <f t="shared" si="3"/>
        <v>-1365408</v>
      </c>
      <c r="H27" s="645">
        <f t="shared" si="3"/>
        <v>-235808</v>
      </c>
      <c r="I27" s="645">
        <f t="shared" si="3"/>
        <v>851592</v>
      </c>
      <c r="J27" s="645">
        <f t="shared" si="3"/>
        <v>-365808</v>
      </c>
      <c r="K27" s="645">
        <f t="shared" si="3"/>
        <v>1573795</v>
      </c>
      <c r="L27" s="645">
        <f t="shared" si="3"/>
        <v>-300808</v>
      </c>
      <c r="M27" s="645">
        <f t="shared" si="3"/>
        <v>-367808</v>
      </c>
      <c r="N27" s="645">
        <f t="shared" si="3"/>
        <v>-2378859</v>
      </c>
      <c r="O27" s="646"/>
    </row>
    <row r="28" spans="1:15" ht="15">
      <c r="A28" s="101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</row>
    <row r="29" spans="2:15" ht="15">
      <c r="B29" s="102"/>
      <c r="C29" s="103"/>
      <c r="D29" s="103"/>
      <c r="O29" s="100"/>
    </row>
    <row r="30" ht="15">
      <c r="O30" s="100"/>
    </row>
    <row r="31" ht="15">
      <c r="O31" s="100"/>
    </row>
    <row r="32" ht="15">
      <c r="O32" s="100"/>
    </row>
    <row r="33" ht="15">
      <c r="O33" s="100"/>
    </row>
    <row r="34" ht="15">
      <c r="O34" s="100"/>
    </row>
    <row r="35" ht="15">
      <c r="O35" s="100"/>
    </row>
    <row r="36" ht="15">
      <c r="O36" s="100"/>
    </row>
    <row r="37" ht="15">
      <c r="O37" s="100"/>
    </row>
    <row r="38" ht="15">
      <c r="O38" s="100"/>
    </row>
    <row r="39" ht="15">
      <c r="O39" s="100"/>
    </row>
    <row r="40" ht="15">
      <c r="O40" s="100"/>
    </row>
    <row r="41" ht="15">
      <c r="O41" s="100"/>
    </row>
    <row r="42" ht="15">
      <c r="O42" s="100"/>
    </row>
    <row r="43" ht="15">
      <c r="O43" s="100"/>
    </row>
    <row r="44" ht="15">
      <c r="O44" s="100"/>
    </row>
    <row r="45" ht="15">
      <c r="O45" s="100"/>
    </row>
    <row r="46" ht="15">
      <c r="O46" s="100"/>
    </row>
    <row r="47" ht="15">
      <c r="O47" s="100"/>
    </row>
    <row r="48" ht="15">
      <c r="O48" s="100"/>
    </row>
    <row r="49" ht="15">
      <c r="O49" s="100"/>
    </row>
    <row r="50" ht="15">
      <c r="O50" s="100"/>
    </row>
    <row r="51" ht="15">
      <c r="O51" s="100"/>
    </row>
    <row r="52" ht="15">
      <c r="O52" s="100"/>
    </row>
    <row r="53" ht="15">
      <c r="O53" s="100"/>
    </row>
    <row r="54" ht="15">
      <c r="O54" s="100"/>
    </row>
    <row r="55" ht="15">
      <c r="O55" s="100"/>
    </row>
    <row r="56" ht="15">
      <c r="O56" s="100"/>
    </row>
    <row r="57" ht="15">
      <c r="O57" s="100"/>
    </row>
    <row r="58" ht="15">
      <c r="O58" s="100"/>
    </row>
    <row r="59" ht="15">
      <c r="O59" s="100"/>
    </row>
    <row r="60" ht="15">
      <c r="O60" s="100"/>
    </row>
    <row r="61" ht="15">
      <c r="O61" s="100"/>
    </row>
    <row r="62" ht="15">
      <c r="O62" s="100"/>
    </row>
    <row r="63" ht="15">
      <c r="O63" s="100"/>
    </row>
    <row r="64" ht="15">
      <c r="O64" s="100"/>
    </row>
    <row r="65" ht="15">
      <c r="O65" s="100"/>
    </row>
    <row r="66" ht="15">
      <c r="O66" s="100"/>
    </row>
    <row r="67" ht="15">
      <c r="O67" s="100"/>
    </row>
    <row r="68" ht="15">
      <c r="O68" s="100"/>
    </row>
    <row r="69" ht="15">
      <c r="O69" s="100"/>
    </row>
    <row r="70" ht="15">
      <c r="O70" s="100"/>
    </row>
    <row r="71" ht="15">
      <c r="O71" s="100"/>
    </row>
    <row r="72" ht="15">
      <c r="O72" s="100"/>
    </row>
    <row r="73" ht="15">
      <c r="O73" s="100"/>
    </row>
    <row r="74" ht="15">
      <c r="O74" s="100"/>
    </row>
    <row r="75" ht="15">
      <c r="O75" s="100"/>
    </row>
    <row r="76" ht="15">
      <c r="O76" s="100"/>
    </row>
    <row r="77" ht="15">
      <c r="O77" s="100"/>
    </row>
    <row r="78" ht="15">
      <c r="O78" s="100"/>
    </row>
    <row r="79" ht="15">
      <c r="O79" s="100"/>
    </row>
    <row r="80" ht="15">
      <c r="O80" s="100"/>
    </row>
    <row r="81" ht="15">
      <c r="O81" s="100"/>
    </row>
    <row r="82" ht="15">
      <c r="O82" s="100"/>
    </row>
  </sheetData>
  <sheetProtection selectLockedCells="1" selectUnlockedCells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9"/>
  <sheetViews>
    <sheetView zoomScale="120" zoomScaleNormal="120" zoomScalePageLayoutView="120" workbookViewId="0" topLeftCell="A1">
      <selection activeCell="B22" sqref="B22"/>
    </sheetView>
  </sheetViews>
  <sheetFormatPr defaultColWidth="9.375" defaultRowHeight="12.75"/>
  <cols>
    <col min="1" max="1" width="17.625" style="42" customWidth="1"/>
    <col min="2" max="2" width="88.625" style="652" customWidth="1"/>
    <col min="3" max="3" width="16.75390625" style="42" customWidth="1"/>
    <col min="4" max="4" width="4.75390625" style="581" customWidth="1"/>
    <col min="5" max="16384" width="9.375" style="42" customWidth="1"/>
  </cols>
  <sheetData>
    <row r="1" spans="2:4" ht="47.25" customHeight="1">
      <c r="B1" s="768" t="str">
        <f>+CONCATENATE("A ",LEFT(KV_ÖSSZEFÜGGÉSEK!A5,4),". évi általános működés és ágazati feladatok támogatásának alakulása jogcímenként")</f>
        <v>A 2021. évi általános működés és ágazati feladatok támogatásának alakulása jogcímenként</v>
      </c>
      <c r="C1" s="768"/>
      <c r="D1" s="769" t="str">
        <f>CONCATENATE("5. tájékoztató tábla ",ALAPADATOK!A7," ",ALAPADATOK!B7," ",ALAPADATOK!C7," ",ALAPADATOK!D7," ",ALAPADATOK!E7," ",ALAPADATOK!F7," ",ALAPADATOK!G7," ",ALAPADATOK!H7)</f>
        <v>5. tájékoztató tábla a 6 / 2021 ( III.12. ) önkormányzati rendelethez</v>
      </c>
    </row>
    <row r="2" spans="1:4" ht="22.5" customHeight="1" thickBot="1">
      <c r="A2" s="149"/>
      <c r="B2" s="314"/>
      <c r="C2" s="580" t="s">
        <v>606</v>
      </c>
      <c r="D2" s="769"/>
    </row>
    <row r="3" spans="1:8" s="43" customFormat="1" ht="62.25" customHeight="1" thickBot="1">
      <c r="A3" s="648" t="s">
        <v>626</v>
      </c>
      <c r="B3" s="650" t="s">
        <v>50</v>
      </c>
      <c r="C3" s="647" t="str">
        <f>+CONCATENATE(LEFT(KV_ÖSSZEFÜGGÉSEK!A5,4),". évi tervezett támogatás összesen")</f>
        <v>2021. évi tervezett támogatás összesen</v>
      </c>
      <c r="D3" s="769"/>
      <c r="H3" s="562"/>
    </row>
    <row r="4" spans="1:4" s="44" customFormat="1" ht="12.75">
      <c r="A4" s="658" t="s">
        <v>457</v>
      </c>
      <c r="B4" s="659" t="s">
        <v>458</v>
      </c>
      <c r="C4" s="660" t="s">
        <v>459</v>
      </c>
      <c r="D4" s="769"/>
    </row>
    <row r="5" spans="1:4" ht="12.75">
      <c r="A5" s="661" t="s">
        <v>640</v>
      </c>
      <c r="B5" s="662" t="s">
        <v>651</v>
      </c>
      <c r="C5" s="663">
        <v>40000</v>
      </c>
      <c r="D5" s="769"/>
    </row>
    <row r="6" spans="1:4" ht="12.75">
      <c r="A6" s="661" t="s">
        <v>640</v>
      </c>
      <c r="B6" s="662" t="s">
        <v>650</v>
      </c>
      <c r="C6" s="663">
        <v>400397</v>
      </c>
      <c r="D6" s="769"/>
    </row>
    <row r="7" spans="1:4" ht="12.75">
      <c r="A7" s="661" t="s">
        <v>641</v>
      </c>
      <c r="B7" s="664" t="s">
        <v>652</v>
      </c>
      <c r="C7" s="663">
        <v>500000</v>
      </c>
      <c r="D7" s="769"/>
    </row>
    <row r="8" spans="1:4" ht="12.75">
      <c r="A8" s="661"/>
      <c r="B8" s="662"/>
      <c r="C8" s="663"/>
      <c r="D8" s="769"/>
    </row>
    <row r="9" spans="1:4" ht="12.75">
      <c r="A9" s="661"/>
      <c r="B9" s="662"/>
      <c r="C9" s="663"/>
      <c r="D9" s="769"/>
    </row>
    <row r="10" spans="1:4" ht="12.75">
      <c r="A10" s="661"/>
      <c r="B10" s="662"/>
      <c r="C10" s="663">
        <v>0</v>
      </c>
      <c r="D10" s="769"/>
    </row>
    <row r="11" spans="1:4" ht="12.75">
      <c r="A11" s="661"/>
      <c r="B11" s="664"/>
      <c r="C11" s="663"/>
      <c r="D11" s="769"/>
    </row>
    <row r="12" spans="1:4" ht="13.5" thickBot="1">
      <c r="A12" s="665"/>
      <c r="B12" s="666"/>
      <c r="C12" s="667"/>
      <c r="D12" s="769"/>
    </row>
    <row r="13" spans="1:4" s="45" customFormat="1" ht="19.5" customHeight="1" thickBot="1">
      <c r="A13" s="649"/>
      <c r="B13" s="651" t="s">
        <v>51</v>
      </c>
      <c r="C13" s="657">
        <f>SUM(C5:C12)</f>
        <v>940397</v>
      </c>
      <c r="D13" s="769"/>
    </row>
    <row r="14" spans="1:2" ht="12.75">
      <c r="A14" s="770" t="s">
        <v>627</v>
      </c>
      <c r="B14" s="770"/>
    </row>
    <row r="15" spans="1:3" ht="12.75">
      <c r="A15" s="149"/>
      <c r="B15" s="149"/>
      <c r="C15" s="149"/>
    </row>
    <row r="16" spans="1:3" ht="12.75">
      <c r="A16" s="149"/>
      <c r="B16" s="149"/>
      <c r="C16" s="149"/>
    </row>
    <row r="17" spans="1:3" ht="12.75">
      <c r="A17" s="149"/>
      <c r="B17" s="149"/>
      <c r="C17" s="149"/>
    </row>
    <row r="18" spans="1:3" ht="12.75">
      <c r="A18" s="149"/>
      <c r="B18" s="149"/>
      <c r="C18" s="149"/>
    </row>
    <row r="19" spans="1:3" ht="12.75">
      <c r="A19" s="149"/>
      <c r="B19" s="149"/>
      <c r="C19" s="149"/>
    </row>
    <row r="20" spans="1:3" ht="12.75">
      <c r="A20" s="149"/>
      <c r="B20" s="149"/>
      <c r="C20" s="149"/>
    </row>
    <row r="21" spans="1:3" ht="12.75">
      <c r="A21" s="149"/>
      <c r="B21" s="149"/>
      <c r="C21" s="149"/>
    </row>
    <row r="22" spans="1:3" ht="12.75">
      <c r="A22" s="149"/>
      <c r="B22" s="149"/>
      <c r="C22" s="149"/>
    </row>
    <row r="23" spans="1:3" ht="12.75">
      <c r="A23" s="149"/>
      <c r="B23" s="149"/>
      <c r="C23" s="149"/>
    </row>
    <row r="24" spans="1:3" ht="12.75">
      <c r="A24" s="149"/>
      <c r="B24" s="149"/>
      <c r="C24" s="149"/>
    </row>
    <row r="25" spans="1:3" ht="12.75">
      <c r="A25" s="149"/>
      <c r="B25" s="149"/>
      <c r="C25" s="149"/>
    </row>
    <row r="26" spans="1:3" ht="12.75">
      <c r="A26" s="149"/>
      <c r="B26" s="149"/>
      <c r="C26" s="149"/>
    </row>
    <row r="27" spans="1:3" ht="12.75">
      <c r="A27" s="149"/>
      <c r="B27" s="149"/>
      <c r="C27" s="149"/>
    </row>
    <row r="28" spans="1:3" ht="12.75">
      <c r="A28" s="149"/>
      <c r="B28" s="149"/>
      <c r="C28" s="149"/>
    </row>
    <row r="29" spans="1:3" ht="12.75">
      <c r="A29" s="149"/>
      <c r="B29" s="149"/>
      <c r="C29" s="149"/>
    </row>
    <row r="30" spans="1:3" ht="12.75">
      <c r="A30" s="149"/>
      <c r="B30" s="149"/>
      <c r="C30" s="149"/>
    </row>
    <row r="31" spans="1:3" ht="12.75">
      <c r="A31" s="149"/>
      <c r="B31" s="149"/>
      <c r="C31" s="149"/>
    </row>
    <row r="32" spans="1:3" ht="12.75">
      <c r="A32" s="149"/>
      <c r="B32" s="149"/>
      <c r="C32" s="149"/>
    </row>
    <row r="33" spans="1:3" ht="12.75">
      <c r="A33" s="149"/>
      <c r="B33" s="149"/>
      <c r="C33" s="149"/>
    </row>
    <row r="34" spans="1:3" ht="12.75">
      <c r="A34" s="149"/>
      <c r="B34" s="149"/>
      <c r="C34" s="149"/>
    </row>
    <row r="35" spans="1:3" ht="12.75">
      <c r="A35" s="149"/>
      <c r="B35" s="149"/>
      <c r="C35" s="149"/>
    </row>
    <row r="36" spans="1:3" ht="12.75">
      <c r="A36" s="149"/>
      <c r="B36" s="149"/>
      <c r="C36" s="149"/>
    </row>
    <row r="37" spans="1:3" ht="12.75">
      <c r="A37" s="149"/>
      <c r="B37" s="149"/>
      <c r="C37" s="149"/>
    </row>
    <row r="38" spans="1:3" ht="12.75">
      <c r="A38" s="149"/>
      <c r="B38" s="149"/>
      <c r="C38" s="149"/>
    </row>
    <row r="39" spans="1:3" ht="12.75">
      <c r="A39" s="149"/>
      <c r="B39" s="149"/>
      <c r="C39" s="149"/>
    </row>
  </sheetData>
  <sheetProtection selectLockedCells="1" selectUnlockedCells="1"/>
  <mergeCells count="3">
    <mergeCell ref="B1:C1"/>
    <mergeCell ref="D1:D13"/>
    <mergeCell ref="A14:B1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="120" zoomScaleNormal="120" workbookViewId="0" topLeftCell="A4">
      <selection activeCell="B23" sqref="B2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3:4" ht="14.25">
      <c r="C1" s="555"/>
      <c r="D1" s="561" t="str">
        <f>CONCATENATE("6. tájékoztató tábla ",ALAPADATOK!A7," ",ALAPADATOK!B7," ",ALAPADATOK!C7," ",ALAPADATOK!D7," ",ALAPADATOK!E7," ",ALAPADATOK!F7," ",ALAPADATOK!G7," ",ALAPADATOK!H7)</f>
        <v>6. tájékoztató tábla a 6 / 2021 ( III.12. ) önkormányzati rendelethez</v>
      </c>
    </row>
    <row r="2" spans="1:4" ht="45" customHeight="1">
      <c r="A2" s="774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774"/>
      <c r="C2" s="774"/>
      <c r="D2" s="774"/>
    </row>
    <row r="3" spans="1:4" ht="17.25" customHeight="1">
      <c r="A3" s="313"/>
      <c r="B3" s="313"/>
      <c r="C3" s="313"/>
      <c r="D3" s="313"/>
    </row>
    <row r="4" spans="1:4" ht="13.5" thickBot="1">
      <c r="A4" s="182"/>
      <c r="B4" s="182"/>
      <c r="C4" s="771" t="str">
        <f>'KV_4.sz.tájékoztató_t.'!O3</f>
        <v>Forintban!</v>
      </c>
      <c r="D4" s="771"/>
    </row>
    <row r="5" spans="1:4" ht="42.75" customHeight="1" thickBot="1">
      <c r="A5" s="315" t="s">
        <v>66</v>
      </c>
      <c r="B5" s="316" t="s">
        <v>122</v>
      </c>
      <c r="C5" s="316" t="s">
        <v>123</v>
      </c>
      <c r="D5" s="317" t="s">
        <v>13</v>
      </c>
    </row>
    <row r="6" spans="1:4" ht="15.75" customHeight="1">
      <c r="A6" s="183" t="s">
        <v>17</v>
      </c>
      <c r="B6" s="653" t="s">
        <v>642</v>
      </c>
      <c r="C6" s="653" t="s">
        <v>643</v>
      </c>
      <c r="D6" s="654">
        <v>10000</v>
      </c>
    </row>
    <row r="7" spans="1:4" ht="15.75" customHeight="1">
      <c r="A7" s="184" t="s">
        <v>18</v>
      </c>
      <c r="B7" s="653" t="s">
        <v>644</v>
      </c>
      <c r="C7" s="653" t="s">
        <v>643</v>
      </c>
      <c r="D7" s="654">
        <v>10000</v>
      </c>
    </row>
    <row r="8" spans="1:4" ht="15.75" customHeight="1">
      <c r="A8" s="184" t="s">
        <v>19</v>
      </c>
      <c r="B8" s="653" t="s">
        <v>645</v>
      </c>
      <c r="C8" s="653" t="s">
        <v>643</v>
      </c>
      <c r="D8" s="655">
        <v>30000</v>
      </c>
    </row>
    <row r="9" spans="1:4" ht="15.75" customHeight="1">
      <c r="A9" s="184" t="s">
        <v>20</v>
      </c>
      <c r="B9" s="653" t="s">
        <v>646</v>
      </c>
      <c r="C9" s="653" t="s">
        <v>647</v>
      </c>
      <c r="D9" s="655">
        <v>10000</v>
      </c>
    </row>
    <row r="10" spans="1:4" ht="15.75" customHeight="1">
      <c r="A10" s="184" t="s">
        <v>21</v>
      </c>
      <c r="B10" s="656" t="s">
        <v>648</v>
      </c>
      <c r="C10" s="653" t="s">
        <v>643</v>
      </c>
      <c r="D10" s="655">
        <v>25000</v>
      </c>
    </row>
    <row r="11" spans="1:4" ht="15.75" customHeight="1">
      <c r="A11" s="184" t="s">
        <v>22</v>
      </c>
      <c r="B11" s="653" t="s">
        <v>649</v>
      </c>
      <c r="C11" s="653"/>
      <c r="D11" s="655">
        <v>15000</v>
      </c>
    </row>
    <row r="12" spans="1:4" ht="15.75" customHeight="1">
      <c r="A12" s="184" t="s">
        <v>23</v>
      </c>
      <c r="B12" s="29"/>
      <c r="C12" s="29"/>
      <c r="D12" s="474"/>
    </row>
    <row r="13" spans="1:4" ht="15.75" customHeight="1">
      <c r="A13" s="184" t="s">
        <v>24</v>
      </c>
      <c r="B13" s="29"/>
      <c r="C13" s="29"/>
      <c r="D13" s="474"/>
    </row>
    <row r="14" spans="1:4" ht="15.75" customHeight="1">
      <c r="A14" s="184" t="s">
        <v>25</v>
      </c>
      <c r="B14" s="29"/>
      <c r="C14" s="29"/>
      <c r="D14" s="474"/>
    </row>
    <row r="15" spans="1:4" ht="15.75" customHeight="1" thickBot="1">
      <c r="A15" s="184" t="s">
        <v>26</v>
      </c>
      <c r="B15" s="29"/>
      <c r="C15" s="29"/>
      <c r="D15" s="474"/>
    </row>
    <row r="16" spans="1:4" ht="15.75" customHeight="1" thickBot="1">
      <c r="A16" s="772" t="s">
        <v>51</v>
      </c>
      <c r="B16" s="773"/>
      <c r="C16" s="185"/>
      <c r="D16" s="475">
        <f>SUM(D6:D15)</f>
        <v>100000</v>
      </c>
    </row>
    <row r="17" ht="12.75">
      <c r="A17" t="s">
        <v>192</v>
      </c>
    </row>
  </sheetData>
  <sheetProtection selectLockedCells="1" selectUnlockedCells="1"/>
  <mergeCells count="3">
    <mergeCell ref="C4:D4"/>
    <mergeCell ref="A16:B16"/>
    <mergeCell ref="A2:D2"/>
  </mergeCells>
  <conditionalFormatting sqref="D16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J25" sqref="J25"/>
    </sheetView>
  </sheetViews>
  <sheetFormatPr defaultColWidth="9.375" defaultRowHeight="12.75"/>
  <cols>
    <col min="1" max="1" width="9.00390625" style="319" customWidth="1"/>
    <col min="2" max="2" width="66.375" style="319" bestFit="1" customWidth="1"/>
    <col min="3" max="3" width="15.50390625" style="320" customWidth="1"/>
    <col min="4" max="5" width="15.50390625" style="319" customWidth="1"/>
    <col min="6" max="6" width="9.00390625" style="347" customWidth="1"/>
    <col min="7" max="16384" width="9.375" style="347" customWidth="1"/>
  </cols>
  <sheetData>
    <row r="1" spans="3:5" ht="15">
      <c r="C1" s="557"/>
      <c r="D1" s="555"/>
      <c r="E1" s="561" t="str">
        <f>CONCATENATE("7. tájékoztató tábla ",ALAPADATOK!A7," ",ALAPADATOK!B7," ",ALAPADATOK!C7," ",ALAPADATOK!D7," ",ALAPADATOK!E7," ",ALAPADATOK!F7," ",ALAPADATOK!G7," ",ALAPADATOK!H7)</f>
        <v>7. tájékoztató tábla a 6 / 2021 ( III.12. ) önkormányzati rendelethez</v>
      </c>
    </row>
    <row r="2" spans="1:5" ht="15">
      <c r="A2" s="775" t="str">
        <f>CONCATENATE(ALAPADATOK!A3)</f>
        <v>Szilvás Községi Önkormányzat</v>
      </c>
      <c r="B2" s="776"/>
      <c r="C2" s="776"/>
      <c r="D2" s="776"/>
      <c r="E2" s="776"/>
    </row>
    <row r="3" spans="1:5" ht="15">
      <c r="A3" s="749" t="str">
        <f>CONCATENATE(ALAPADATOK!D7,". ÉVI KÖLTSÉGVETÉSI ÉVET KÖVETŐ 3 ÉV TERVEZETT")</f>
        <v>2021. ÉVI KÖLTSÉGVETÉSI ÉVET KÖVETŐ 3 ÉV TERVEZETT</v>
      </c>
      <c r="B3" s="777"/>
      <c r="C3" s="777"/>
      <c r="D3" s="777"/>
      <c r="E3" s="777"/>
    </row>
    <row r="4" spans="1:5" ht="15.75" customHeight="1">
      <c r="A4" s="693" t="s">
        <v>537</v>
      </c>
      <c r="B4" s="693"/>
      <c r="C4" s="693"/>
      <c r="D4" s="693"/>
      <c r="E4" s="693"/>
    </row>
    <row r="5" spans="1:5" ht="15.75" customHeight="1" thickBot="1">
      <c r="A5" s="692" t="s">
        <v>143</v>
      </c>
      <c r="B5" s="692"/>
      <c r="D5" s="124"/>
      <c r="E5" s="254" t="str">
        <f>'KV_4.sz.tájékoztató_t.'!O3</f>
        <v>Forintban!</v>
      </c>
    </row>
    <row r="6" spans="1:5" ht="37.5" customHeight="1" thickBot="1">
      <c r="A6" s="23" t="s">
        <v>66</v>
      </c>
      <c r="B6" s="24" t="s">
        <v>16</v>
      </c>
      <c r="C6" s="24" t="str">
        <f>+CONCATENATE(LEFT(KV_ÖSSZEFÜGGÉSEK!A5,4)+1,". évi")</f>
        <v>2022. évi</v>
      </c>
      <c r="D6" s="343" t="str">
        <f>+CONCATENATE(LEFT(KV_ÖSSZEFÜGGÉSEK!A5,4)+2,". évi")</f>
        <v>2023. évi</v>
      </c>
      <c r="E6" s="141" t="str">
        <f>+CONCATENATE(LEFT(KV_ÖSSZEFÜGGÉSEK!A5,4)+3,". évi")</f>
        <v>2024. évi</v>
      </c>
    </row>
    <row r="7" spans="1:5" s="348" customFormat="1" ht="12" customHeight="1" thickBot="1">
      <c r="A7" s="30" t="s">
        <v>457</v>
      </c>
      <c r="B7" s="31" t="s">
        <v>458</v>
      </c>
      <c r="C7" s="31" t="s">
        <v>459</v>
      </c>
      <c r="D7" s="31" t="s">
        <v>461</v>
      </c>
      <c r="E7" s="382" t="s">
        <v>460</v>
      </c>
    </row>
    <row r="8" spans="1:5" s="349" customFormat="1" ht="12" customHeight="1" thickBot="1">
      <c r="A8" s="20" t="s">
        <v>17</v>
      </c>
      <c r="B8" s="21" t="s">
        <v>484</v>
      </c>
      <c r="C8" s="388">
        <v>14200000</v>
      </c>
      <c r="D8" s="388">
        <v>14350000</v>
      </c>
      <c r="E8" s="389">
        <v>14500000</v>
      </c>
    </row>
    <row r="9" spans="1:5" s="349" customFormat="1" ht="12" customHeight="1" thickBot="1">
      <c r="A9" s="20" t="s">
        <v>18</v>
      </c>
      <c r="B9" s="239" t="s">
        <v>359</v>
      </c>
      <c r="C9" s="388">
        <v>620000</v>
      </c>
      <c r="D9" s="388">
        <v>700000</v>
      </c>
      <c r="E9" s="389">
        <v>700000</v>
      </c>
    </row>
    <row r="10" spans="1:5" s="349" customFormat="1" ht="12" customHeight="1" thickBot="1">
      <c r="A10" s="20" t="s">
        <v>19</v>
      </c>
      <c r="B10" s="21" t="s">
        <v>366</v>
      </c>
      <c r="C10" s="388"/>
      <c r="D10" s="388"/>
      <c r="E10" s="389"/>
    </row>
    <row r="11" spans="1:5" s="349" customFormat="1" ht="12" customHeight="1" thickBot="1">
      <c r="A11" s="20" t="s">
        <v>164</v>
      </c>
      <c r="B11" s="21" t="s">
        <v>254</v>
      </c>
      <c r="C11" s="342">
        <f>SUM(C12:C18)</f>
        <v>5200000</v>
      </c>
      <c r="D11" s="342">
        <f>SUM(D12:D18)</f>
        <v>5300000</v>
      </c>
      <c r="E11" s="381">
        <f>SUM(E12:E18)</f>
        <v>5300000</v>
      </c>
    </row>
    <row r="12" spans="1:5" s="349" customFormat="1" ht="12" customHeight="1">
      <c r="A12" s="15" t="s">
        <v>255</v>
      </c>
      <c r="B12" s="350" t="str">
        <f>'KV_1.1.sz.mell.'!B32</f>
        <v>Építményadó</v>
      </c>
      <c r="C12" s="337"/>
      <c r="D12" s="337"/>
      <c r="E12" s="213"/>
    </row>
    <row r="13" spans="1:5" s="349" customFormat="1" ht="12" customHeight="1">
      <c r="A13" s="14" t="s">
        <v>256</v>
      </c>
      <c r="B13" s="351" t="str">
        <f>'KV_1.1.sz.mell.'!B33</f>
        <v>Idegenforgalmi adó</v>
      </c>
      <c r="C13" s="336"/>
      <c r="D13" s="336"/>
      <c r="E13" s="212"/>
    </row>
    <row r="14" spans="1:5" s="349" customFormat="1" ht="12" customHeight="1">
      <c r="A14" s="14" t="s">
        <v>257</v>
      </c>
      <c r="B14" s="351" t="str">
        <f>'KV_1.1.sz.mell.'!B34</f>
        <v>Iparűzési adó</v>
      </c>
      <c r="C14" s="336">
        <v>5000000</v>
      </c>
      <c r="D14" s="336">
        <v>5100000</v>
      </c>
      <c r="E14" s="212">
        <v>5100000</v>
      </c>
    </row>
    <row r="15" spans="1:5" s="349" customFormat="1" ht="12" customHeight="1">
      <c r="A15" s="14" t="s">
        <v>258</v>
      </c>
      <c r="B15" s="351" t="str">
        <f>'KV_1.1.sz.mell.'!B35</f>
        <v>Talajterhelési díj</v>
      </c>
      <c r="C15" s="336"/>
      <c r="D15" s="336"/>
      <c r="E15" s="212"/>
    </row>
    <row r="16" spans="1:5" s="349" customFormat="1" ht="12" customHeight="1">
      <c r="A16" s="14" t="s">
        <v>505</v>
      </c>
      <c r="B16" s="351" t="str">
        <f>'KV_1.1.sz.mell.'!B36</f>
        <v>Gépjárműadó</v>
      </c>
      <c r="C16" s="336"/>
      <c r="D16" s="336"/>
      <c r="E16" s="212"/>
    </row>
    <row r="17" spans="1:5" s="349" customFormat="1" ht="12" customHeight="1">
      <c r="A17" s="14" t="s">
        <v>506</v>
      </c>
      <c r="B17" s="351" t="str">
        <f>'KV_1.1.sz.mell.'!B37</f>
        <v>Telekadó</v>
      </c>
      <c r="C17" s="336"/>
      <c r="D17" s="336"/>
      <c r="E17" s="212"/>
    </row>
    <row r="18" spans="1:5" s="349" customFormat="1" ht="12" customHeight="1" thickBot="1">
      <c r="A18" s="16" t="s">
        <v>507</v>
      </c>
      <c r="B18" s="352" t="str">
        <f>'KV_1.1.sz.mell.'!B38</f>
        <v>Kommunális adó</v>
      </c>
      <c r="C18" s="338">
        <v>200000</v>
      </c>
      <c r="D18" s="338">
        <v>200000</v>
      </c>
      <c r="E18" s="214">
        <v>200000</v>
      </c>
    </row>
    <row r="19" spans="1:5" s="349" customFormat="1" ht="12" customHeight="1" thickBot="1">
      <c r="A19" s="20" t="s">
        <v>21</v>
      </c>
      <c r="B19" s="21" t="s">
        <v>487</v>
      </c>
      <c r="C19" s="388"/>
      <c r="D19" s="388"/>
      <c r="E19" s="389"/>
    </row>
    <row r="20" spans="1:5" s="349" customFormat="1" ht="12" customHeight="1" thickBot="1">
      <c r="A20" s="20" t="s">
        <v>22</v>
      </c>
      <c r="B20" s="21" t="s">
        <v>9</v>
      </c>
      <c r="C20" s="388"/>
      <c r="D20" s="388"/>
      <c r="E20" s="389"/>
    </row>
    <row r="21" spans="1:5" s="349" customFormat="1" ht="12" customHeight="1" thickBot="1">
      <c r="A21" s="20" t="s">
        <v>171</v>
      </c>
      <c r="B21" s="21" t="s">
        <v>486</v>
      </c>
      <c r="C21" s="388"/>
      <c r="D21" s="388"/>
      <c r="E21" s="389"/>
    </row>
    <row r="22" spans="1:5" s="349" customFormat="1" ht="12" customHeight="1" thickBot="1">
      <c r="A22" s="20" t="s">
        <v>24</v>
      </c>
      <c r="B22" s="239" t="s">
        <v>485</v>
      </c>
      <c r="C22" s="388"/>
      <c r="D22" s="388"/>
      <c r="E22" s="389"/>
    </row>
    <row r="23" spans="1:5" s="349" customFormat="1" ht="12" customHeight="1" thickBot="1">
      <c r="A23" s="20" t="s">
        <v>25</v>
      </c>
      <c r="B23" s="21" t="s">
        <v>291</v>
      </c>
      <c r="C23" s="342">
        <f>+C8+C9+C10+C11+C19+C20+C21+C22</f>
        <v>20020000</v>
      </c>
      <c r="D23" s="342">
        <f>+D8+D9+D10+D11+D19+D20+D21+D22</f>
        <v>20350000</v>
      </c>
      <c r="E23" s="250">
        <f>+E8+E9+E10+E11+E19+E20+E21+E22</f>
        <v>20500000</v>
      </c>
    </row>
    <row r="24" spans="1:5" s="349" customFormat="1" ht="12" customHeight="1" thickBot="1">
      <c r="A24" s="20" t="s">
        <v>26</v>
      </c>
      <c r="B24" s="21" t="s">
        <v>488</v>
      </c>
      <c r="C24" s="434">
        <v>1500000</v>
      </c>
      <c r="D24" s="434">
        <v>1200000</v>
      </c>
      <c r="E24" s="435">
        <v>1400000</v>
      </c>
    </row>
    <row r="25" spans="1:5" s="349" customFormat="1" ht="12" customHeight="1" thickBot="1">
      <c r="A25" s="20" t="s">
        <v>27</v>
      </c>
      <c r="B25" s="21" t="s">
        <v>489</v>
      </c>
      <c r="C25" s="342">
        <f>+C23+C24</f>
        <v>21520000</v>
      </c>
      <c r="D25" s="342">
        <f>+D23+D24</f>
        <v>21550000</v>
      </c>
      <c r="E25" s="381">
        <f>+E23+E24</f>
        <v>21900000</v>
      </c>
    </row>
    <row r="26" spans="1:5" s="349" customFormat="1" ht="12" customHeight="1">
      <c r="A26" s="307"/>
      <c r="B26" s="308"/>
      <c r="C26" s="309"/>
      <c r="D26" s="431"/>
      <c r="E26" s="432"/>
    </row>
    <row r="27" spans="1:5" s="349" customFormat="1" ht="12" customHeight="1">
      <c r="A27" s="693" t="s">
        <v>45</v>
      </c>
      <c r="B27" s="693"/>
      <c r="C27" s="693"/>
      <c r="D27" s="693"/>
      <c r="E27" s="693"/>
    </row>
    <row r="28" spans="1:5" s="349" customFormat="1" ht="12" customHeight="1" thickBot="1">
      <c r="A28" s="690" t="s">
        <v>144</v>
      </c>
      <c r="B28" s="690"/>
      <c r="C28" s="320"/>
      <c r="D28" s="124"/>
      <c r="E28" s="254" t="str">
        <f>E5</f>
        <v>Forintban!</v>
      </c>
    </row>
    <row r="29" spans="1:6" s="349" customFormat="1" ht="24" customHeight="1" thickBot="1">
      <c r="A29" s="23" t="s">
        <v>15</v>
      </c>
      <c r="B29" s="24" t="s">
        <v>46</v>
      </c>
      <c r="C29" s="24" t="str">
        <f>+C6</f>
        <v>2022. évi</v>
      </c>
      <c r="D29" s="24" t="str">
        <f>+D6</f>
        <v>2023. évi</v>
      </c>
      <c r="E29" s="141" t="str">
        <f>+E6</f>
        <v>2024. évi</v>
      </c>
      <c r="F29" s="433"/>
    </row>
    <row r="30" spans="1:6" s="349" customFormat="1" ht="12" customHeight="1" thickBot="1">
      <c r="A30" s="344" t="s">
        <v>457</v>
      </c>
      <c r="B30" s="345" t="s">
        <v>458</v>
      </c>
      <c r="C30" s="345" t="s">
        <v>459</v>
      </c>
      <c r="D30" s="345" t="s">
        <v>461</v>
      </c>
      <c r="E30" s="427" t="s">
        <v>460</v>
      </c>
      <c r="F30" s="433"/>
    </row>
    <row r="31" spans="1:6" s="349" customFormat="1" ht="15" customHeight="1" thickBot="1">
      <c r="A31" s="20" t="s">
        <v>17</v>
      </c>
      <c r="B31" s="27" t="s">
        <v>490</v>
      </c>
      <c r="C31" s="388">
        <v>19650000</v>
      </c>
      <c r="D31" s="388">
        <v>19710000</v>
      </c>
      <c r="E31" s="384">
        <v>20095000</v>
      </c>
      <c r="F31" s="433"/>
    </row>
    <row r="32" spans="1:5" ht="12" customHeight="1" thickBot="1">
      <c r="A32" s="406" t="s">
        <v>18</v>
      </c>
      <c r="B32" s="428" t="s">
        <v>495</v>
      </c>
      <c r="C32" s="429">
        <f>+C33+C34+C35</f>
        <v>1300000</v>
      </c>
      <c r="D32" s="429">
        <f>+D33+D34+D35</f>
        <v>1250000</v>
      </c>
      <c r="E32" s="430">
        <f>+E33+E34+E35</f>
        <v>1200000</v>
      </c>
    </row>
    <row r="33" spans="1:5" ht="12" customHeight="1">
      <c r="A33" s="15" t="s">
        <v>101</v>
      </c>
      <c r="B33" s="8" t="s">
        <v>217</v>
      </c>
      <c r="C33" s="337">
        <v>100000</v>
      </c>
      <c r="D33" s="337">
        <v>250000</v>
      </c>
      <c r="E33" s="213">
        <v>400000</v>
      </c>
    </row>
    <row r="34" spans="1:5" ht="12" customHeight="1">
      <c r="A34" s="15" t="s">
        <v>102</v>
      </c>
      <c r="B34" s="12" t="s">
        <v>178</v>
      </c>
      <c r="C34" s="336">
        <v>1200000</v>
      </c>
      <c r="D34" s="336">
        <v>1000000</v>
      </c>
      <c r="E34" s="212">
        <v>800000</v>
      </c>
    </row>
    <row r="35" spans="1:5" ht="12" customHeight="1" thickBot="1">
      <c r="A35" s="15" t="s">
        <v>103</v>
      </c>
      <c r="B35" s="241" t="s">
        <v>219</v>
      </c>
      <c r="C35" s="336"/>
      <c r="D35" s="336"/>
      <c r="E35" s="212"/>
    </row>
    <row r="36" spans="1:5" ht="12" customHeight="1" thickBot="1">
      <c r="A36" s="20" t="s">
        <v>19</v>
      </c>
      <c r="B36" s="109" t="s">
        <v>412</v>
      </c>
      <c r="C36" s="335">
        <f>+C31+C32</f>
        <v>20950000</v>
      </c>
      <c r="D36" s="335">
        <f>+D31+D32</f>
        <v>20960000</v>
      </c>
      <c r="E36" s="211">
        <f>+E31+E32</f>
        <v>21295000</v>
      </c>
    </row>
    <row r="37" spans="1:6" ht="15" customHeight="1" thickBot="1">
      <c r="A37" s="20" t="s">
        <v>20</v>
      </c>
      <c r="B37" s="109" t="s">
        <v>491</v>
      </c>
      <c r="C37" s="436">
        <v>570000</v>
      </c>
      <c r="D37" s="436">
        <v>590000</v>
      </c>
      <c r="E37" s="437">
        <v>605000</v>
      </c>
      <c r="F37" s="362"/>
    </row>
    <row r="38" spans="1:5" s="349" customFormat="1" ht="12.75" customHeight="1" thickBot="1">
      <c r="A38" s="242" t="s">
        <v>21</v>
      </c>
      <c r="B38" s="318" t="s">
        <v>492</v>
      </c>
      <c r="C38" s="426">
        <f>+C36+C37</f>
        <v>21520000</v>
      </c>
      <c r="D38" s="426">
        <f>+D36+D37</f>
        <v>21550000</v>
      </c>
      <c r="E38" s="420">
        <f>+E36+E37</f>
        <v>21900000</v>
      </c>
    </row>
    <row r="39" spans="3:5" ht="15">
      <c r="C39" s="566">
        <f>C25-C38</f>
        <v>0</v>
      </c>
      <c r="D39" s="566">
        <f>D25-D38</f>
        <v>0</v>
      </c>
      <c r="E39" s="566">
        <f>E25-E38</f>
        <v>0</v>
      </c>
    </row>
    <row r="40" ht="15">
      <c r="C40" s="319"/>
    </row>
    <row r="41" ht="15">
      <c r="C41" s="319"/>
    </row>
    <row r="42" ht="16.5" customHeight="1">
      <c r="C42" s="319"/>
    </row>
    <row r="43" ht="15">
      <c r="C43" s="319"/>
    </row>
    <row r="44" ht="15">
      <c r="C44" s="319"/>
    </row>
    <row r="45" spans="6:7" s="319" customFormat="1" ht="15">
      <c r="F45" s="347"/>
      <c r="G45" s="347"/>
    </row>
    <row r="46" spans="6:7" s="319" customFormat="1" ht="15">
      <c r="F46" s="347"/>
      <c r="G46" s="347"/>
    </row>
    <row r="47" spans="6:7" s="319" customFormat="1" ht="15">
      <c r="F47" s="347"/>
      <c r="G47" s="347"/>
    </row>
    <row r="48" spans="6:7" s="319" customFormat="1" ht="15">
      <c r="F48" s="347"/>
      <c r="G48" s="347"/>
    </row>
    <row r="49" spans="6:7" s="319" customFormat="1" ht="15">
      <c r="F49" s="347"/>
      <c r="G49" s="347"/>
    </row>
    <row r="50" spans="6:7" s="319" customFormat="1" ht="15">
      <c r="F50" s="347"/>
      <c r="G50" s="347"/>
    </row>
    <row r="51" spans="6:7" s="319" customFormat="1" ht="15">
      <c r="F51" s="347"/>
      <c r="G51" s="347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2.50390625" style="0" customWidth="1"/>
    <col min="2" max="2" width="91.125" style="0" bestFit="1" customWidth="1"/>
    <col min="3" max="3" width="16.125" style="0" customWidth="1"/>
  </cols>
  <sheetData>
    <row r="1" spans="1:3" ht="18.75" customHeight="1">
      <c r="A1" s="780" t="s">
        <v>653</v>
      </c>
      <c r="B1" s="780"/>
      <c r="C1" s="780"/>
    </row>
    <row r="2" spans="1:3" ht="28.5" customHeight="1">
      <c r="A2" s="778" t="s">
        <v>628</v>
      </c>
      <c r="B2" s="778"/>
      <c r="C2" s="778"/>
    </row>
    <row r="3" spans="1:3" ht="15.75" customHeight="1">
      <c r="A3" s="668"/>
      <c r="B3" s="668"/>
      <c r="C3" s="668"/>
    </row>
    <row r="4" spans="1:3" ht="12.75">
      <c r="A4" s="779" t="s">
        <v>654</v>
      </c>
      <c r="B4" s="779"/>
      <c r="C4" s="779"/>
    </row>
    <row r="6" spans="1:3" ht="15">
      <c r="A6" s="669"/>
      <c r="B6" s="669"/>
      <c r="C6" s="670" t="s">
        <v>517</v>
      </c>
    </row>
    <row r="7" spans="1:3" ht="30.75">
      <c r="A7" s="671" t="s">
        <v>66</v>
      </c>
      <c r="B7" s="672" t="s">
        <v>655</v>
      </c>
      <c r="C7" s="672" t="s">
        <v>656</v>
      </c>
    </row>
    <row r="8" spans="1:3" ht="15">
      <c r="A8" s="673" t="s">
        <v>457</v>
      </c>
      <c r="B8" s="673" t="s">
        <v>458</v>
      </c>
      <c r="C8" s="673" t="s">
        <v>460</v>
      </c>
    </row>
    <row r="9" spans="1:3" ht="18.75" customHeight="1">
      <c r="A9" s="672" t="s">
        <v>17</v>
      </c>
      <c r="B9" s="672" t="s">
        <v>657</v>
      </c>
      <c r="C9" s="674">
        <v>312000</v>
      </c>
    </row>
    <row r="10" spans="1:3" ht="18.75" customHeight="1">
      <c r="A10" s="672" t="s">
        <v>18</v>
      </c>
      <c r="B10" s="672" t="s">
        <v>658</v>
      </c>
      <c r="C10" s="674">
        <v>180000</v>
      </c>
    </row>
    <row r="11" spans="1:3" ht="18.75" customHeight="1">
      <c r="A11" s="672"/>
      <c r="B11" s="672" t="s">
        <v>664</v>
      </c>
      <c r="C11" s="674">
        <v>40000</v>
      </c>
    </row>
    <row r="12" spans="1:3" ht="19.5" customHeight="1">
      <c r="A12" s="672" t="s">
        <v>19</v>
      </c>
      <c r="B12" s="672" t="s">
        <v>659</v>
      </c>
      <c r="C12" s="674">
        <v>100000</v>
      </c>
    </row>
    <row r="13" spans="1:3" ht="15">
      <c r="A13" s="672" t="s">
        <v>21</v>
      </c>
      <c r="B13" s="672" t="s">
        <v>665</v>
      </c>
      <c r="C13" s="674">
        <v>25400</v>
      </c>
    </row>
    <row r="14" spans="1:3" ht="18" customHeight="1">
      <c r="A14" s="672" t="s">
        <v>22</v>
      </c>
      <c r="B14" s="672" t="s">
        <v>660</v>
      </c>
      <c r="C14" s="674">
        <v>100000</v>
      </c>
    </row>
    <row r="15" spans="1:3" ht="18" customHeight="1">
      <c r="A15" s="672" t="s">
        <v>23</v>
      </c>
      <c r="B15" s="672" t="s">
        <v>661</v>
      </c>
      <c r="C15" s="674"/>
    </row>
    <row r="16" spans="1:3" ht="19.5" customHeight="1">
      <c r="A16" s="672" t="s">
        <v>24</v>
      </c>
      <c r="B16" s="675" t="s">
        <v>663</v>
      </c>
      <c r="C16" s="674">
        <v>400379</v>
      </c>
    </row>
    <row r="17" spans="1:3" ht="21" customHeight="1">
      <c r="A17" s="672" t="s">
        <v>27</v>
      </c>
      <c r="B17" s="672" t="s">
        <v>662</v>
      </c>
      <c r="C17" s="674">
        <f>SUM(C9:C16)</f>
        <v>1157779</v>
      </c>
    </row>
    <row r="18" spans="1:3" ht="15">
      <c r="A18" s="669"/>
      <c r="B18" s="669"/>
      <c r="C18" s="669"/>
    </row>
  </sheetData>
  <sheetProtection/>
  <mergeCells count="3">
    <mergeCell ref="A2:C2"/>
    <mergeCell ref="A4:C4"/>
    <mergeCell ref="A1:C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538" t="s">
        <v>142</v>
      </c>
    </row>
    <row r="4" spans="1:2" ht="12.75">
      <c r="A4" s="120"/>
      <c r="B4" s="120"/>
    </row>
    <row r="5" spans="1:2" s="130" customFormat="1" ht="15">
      <c r="A5" s="79" t="str">
        <f>CONCATENATE(ALAPADATOK!D7,". évi előirányzat BEVÉTELEK")</f>
        <v>2021. évi előirányzat BEVÉTELEK</v>
      </c>
      <c r="B5" s="129"/>
    </row>
    <row r="6" spans="1:2" ht="12.75">
      <c r="A6" s="120"/>
      <c r="B6" s="120"/>
    </row>
    <row r="7" spans="1:2" ht="12.75">
      <c r="A7" s="120" t="s">
        <v>497</v>
      </c>
      <c r="B7" s="120" t="s">
        <v>451</v>
      </c>
    </row>
    <row r="8" spans="1:2" ht="12.75">
      <c r="A8" s="120" t="s">
        <v>498</v>
      </c>
      <c r="B8" s="120" t="s">
        <v>452</v>
      </c>
    </row>
    <row r="9" spans="1:2" ht="12.75">
      <c r="A9" s="120" t="s">
        <v>499</v>
      </c>
      <c r="B9" s="120" t="s">
        <v>453</v>
      </c>
    </row>
    <row r="10" spans="1:2" ht="12.75">
      <c r="A10" s="120"/>
      <c r="B10" s="120"/>
    </row>
    <row r="11" spans="1:2" ht="12.75">
      <c r="A11" s="120"/>
      <c r="B11" s="120"/>
    </row>
    <row r="12" spans="1:2" s="130" customFormat="1" ht="15">
      <c r="A12" s="79" t="str">
        <f>+CONCATENATE(LEFT(A5,4),". évi előirányzat KIADÁSOK")</f>
        <v>2021. évi előirányzat KIADÁSOK</v>
      </c>
      <c r="B12" s="129"/>
    </row>
    <row r="13" spans="1:2" ht="12.75">
      <c r="A13" s="120"/>
      <c r="B13" s="120"/>
    </row>
    <row r="14" spans="1:2" ht="12.75">
      <c r="A14" s="120" t="s">
        <v>500</v>
      </c>
      <c r="B14" s="120" t="s">
        <v>454</v>
      </c>
    </row>
    <row r="15" spans="1:2" ht="12.75">
      <c r="A15" s="120" t="s">
        <v>501</v>
      </c>
      <c r="B15" s="120" t="s">
        <v>455</v>
      </c>
    </row>
    <row r="16" spans="1:2" ht="12.75">
      <c r="A16" s="120" t="s">
        <v>502</v>
      </c>
      <c r="B16" s="120" t="s">
        <v>456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G107" sqref="G107"/>
    </sheetView>
  </sheetViews>
  <sheetFormatPr defaultColWidth="9.375" defaultRowHeight="12.75"/>
  <cols>
    <col min="1" max="1" width="9.50390625" style="319" customWidth="1"/>
    <col min="2" max="2" width="99.375" style="319" customWidth="1"/>
    <col min="3" max="3" width="21.625" style="320" customWidth="1"/>
    <col min="4" max="4" width="9.00390625" style="347" customWidth="1"/>
    <col min="5" max="5" width="10.50390625" style="347" bestFit="1" customWidth="1"/>
    <col min="6" max="16384" width="9.375" style="347" customWidth="1"/>
  </cols>
  <sheetData>
    <row r="1" spans="1:3" ht="18.75" customHeight="1">
      <c r="A1" s="539"/>
      <c r="B1" s="686" t="str">
        <f>CONCATENATE("1.1. melléklet ",ALAPADATOK!A7," ",ALAPADATOK!B7," ",ALAPADATOK!C7," ",ALAPADATOK!D7," ",ALAPADATOK!E7," ",ALAPADATOK!F7," ",ALAPADATOK!G7," ",ALAPADATOK!H7)</f>
        <v>1.1. melléklet a 6 / 2021 ( III.12. ) önkormányzati rendelethez</v>
      </c>
      <c r="C1" s="687"/>
    </row>
    <row r="2" spans="1:3" ht="21.75" customHeight="1">
      <c r="A2" s="540"/>
      <c r="B2" s="541" t="str">
        <f>CONCATENATE(ALAPADATOK!A3)</f>
        <v>Szilvás Községi Önkormányzat</v>
      </c>
      <c r="C2" s="542"/>
    </row>
    <row r="3" spans="1:3" ht="21.75" customHeight="1">
      <c r="A3" s="542"/>
      <c r="B3" s="541" t="str">
        <f>CONCATENATE(ALAPADATOK!D7,". ÉVI KÖLTSÉGVETÉS")</f>
        <v>2021. ÉVI KÖLTSÉGVETÉS</v>
      </c>
      <c r="C3" s="542"/>
    </row>
    <row r="4" spans="1:3" ht="21.75" customHeight="1">
      <c r="A4" s="542"/>
      <c r="B4" s="541" t="s">
        <v>530</v>
      </c>
      <c r="C4" s="542"/>
    </row>
    <row r="5" spans="1:3" ht="21.75" customHeight="1">
      <c r="A5" s="539"/>
      <c r="B5" s="539"/>
      <c r="C5" s="543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143</v>
      </c>
      <c r="B7" s="689"/>
      <c r="C7" s="500" t="s">
        <v>517</v>
      </c>
    </row>
    <row r="8" spans="1:3" ht="24" customHeight="1" thickBot="1">
      <c r="A8" s="544" t="s">
        <v>66</v>
      </c>
      <c r="B8" s="545" t="s">
        <v>16</v>
      </c>
      <c r="C8" s="546" t="str">
        <f>+CONCATENATE(LEFT(KV_ÖSSZEFÜGGÉSEK!A5,4),". évi előirányzat")</f>
        <v>2021. évi előirányzat</v>
      </c>
    </row>
    <row r="9" spans="1:3" s="348" customFormat="1" ht="12" customHeight="1" thickBot="1">
      <c r="A9" s="485"/>
      <c r="B9" s="486" t="s">
        <v>457</v>
      </c>
      <c r="C9" s="487" t="s">
        <v>458</v>
      </c>
    </row>
    <row r="10" spans="1:3" s="349" customFormat="1" ht="12" customHeight="1" thickBot="1">
      <c r="A10" s="20" t="s">
        <v>17</v>
      </c>
      <c r="B10" s="21" t="s">
        <v>239</v>
      </c>
      <c r="C10" s="244">
        <f>+C11+C12+C13+C14+C15+C16</f>
        <v>14039490</v>
      </c>
    </row>
    <row r="11" spans="1:3" s="349" customFormat="1" ht="12" customHeight="1">
      <c r="A11" s="15" t="s">
        <v>95</v>
      </c>
      <c r="B11" s="350" t="s">
        <v>240</v>
      </c>
      <c r="C11" s="247">
        <v>7290490</v>
      </c>
    </row>
    <row r="12" spans="1:3" s="349" customFormat="1" ht="12" customHeight="1">
      <c r="A12" s="14" t="s">
        <v>96</v>
      </c>
      <c r="B12" s="351" t="s">
        <v>241</v>
      </c>
      <c r="C12" s="246"/>
    </row>
    <row r="13" spans="1:3" s="349" customFormat="1" ht="12" customHeight="1">
      <c r="A13" s="14" t="s">
        <v>97</v>
      </c>
      <c r="B13" s="351" t="s">
        <v>503</v>
      </c>
      <c r="C13" s="246">
        <v>4479000</v>
      </c>
    </row>
    <row r="14" spans="1:3" s="349" customFormat="1" ht="12" customHeight="1">
      <c r="A14" s="14" t="s">
        <v>98</v>
      </c>
      <c r="B14" s="351" t="s">
        <v>243</v>
      </c>
      <c r="C14" s="246">
        <v>2270000</v>
      </c>
    </row>
    <row r="15" spans="1:3" s="349" customFormat="1" ht="12" customHeight="1">
      <c r="A15" s="14" t="s">
        <v>139</v>
      </c>
      <c r="B15" s="240" t="s">
        <v>396</v>
      </c>
      <c r="C15" s="246"/>
    </row>
    <row r="16" spans="1:3" s="349" customFormat="1" ht="12" customHeight="1" thickBot="1">
      <c r="A16" s="16" t="s">
        <v>99</v>
      </c>
      <c r="B16" s="241" t="s">
        <v>397</v>
      </c>
      <c r="C16" s="246"/>
    </row>
    <row r="17" spans="1:3" s="349" customFormat="1" ht="12" customHeight="1" thickBot="1">
      <c r="A17" s="20" t="s">
        <v>18</v>
      </c>
      <c r="B17" s="239" t="s">
        <v>244</v>
      </c>
      <c r="C17" s="244">
        <f>+C18+C19+C20+C21+C22</f>
        <v>52709</v>
      </c>
    </row>
    <row r="18" spans="1:3" s="349" customFormat="1" ht="12" customHeight="1">
      <c r="A18" s="15" t="s">
        <v>101</v>
      </c>
      <c r="B18" s="350" t="s">
        <v>245</v>
      </c>
      <c r="C18" s="247"/>
    </row>
    <row r="19" spans="1:3" s="349" customFormat="1" ht="12" customHeight="1">
      <c r="A19" s="14" t="s">
        <v>102</v>
      </c>
      <c r="B19" s="351" t="s">
        <v>246</v>
      </c>
      <c r="C19" s="246"/>
    </row>
    <row r="20" spans="1:3" s="349" customFormat="1" ht="12" customHeight="1">
      <c r="A20" s="14" t="s">
        <v>103</v>
      </c>
      <c r="B20" s="351" t="s">
        <v>387</v>
      </c>
      <c r="C20" s="246"/>
    </row>
    <row r="21" spans="1:3" s="349" customFormat="1" ht="12" customHeight="1">
      <c r="A21" s="14" t="s">
        <v>104</v>
      </c>
      <c r="B21" s="351" t="s">
        <v>388</v>
      </c>
      <c r="C21" s="246"/>
    </row>
    <row r="22" spans="1:3" s="349" customFormat="1" ht="12" customHeight="1">
      <c r="A22" s="14" t="s">
        <v>105</v>
      </c>
      <c r="B22" s="351" t="s">
        <v>525</v>
      </c>
      <c r="C22" s="246">
        <v>52709</v>
      </c>
    </row>
    <row r="23" spans="1:3" s="349" customFormat="1" ht="12" customHeight="1" thickBot="1">
      <c r="A23" s="16" t="s">
        <v>114</v>
      </c>
      <c r="B23" s="241" t="s">
        <v>248</v>
      </c>
      <c r="C23" s="248"/>
    </row>
    <row r="24" spans="1:3" s="349" customFormat="1" ht="12" customHeight="1" thickBot="1">
      <c r="A24" s="20" t="s">
        <v>19</v>
      </c>
      <c r="B24" s="21" t="s">
        <v>249</v>
      </c>
      <c r="C24" s="244">
        <f>+C25+C26+C27+C28+C29</f>
        <v>0</v>
      </c>
    </row>
    <row r="25" spans="1:3" s="349" customFormat="1" ht="12" customHeight="1">
      <c r="A25" s="15" t="s">
        <v>84</v>
      </c>
      <c r="B25" s="350" t="s">
        <v>250</v>
      </c>
      <c r="C25" s="247"/>
    </row>
    <row r="26" spans="1:3" s="349" customFormat="1" ht="12" customHeight="1">
      <c r="A26" s="14" t="s">
        <v>85</v>
      </c>
      <c r="B26" s="351" t="s">
        <v>251</v>
      </c>
      <c r="C26" s="246"/>
    </row>
    <row r="27" spans="1:3" s="349" customFormat="1" ht="12" customHeight="1">
      <c r="A27" s="14" t="s">
        <v>86</v>
      </c>
      <c r="B27" s="351" t="s">
        <v>389</v>
      </c>
      <c r="C27" s="246"/>
    </row>
    <row r="28" spans="1:3" s="349" customFormat="1" ht="12" customHeight="1">
      <c r="A28" s="14" t="s">
        <v>87</v>
      </c>
      <c r="B28" s="351" t="s">
        <v>390</v>
      </c>
      <c r="C28" s="246"/>
    </row>
    <row r="29" spans="1:3" s="349" customFormat="1" ht="12" customHeight="1">
      <c r="A29" s="14" t="s">
        <v>162</v>
      </c>
      <c r="B29" s="351" t="s">
        <v>252</v>
      </c>
      <c r="C29" s="246"/>
    </row>
    <row r="30" spans="1:3" s="478" customFormat="1" ht="12" customHeight="1" thickBot="1">
      <c r="A30" s="488" t="s">
        <v>163</v>
      </c>
      <c r="B30" s="476" t="s">
        <v>520</v>
      </c>
      <c r="C30" s="477"/>
    </row>
    <row r="31" spans="1:3" s="349" customFormat="1" ht="12" customHeight="1" thickBot="1">
      <c r="A31" s="20" t="s">
        <v>164</v>
      </c>
      <c r="B31" s="21" t="s">
        <v>504</v>
      </c>
      <c r="C31" s="250">
        <f>SUM(C32:C38)</f>
        <v>4700000</v>
      </c>
    </row>
    <row r="32" spans="1:3" s="349" customFormat="1" ht="12" customHeight="1">
      <c r="A32" s="15" t="s">
        <v>255</v>
      </c>
      <c r="B32" s="350" t="s">
        <v>508</v>
      </c>
      <c r="C32" s="247"/>
    </row>
    <row r="33" spans="1:3" s="349" customFormat="1" ht="12" customHeight="1">
      <c r="A33" s="14" t="s">
        <v>256</v>
      </c>
      <c r="B33" s="351" t="s">
        <v>509</v>
      </c>
      <c r="C33" s="246"/>
    </row>
    <row r="34" spans="1:3" s="349" customFormat="1" ht="12" customHeight="1">
      <c r="A34" s="14" t="s">
        <v>257</v>
      </c>
      <c r="B34" s="351" t="s">
        <v>510</v>
      </c>
      <c r="C34" s="246">
        <v>4500000</v>
      </c>
    </row>
    <row r="35" spans="1:3" s="349" customFormat="1" ht="12" customHeight="1">
      <c r="A35" s="14" t="s">
        <v>258</v>
      </c>
      <c r="B35" s="351" t="s">
        <v>511</v>
      </c>
      <c r="C35" s="246"/>
    </row>
    <row r="36" spans="1:3" s="349" customFormat="1" ht="12" customHeight="1">
      <c r="A36" s="14" t="s">
        <v>505</v>
      </c>
      <c r="B36" s="351" t="s">
        <v>259</v>
      </c>
      <c r="C36" s="246"/>
    </row>
    <row r="37" spans="1:3" s="349" customFormat="1" ht="12" customHeight="1">
      <c r="A37" s="14" t="s">
        <v>506</v>
      </c>
      <c r="B37" s="351" t="s">
        <v>608</v>
      </c>
      <c r="C37" s="246"/>
    </row>
    <row r="38" spans="1:3" s="349" customFormat="1" ht="12" customHeight="1" thickBot="1">
      <c r="A38" s="16" t="s">
        <v>507</v>
      </c>
      <c r="B38" s="583" t="s">
        <v>609</v>
      </c>
      <c r="C38" s="248">
        <v>200000</v>
      </c>
    </row>
    <row r="39" spans="1:3" s="349" customFormat="1" ht="12" customHeight="1" thickBot="1">
      <c r="A39" s="20" t="s">
        <v>21</v>
      </c>
      <c r="B39" s="21" t="s">
        <v>398</v>
      </c>
      <c r="C39" s="244">
        <f>SUM(C40:C50)</f>
        <v>0</v>
      </c>
    </row>
    <row r="40" spans="1:3" s="349" customFormat="1" ht="12" customHeight="1">
      <c r="A40" s="15" t="s">
        <v>88</v>
      </c>
      <c r="B40" s="350" t="s">
        <v>262</v>
      </c>
      <c r="C40" s="247"/>
    </row>
    <row r="41" spans="1:3" s="349" customFormat="1" ht="12" customHeight="1">
      <c r="A41" s="14" t="s">
        <v>89</v>
      </c>
      <c r="B41" s="351" t="s">
        <v>263</v>
      </c>
      <c r="C41" s="246"/>
    </row>
    <row r="42" spans="1:3" s="349" customFormat="1" ht="12" customHeight="1">
      <c r="A42" s="14" t="s">
        <v>90</v>
      </c>
      <c r="B42" s="351" t="s">
        <v>264</v>
      </c>
      <c r="C42" s="246"/>
    </row>
    <row r="43" spans="1:3" s="349" customFormat="1" ht="12" customHeight="1">
      <c r="A43" s="14" t="s">
        <v>166</v>
      </c>
      <c r="B43" s="351" t="s">
        <v>265</v>
      </c>
      <c r="C43" s="246"/>
    </row>
    <row r="44" spans="1:3" s="349" customFormat="1" ht="12" customHeight="1">
      <c r="A44" s="14" t="s">
        <v>167</v>
      </c>
      <c r="B44" s="351" t="s">
        <v>266</v>
      </c>
      <c r="C44" s="246"/>
    </row>
    <row r="45" spans="1:3" s="349" customFormat="1" ht="12" customHeight="1">
      <c r="A45" s="14" t="s">
        <v>168</v>
      </c>
      <c r="B45" s="351" t="s">
        <v>267</v>
      </c>
      <c r="C45" s="246"/>
    </row>
    <row r="46" spans="1:3" s="349" customFormat="1" ht="12" customHeight="1">
      <c r="A46" s="14" t="s">
        <v>169</v>
      </c>
      <c r="B46" s="351" t="s">
        <v>268</v>
      </c>
      <c r="C46" s="246"/>
    </row>
    <row r="47" spans="1:3" s="349" customFormat="1" ht="12" customHeight="1">
      <c r="A47" s="14" t="s">
        <v>170</v>
      </c>
      <c r="B47" s="351" t="s">
        <v>512</v>
      </c>
      <c r="C47" s="246"/>
    </row>
    <row r="48" spans="1:3" s="349" customFormat="1" ht="12" customHeight="1">
      <c r="A48" s="14" t="s">
        <v>260</v>
      </c>
      <c r="B48" s="351" t="s">
        <v>269</v>
      </c>
      <c r="C48" s="249"/>
    </row>
    <row r="49" spans="1:3" s="349" customFormat="1" ht="12" customHeight="1">
      <c r="A49" s="16" t="s">
        <v>261</v>
      </c>
      <c r="B49" s="352" t="s">
        <v>400</v>
      </c>
      <c r="C49" s="341"/>
    </row>
    <row r="50" spans="1:3" s="349" customFormat="1" ht="12" customHeight="1" thickBot="1">
      <c r="A50" s="16" t="s">
        <v>399</v>
      </c>
      <c r="B50" s="241" t="s">
        <v>270</v>
      </c>
      <c r="C50" s="341"/>
    </row>
    <row r="51" spans="1:3" s="349" customFormat="1" ht="12" customHeight="1" thickBot="1">
      <c r="A51" s="20" t="s">
        <v>22</v>
      </c>
      <c r="B51" s="21" t="s">
        <v>271</v>
      </c>
      <c r="C51" s="244">
        <f>SUM(C52:C56)</f>
        <v>0</v>
      </c>
    </row>
    <row r="52" spans="1:3" s="349" customFormat="1" ht="12" customHeight="1">
      <c r="A52" s="15" t="s">
        <v>91</v>
      </c>
      <c r="B52" s="350" t="s">
        <v>275</v>
      </c>
      <c r="C52" s="383"/>
    </row>
    <row r="53" spans="1:3" s="349" customFormat="1" ht="12" customHeight="1">
      <c r="A53" s="14" t="s">
        <v>92</v>
      </c>
      <c r="B53" s="351" t="s">
        <v>276</v>
      </c>
      <c r="C53" s="249"/>
    </row>
    <row r="54" spans="1:3" s="349" customFormat="1" ht="12" customHeight="1">
      <c r="A54" s="14" t="s">
        <v>272</v>
      </c>
      <c r="B54" s="351" t="s">
        <v>277</v>
      </c>
      <c r="C54" s="249"/>
    </row>
    <row r="55" spans="1:3" s="349" customFormat="1" ht="12" customHeight="1">
      <c r="A55" s="14" t="s">
        <v>273</v>
      </c>
      <c r="B55" s="351" t="s">
        <v>278</v>
      </c>
      <c r="C55" s="249"/>
    </row>
    <row r="56" spans="1:3" s="349" customFormat="1" ht="12" customHeight="1" thickBot="1">
      <c r="A56" s="16" t="s">
        <v>274</v>
      </c>
      <c r="B56" s="241" t="s">
        <v>279</v>
      </c>
      <c r="C56" s="341"/>
    </row>
    <row r="57" spans="1:3" s="349" customFormat="1" ht="12" customHeight="1" thickBot="1">
      <c r="A57" s="20" t="s">
        <v>171</v>
      </c>
      <c r="B57" s="21" t="s">
        <v>280</v>
      </c>
      <c r="C57" s="244">
        <f>SUM(C58:C60)</f>
        <v>156100</v>
      </c>
    </row>
    <row r="58" spans="1:3" s="349" customFormat="1" ht="12" customHeight="1">
      <c r="A58" s="15" t="s">
        <v>93</v>
      </c>
      <c r="B58" s="350" t="s">
        <v>281</v>
      </c>
      <c r="C58" s="247"/>
    </row>
    <row r="59" spans="1:3" s="349" customFormat="1" ht="12" customHeight="1">
      <c r="A59" s="14" t="s">
        <v>94</v>
      </c>
      <c r="B59" s="351" t="s">
        <v>391</v>
      </c>
      <c r="C59" s="246">
        <v>156100</v>
      </c>
    </row>
    <row r="60" spans="1:3" s="349" customFormat="1" ht="12" customHeight="1">
      <c r="A60" s="14" t="s">
        <v>284</v>
      </c>
      <c r="B60" s="351" t="s">
        <v>282</v>
      </c>
      <c r="C60" s="246"/>
    </row>
    <row r="61" spans="1:3" s="349" customFormat="1" ht="12" customHeight="1" thickBot="1">
      <c r="A61" s="16" t="s">
        <v>285</v>
      </c>
      <c r="B61" s="241" t="s">
        <v>283</v>
      </c>
      <c r="C61" s="248"/>
    </row>
    <row r="62" spans="1:3" s="349" customFormat="1" ht="12" customHeight="1" thickBot="1">
      <c r="A62" s="20" t="s">
        <v>24</v>
      </c>
      <c r="B62" s="239" t="s">
        <v>286</v>
      </c>
      <c r="C62" s="244">
        <f>SUM(C63:C65)</f>
        <v>0</v>
      </c>
    </row>
    <row r="63" spans="1:3" s="349" customFormat="1" ht="12" customHeight="1">
      <c r="A63" s="15" t="s">
        <v>172</v>
      </c>
      <c r="B63" s="350" t="s">
        <v>288</v>
      </c>
      <c r="C63" s="249"/>
    </row>
    <row r="64" spans="1:3" s="349" customFormat="1" ht="12" customHeight="1">
      <c r="A64" s="14" t="s">
        <v>173</v>
      </c>
      <c r="B64" s="351" t="s">
        <v>392</v>
      </c>
      <c r="C64" s="249"/>
    </row>
    <row r="65" spans="1:3" s="349" customFormat="1" ht="12" customHeight="1">
      <c r="A65" s="14" t="s">
        <v>218</v>
      </c>
      <c r="B65" s="351" t="s">
        <v>289</v>
      </c>
      <c r="C65" s="249"/>
    </row>
    <row r="66" spans="1:3" s="349" customFormat="1" ht="12" customHeight="1" thickBot="1">
      <c r="A66" s="16" t="s">
        <v>287</v>
      </c>
      <c r="B66" s="241" t="s">
        <v>290</v>
      </c>
      <c r="C66" s="249"/>
    </row>
    <row r="67" spans="1:3" s="349" customFormat="1" ht="12" customHeight="1" thickBot="1">
      <c r="A67" s="411" t="s">
        <v>440</v>
      </c>
      <c r="B67" s="21" t="s">
        <v>291</v>
      </c>
      <c r="C67" s="250">
        <f>+C10+C17+C24+C31+C39+C51+C57+C62</f>
        <v>18948299</v>
      </c>
    </row>
    <row r="68" spans="1:3" s="349" customFormat="1" ht="12" customHeight="1" thickBot="1">
      <c r="A68" s="386" t="s">
        <v>292</v>
      </c>
      <c r="B68" s="239" t="s">
        <v>293</v>
      </c>
      <c r="C68" s="244">
        <f>SUM(C69:C71)</f>
        <v>0</v>
      </c>
    </row>
    <row r="69" spans="1:3" s="349" customFormat="1" ht="12" customHeight="1">
      <c r="A69" s="15" t="s">
        <v>321</v>
      </c>
      <c r="B69" s="350" t="s">
        <v>294</v>
      </c>
      <c r="C69" s="249"/>
    </row>
    <row r="70" spans="1:3" s="349" customFormat="1" ht="12" customHeight="1">
      <c r="A70" s="14" t="s">
        <v>330</v>
      </c>
      <c r="B70" s="351" t="s">
        <v>295</v>
      </c>
      <c r="C70" s="249"/>
    </row>
    <row r="71" spans="1:3" s="349" customFormat="1" ht="12" customHeight="1" thickBot="1">
      <c r="A71" s="16" t="s">
        <v>331</v>
      </c>
      <c r="B71" s="405" t="s">
        <v>521</v>
      </c>
      <c r="C71" s="249"/>
    </row>
    <row r="72" spans="1:3" s="349" customFormat="1" ht="12" customHeight="1" thickBot="1">
      <c r="A72" s="386" t="s">
        <v>297</v>
      </c>
      <c r="B72" s="239" t="s">
        <v>298</v>
      </c>
      <c r="C72" s="244">
        <f>SUM(C73:C76)</f>
        <v>0</v>
      </c>
    </row>
    <row r="73" spans="1:3" s="349" customFormat="1" ht="12" customHeight="1">
      <c r="A73" s="15" t="s">
        <v>140</v>
      </c>
      <c r="B73" s="350" t="s">
        <v>299</v>
      </c>
      <c r="C73" s="249"/>
    </row>
    <row r="74" spans="1:3" s="349" customFormat="1" ht="12" customHeight="1">
      <c r="A74" s="14" t="s">
        <v>141</v>
      </c>
      <c r="B74" s="351" t="s">
        <v>522</v>
      </c>
      <c r="C74" s="249"/>
    </row>
    <row r="75" spans="1:3" s="349" customFormat="1" ht="12" customHeight="1" thickBot="1">
      <c r="A75" s="16" t="s">
        <v>322</v>
      </c>
      <c r="B75" s="352" t="s">
        <v>300</v>
      </c>
      <c r="C75" s="341"/>
    </row>
    <row r="76" spans="1:3" s="349" customFormat="1" ht="12" customHeight="1" thickBot="1">
      <c r="A76" s="490" t="s">
        <v>323</v>
      </c>
      <c r="B76" s="491" t="s">
        <v>523</v>
      </c>
      <c r="C76" s="492"/>
    </row>
    <row r="77" spans="1:3" s="349" customFormat="1" ht="12" customHeight="1" thickBot="1">
      <c r="A77" s="386" t="s">
        <v>301</v>
      </c>
      <c r="B77" s="239" t="s">
        <v>302</v>
      </c>
      <c r="C77" s="244">
        <f>SUM(C78:C79)</f>
        <v>8329533</v>
      </c>
    </row>
    <row r="78" spans="1:3" s="349" customFormat="1" ht="12" customHeight="1" thickBot="1">
      <c r="A78" s="13" t="s">
        <v>324</v>
      </c>
      <c r="B78" s="489" t="s">
        <v>303</v>
      </c>
      <c r="C78" s="341">
        <v>8034633</v>
      </c>
    </row>
    <row r="79" spans="1:3" s="349" customFormat="1" ht="12" customHeight="1" thickBot="1">
      <c r="A79" s="490" t="s">
        <v>325</v>
      </c>
      <c r="B79" s="491" t="s">
        <v>304</v>
      </c>
      <c r="C79" s="492">
        <v>294900</v>
      </c>
    </row>
    <row r="80" spans="1:3" s="349" customFormat="1" ht="12" customHeight="1" thickBot="1">
      <c r="A80" s="386" t="s">
        <v>305</v>
      </c>
      <c r="B80" s="239" t="s">
        <v>306</v>
      </c>
      <c r="C80" s="244">
        <f>SUM(C81:C83)</f>
        <v>0</v>
      </c>
    </row>
    <row r="81" spans="1:3" s="349" customFormat="1" ht="12" customHeight="1">
      <c r="A81" s="15" t="s">
        <v>326</v>
      </c>
      <c r="B81" s="350" t="s">
        <v>307</v>
      </c>
      <c r="C81" s="249"/>
    </row>
    <row r="82" spans="1:3" s="349" customFormat="1" ht="12" customHeight="1">
      <c r="A82" s="14" t="s">
        <v>327</v>
      </c>
      <c r="B82" s="351" t="s">
        <v>308</v>
      </c>
      <c r="C82" s="249"/>
    </row>
    <row r="83" spans="1:3" s="349" customFormat="1" ht="12" customHeight="1" thickBot="1">
      <c r="A83" s="18" t="s">
        <v>328</v>
      </c>
      <c r="B83" s="493" t="s">
        <v>524</v>
      </c>
      <c r="C83" s="494"/>
    </row>
    <row r="84" spans="1:3" s="349" customFormat="1" ht="12" customHeight="1" thickBot="1">
      <c r="A84" s="386" t="s">
        <v>309</v>
      </c>
      <c r="B84" s="239" t="s">
        <v>329</v>
      </c>
      <c r="C84" s="244">
        <f>SUM(C85:C88)</f>
        <v>0</v>
      </c>
    </row>
    <row r="85" spans="1:3" s="349" customFormat="1" ht="12" customHeight="1">
      <c r="A85" s="354" t="s">
        <v>310</v>
      </c>
      <c r="B85" s="350" t="s">
        <v>311</v>
      </c>
      <c r="C85" s="249"/>
    </row>
    <row r="86" spans="1:3" s="349" customFormat="1" ht="12" customHeight="1">
      <c r="A86" s="355" t="s">
        <v>312</v>
      </c>
      <c r="B86" s="351" t="s">
        <v>313</v>
      </c>
      <c r="C86" s="249"/>
    </row>
    <row r="87" spans="1:3" s="349" customFormat="1" ht="12" customHeight="1">
      <c r="A87" s="355" t="s">
        <v>314</v>
      </c>
      <c r="B87" s="351" t="s">
        <v>315</v>
      </c>
      <c r="C87" s="249"/>
    </row>
    <row r="88" spans="1:3" s="349" customFormat="1" ht="12" customHeight="1" thickBot="1">
      <c r="A88" s="356" t="s">
        <v>316</v>
      </c>
      <c r="B88" s="241" t="s">
        <v>317</v>
      </c>
      <c r="C88" s="249"/>
    </row>
    <row r="89" spans="1:3" s="349" customFormat="1" ht="12" customHeight="1" thickBot="1">
      <c r="A89" s="386" t="s">
        <v>318</v>
      </c>
      <c r="B89" s="239" t="s">
        <v>439</v>
      </c>
      <c r="C89" s="384"/>
    </row>
    <row r="90" spans="1:3" s="349" customFormat="1" ht="13.5" customHeight="1" thickBot="1">
      <c r="A90" s="386" t="s">
        <v>320</v>
      </c>
      <c r="B90" s="239" t="s">
        <v>319</v>
      </c>
      <c r="C90" s="384"/>
    </row>
    <row r="91" spans="1:3" s="349" customFormat="1" ht="15.75" customHeight="1" thickBot="1">
      <c r="A91" s="386" t="s">
        <v>332</v>
      </c>
      <c r="B91" s="357" t="s">
        <v>442</v>
      </c>
      <c r="C91" s="250">
        <f>+C68+C72+C77+C80+C84+C90+C89</f>
        <v>8329533</v>
      </c>
    </row>
    <row r="92" spans="1:3" s="349" customFormat="1" ht="16.5" customHeight="1" thickBot="1">
      <c r="A92" s="387" t="s">
        <v>441</v>
      </c>
      <c r="B92" s="358" t="s">
        <v>443</v>
      </c>
      <c r="C92" s="250">
        <f>+C67+C91</f>
        <v>27277832</v>
      </c>
    </row>
    <row r="93" spans="1:3" s="349" customFormat="1" ht="10.5" customHeight="1">
      <c r="A93" s="5"/>
      <c r="B93" s="6"/>
      <c r="C93" s="251"/>
    </row>
    <row r="94" spans="1:3" ht="16.5" customHeight="1">
      <c r="A94" s="693" t="s">
        <v>45</v>
      </c>
      <c r="B94" s="693"/>
      <c r="C94" s="693"/>
    </row>
    <row r="95" spans="1:3" s="359" customFormat="1" ht="16.5" customHeight="1" thickBot="1">
      <c r="A95" s="690" t="s">
        <v>144</v>
      </c>
      <c r="B95" s="690"/>
      <c r="C95" s="501" t="str">
        <f>C7</f>
        <v>Forintban!</v>
      </c>
    </row>
    <row r="96" spans="1:3" ht="30" customHeight="1" thickBot="1">
      <c r="A96" s="482" t="s">
        <v>66</v>
      </c>
      <c r="B96" s="483" t="s">
        <v>46</v>
      </c>
      <c r="C96" s="484" t="str">
        <f>+C8</f>
        <v>2021. évi előirányzat</v>
      </c>
    </row>
    <row r="97" spans="1:3" s="348" customFormat="1" ht="12" customHeight="1" thickBot="1">
      <c r="A97" s="482"/>
      <c r="B97" s="483" t="s">
        <v>457</v>
      </c>
      <c r="C97" s="484" t="s">
        <v>458</v>
      </c>
    </row>
    <row r="98" spans="1:3" ht="12" customHeight="1" thickBot="1">
      <c r="A98" s="22" t="s">
        <v>17</v>
      </c>
      <c r="B98" s="28" t="s">
        <v>401</v>
      </c>
      <c r="C98" s="243">
        <f>C99+C100+C101+C102+C103</f>
        <v>20039252</v>
      </c>
    </row>
    <row r="99" spans="1:3" ht="12" customHeight="1">
      <c r="A99" s="17" t="s">
        <v>95</v>
      </c>
      <c r="B99" s="10" t="s">
        <v>47</v>
      </c>
      <c r="C99" s="245">
        <v>9520000</v>
      </c>
    </row>
    <row r="100" spans="1:3" ht="12" customHeight="1">
      <c r="A100" s="14" t="s">
        <v>96</v>
      </c>
      <c r="B100" s="8" t="s">
        <v>174</v>
      </c>
      <c r="C100" s="246">
        <v>1230000</v>
      </c>
    </row>
    <row r="101" spans="1:3" ht="12" customHeight="1">
      <c r="A101" s="14" t="s">
        <v>97</v>
      </c>
      <c r="B101" s="8" t="s">
        <v>131</v>
      </c>
      <c r="C101" s="248">
        <v>5470000</v>
      </c>
    </row>
    <row r="102" spans="1:3" ht="12" customHeight="1">
      <c r="A102" s="14" t="s">
        <v>98</v>
      </c>
      <c r="B102" s="11" t="s">
        <v>175</v>
      </c>
      <c r="C102" s="248">
        <v>592000</v>
      </c>
    </row>
    <row r="103" spans="1:3" ht="12" customHeight="1">
      <c r="A103" s="14" t="s">
        <v>109</v>
      </c>
      <c r="B103" s="19" t="s">
        <v>176</v>
      </c>
      <c r="C103" s="248">
        <v>3227252</v>
      </c>
    </row>
    <row r="104" spans="1:3" ht="12" customHeight="1">
      <c r="A104" s="14" t="s">
        <v>99</v>
      </c>
      <c r="B104" s="8" t="s">
        <v>406</v>
      </c>
      <c r="C104" s="248"/>
    </row>
    <row r="105" spans="1:3" ht="12" customHeight="1">
      <c r="A105" s="14" t="s">
        <v>100</v>
      </c>
      <c r="B105" s="127" t="s">
        <v>405</v>
      </c>
      <c r="C105" s="248"/>
    </row>
    <row r="106" spans="1:3" ht="12" customHeight="1">
      <c r="A106" s="14" t="s">
        <v>110</v>
      </c>
      <c r="B106" s="127" t="s">
        <v>404</v>
      </c>
      <c r="C106" s="248"/>
    </row>
    <row r="107" spans="1:3" ht="12" customHeight="1">
      <c r="A107" s="14" t="s">
        <v>111</v>
      </c>
      <c r="B107" s="125" t="s">
        <v>335</v>
      </c>
      <c r="C107" s="248"/>
    </row>
    <row r="108" spans="1:3" ht="12" customHeight="1">
      <c r="A108" s="14" t="s">
        <v>112</v>
      </c>
      <c r="B108" s="126" t="s">
        <v>336</v>
      </c>
      <c r="C108" s="248"/>
    </row>
    <row r="109" spans="1:3" ht="12" customHeight="1">
      <c r="A109" s="14" t="s">
        <v>113</v>
      </c>
      <c r="B109" s="126" t="s">
        <v>337</v>
      </c>
      <c r="C109" s="248"/>
    </row>
    <row r="110" spans="1:3" ht="12" customHeight="1">
      <c r="A110" s="14" t="s">
        <v>115</v>
      </c>
      <c r="B110" s="125" t="s">
        <v>338</v>
      </c>
      <c r="C110" s="248">
        <v>940397</v>
      </c>
    </row>
    <row r="111" spans="1:3" ht="12" customHeight="1">
      <c r="A111" s="14" t="s">
        <v>177</v>
      </c>
      <c r="B111" s="125" t="s">
        <v>339</v>
      </c>
      <c r="C111" s="248"/>
    </row>
    <row r="112" spans="1:3" ht="12" customHeight="1">
      <c r="A112" s="14" t="s">
        <v>333</v>
      </c>
      <c r="B112" s="126" t="s">
        <v>340</v>
      </c>
      <c r="C112" s="248">
        <v>100000</v>
      </c>
    </row>
    <row r="113" spans="1:3" ht="12" customHeight="1">
      <c r="A113" s="13" t="s">
        <v>334</v>
      </c>
      <c r="B113" s="127" t="s">
        <v>341</v>
      </c>
      <c r="C113" s="248"/>
    </row>
    <row r="114" spans="1:3" ht="12" customHeight="1">
      <c r="A114" s="14" t="s">
        <v>402</v>
      </c>
      <c r="B114" s="127" t="s">
        <v>342</v>
      </c>
      <c r="C114" s="248"/>
    </row>
    <row r="115" spans="1:3" ht="12" customHeight="1">
      <c r="A115" s="16" t="s">
        <v>403</v>
      </c>
      <c r="B115" s="127" t="s">
        <v>343</v>
      </c>
      <c r="C115" s="248">
        <v>100000</v>
      </c>
    </row>
    <row r="116" spans="1:5" ht="12" customHeight="1">
      <c r="A116" s="14" t="s">
        <v>407</v>
      </c>
      <c r="B116" s="11" t="s">
        <v>666</v>
      </c>
      <c r="C116" s="246">
        <v>2086855</v>
      </c>
      <c r="E116" s="633"/>
    </row>
    <row r="117" spans="1:3" ht="12" customHeight="1">
      <c r="A117" s="14" t="s">
        <v>408</v>
      </c>
      <c r="B117" s="8" t="s">
        <v>667</v>
      </c>
      <c r="C117" s="246">
        <v>2086855</v>
      </c>
    </row>
    <row r="118" spans="1:3" ht="12" customHeight="1" thickBot="1">
      <c r="A118" s="18" t="s">
        <v>409</v>
      </c>
      <c r="B118" s="409" t="s">
        <v>668</v>
      </c>
      <c r="C118" s="252"/>
    </row>
    <row r="119" spans="1:3" ht="12" customHeight="1" thickBot="1">
      <c r="A119" s="406" t="s">
        <v>18</v>
      </c>
      <c r="B119" s="407" t="s">
        <v>344</v>
      </c>
      <c r="C119" s="408">
        <f>+C120+C122+C124</f>
        <v>6677000</v>
      </c>
    </row>
    <row r="120" spans="1:3" ht="12" customHeight="1">
      <c r="A120" s="15" t="s">
        <v>101</v>
      </c>
      <c r="B120" s="8" t="s">
        <v>217</v>
      </c>
      <c r="C120" s="247">
        <v>127000</v>
      </c>
    </row>
    <row r="121" spans="1:3" ht="12" customHeight="1">
      <c r="A121" s="15" t="s">
        <v>102</v>
      </c>
      <c r="B121" s="12" t="s">
        <v>348</v>
      </c>
      <c r="C121" s="247"/>
    </row>
    <row r="122" spans="1:3" ht="12" customHeight="1">
      <c r="A122" s="15" t="s">
        <v>103</v>
      </c>
      <c r="B122" s="12" t="s">
        <v>178</v>
      </c>
      <c r="C122" s="246">
        <v>6550000</v>
      </c>
    </row>
    <row r="123" spans="1:3" ht="12" customHeight="1">
      <c r="A123" s="15" t="s">
        <v>104</v>
      </c>
      <c r="B123" s="12" t="s">
        <v>349</v>
      </c>
      <c r="C123" s="212"/>
    </row>
    <row r="124" spans="1:3" ht="12" customHeight="1">
      <c r="A124" s="15" t="s">
        <v>105</v>
      </c>
      <c r="B124" s="241" t="s">
        <v>526</v>
      </c>
      <c r="C124" s="212"/>
    </row>
    <row r="125" spans="1:3" ht="12" customHeight="1">
      <c r="A125" s="15" t="s">
        <v>114</v>
      </c>
      <c r="B125" s="240" t="s">
        <v>393</v>
      </c>
      <c r="C125" s="212"/>
    </row>
    <row r="126" spans="1:3" ht="12" customHeight="1">
      <c r="A126" s="15" t="s">
        <v>116</v>
      </c>
      <c r="B126" s="346" t="s">
        <v>354</v>
      </c>
      <c r="C126" s="212"/>
    </row>
    <row r="127" spans="1:3" ht="15">
      <c r="A127" s="15" t="s">
        <v>179</v>
      </c>
      <c r="B127" s="126" t="s">
        <v>337</v>
      </c>
      <c r="C127" s="212"/>
    </row>
    <row r="128" spans="1:3" ht="12" customHeight="1">
      <c r="A128" s="15" t="s">
        <v>180</v>
      </c>
      <c r="B128" s="126" t="s">
        <v>353</v>
      </c>
      <c r="C128" s="212"/>
    </row>
    <row r="129" spans="1:3" ht="12" customHeight="1">
      <c r="A129" s="15" t="s">
        <v>181</v>
      </c>
      <c r="B129" s="126" t="s">
        <v>352</v>
      </c>
      <c r="C129" s="212"/>
    </row>
    <row r="130" spans="1:3" ht="12" customHeight="1">
      <c r="A130" s="15" t="s">
        <v>345</v>
      </c>
      <c r="B130" s="126" t="s">
        <v>340</v>
      </c>
      <c r="C130" s="212"/>
    </row>
    <row r="131" spans="1:3" ht="12" customHeight="1">
      <c r="A131" s="15" t="s">
        <v>346</v>
      </c>
      <c r="B131" s="126" t="s">
        <v>351</v>
      </c>
      <c r="C131" s="212"/>
    </row>
    <row r="132" spans="1:3" ht="15.75" thickBot="1">
      <c r="A132" s="13" t="s">
        <v>347</v>
      </c>
      <c r="B132" s="126" t="s">
        <v>350</v>
      </c>
      <c r="C132" s="214"/>
    </row>
    <row r="133" spans="1:3" ht="12" customHeight="1" thickBot="1">
      <c r="A133" s="20" t="s">
        <v>19</v>
      </c>
      <c r="B133" s="109" t="s">
        <v>412</v>
      </c>
      <c r="C133" s="244">
        <f>+C98+C119</f>
        <v>26716252</v>
      </c>
    </row>
    <row r="134" spans="1:3" ht="12" customHeight="1" thickBot="1">
      <c r="A134" s="20" t="s">
        <v>20</v>
      </c>
      <c r="B134" s="109" t="s">
        <v>413</v>
      </c>
      <c r="C134" s="244">
        <f>+C135+C136+C137</f>
        <v>0</v>
      </c>
    </row>
    <row r="135" spans="1:3" ht="12" customHeight="1">
      <c r="A135" s="15" t="s">
        <v>255</v>
      </c>
      <c r="B135" s="12" t="s">
        <v>420</v>
      </c>
      <c r="C135" s="212"/>
    </row>
    <row r="136" spans="1:3" ht="12" customHeight="1">
      <c r="A136" s="15" t="s">
        <v>256</v>
      </c>
      <c r="B136" s="12" t="s">
        <v>421</v>
      </c>
      <c r="C136" s="212"/>
    </row>
    <row r="137" spans="1:3" ht="12" customHeight="1" thickBot="1">
      <c r="A137" s="13" t="s">
        <v>257</v>
      </c>
      <c r="B137" s="12" t="s">
        <v>422</v>
      </c>
      <c r="C137" s="212"/>
    </row>
    <row r="138" spans="1:3" ht="12" customHeight="1" thickBot="1">
      <c r="A138" s="20" t="s">
        <v>21</v>
      </c>
      <c r="B138" s="109" t="s">
        <v>414</v>
      </c>
      <c r="C138" s="244">
        <f>SUM(C139:C144)</f>
        <v>0</v>
      </c>
    </row>
    <row r="139" spans="1:3" ht="12" customHeight="1">
      <c r="A139" s="15" t="s">
        <v>88</v>
      </c>
      <c r="B139" s="9" t="s">
        <v>423</v>
      </c>
      <c r="C139" s="212"/>
    </row>
    <row r="140" spans="1:3" ht="12" customHeight="1">
      <c r="A140" s="15" t="s">
        <v>89</v>
      </c>
      <c r="B140" s="9" t="s">
        <v>415</v>
      </c>
      <c r="C140" s="212"/>
    </row>
    <row r="141" spans="1:3" ht="12" customHeight="1">
      <c r="A141" s="15" t="s">
        <v>90</v>
      </c>
      <c r="B141" s="9" t="s">
        <v>416</v>
      </c>
      <c r="C141" s="212"/>
    </row>
    <row r="142" spans="1:3" ht="12" customHeight="1">
      <c r="A142" s="15" t="s">
        <v>166</v>
      </c>
      <c r="B142" s="9" t="s">
        <v>417</v>
      </c>
      <c r="C142" s="212"/>
    </row>
    <row r="143" spans="1:3" ht="12" customHeight="1">
      <c r="A143" s="13" t="s">
        <v>167</v>
      </c>
      <c r="B143" s="7" t="s">
        <v>418</v>
      </c>
      <c r="C143" s="214"/>
    </row>
    <row r="144" spans="1:3" ht="12" customHeight="1" thickBot="1">
      <c r="A144" s="18" t="s">
        <v>168</v>
      </c>
      <c r="B144" s="626" t="s">
        <v>419</v>
      </c>
      <c r="C144" s="416"/>
    </row>
    <row r="145" spans="1:3" ht="12" customHeight="1" thickBot="1">
      <c r="A145" s="20" t="s">
        <v>22</v>
      </c>
      <c r="B145" s="109" t="s">
        <v>427</v>
      </c>
      <c r="C145" s="250">
        <f>+C146+C147+C148+C149</f>
        <v>561580</v>
      </c>
    </row>
    <row r="146" spans="1:3" ht="12" customHeight="1">
      <c r="A146" s="15" t="s">
        <v>91</v>
      </c>
      <c r="B146" s="9" t="s">
        <v>355</v>
      </c>
      <c r="C146" s="212"/>
    </row>
    <row r="147" spans="1:3" ht="12" customHeight="1">
      <c r="A147" s="15" t="s">
        <v>92</v>
      </c>
      <c r="B147" s="9" t="s">
        <v>356</v>
      </c>
      <c r="C147" s="212">
        <v>561580</v>
      </c>
    </row>
    <row r="148" spans="1:3" ht="12" customHeight="1" thickBot="1">
      <c r="A148" s="13" t="s">
        <v>272</v>
      </c>
      <c r="B148" s="7" t="s">
        <v>428</v>
      </c>
      <c r="C148" s="214"/>
    </row>
    <row r="149" spans="1:3" ht="12" customHeight="1" thickBot="1">
      <c r="A149" s="490" t="s">
        <v>273</v>
      </c>
      <c r="B149" s="495" t="s">
        <v>374</v>
      </c>
      <c r="C149" s="496"/>
    </row>
    <row r="150" spans="1:3" ht="12" customHeight="1" thickBot="1">
      <c r="A150" s="20" t="s">
        <v>23</v>
      </c>
      <c r="B150" s="109" t="s">
        <v>429</v>
      </c>
      <c r="C150" s="253">
        <f>SUM(C151:C155)</f>
        <v>0</v>
      </c>
    </row>
    <row r="151" spans="1:3" ht="12" customHeight="1">
      <c r="A151" s="15" t="s">
        <v>93</v>
      </c>
      <c r="B151" s="9" t="s">
        <v>424</v>
      </c>
      <c r="C151" s="212"/>
    </row>
    <row r="152" spans="1:3" ht="12" customHeight="1">
      <c r="A152" s="15" t="s">
        <v>94</v>
      </c>
      <c r="B152" s="9" t="s">
        <v>431</v>
      </c>
      <c r="C152" s="212"/>
    </row>
    <row r="153" spans="1:3" ht="12" customHeight="1">
      <c r="A153" s="15" t="s">
        <v>284</v>
      </c>
      <c r="B153" s="9" t="s">
        <v>426</v>
      </c>
      <c r="C153" s="212"/>
    </row>
    <row r="154" spans="1:3" ht="12" customHeight="1">
      <c r="A154" s="15" t="s">
        <v>285</v>
      </c>
      <c r="B154" s="9" t="s">
        <v>482</v>
      </c>
      <c r="C154" s="212"/>
    </row>
    <row r="155" spans="1:3" ht="12" customHeight="1" thickBot="1">
      <c r="A155" s="15" t="s">
        <v>430</v>
      </c>
      <c r="B155" s="9" t="s">
        <v>433</v>
      </c>
      <c r="C155" s="212"/>
    </row>
    <row r="156" spans="1:3" ht="12" customHeight="1" thickBot="1">
      <c r="A156" s="20" t="s">
        <v>24</v>
      </c>
      <c r="B156" s="109" t="s">
        <v>434</v>
      </c>
      <c r="C156" s="410"/>
    </row>
    <row r="157" spans="1:3" ht="12" customHeight="1" thickBot="1">
      <c r="A157" s="20" t="s">
        <v>25</v>
      </c>
      <c r="B157" s="109" t="s">
        <v>435</v>
      </c>
      <c r="C157" s="410"/>
    </row>
    <row r="158" spans="1:9" ht="15" customHeight="1" thickBot="1">
      <c r="A158" s="20" t="s">
        <v>26</v>
      </c>
      <c r="B158" s="109" t="s">
        <v>437</v>
      </c>
      <c r="C158" s="497">
        <f>+C134+C138+C145+C150+C156+C157</f>
        <v>561580</v>
      </c>
      <c r="F158" s="361"/>
      <c r="G158" s="362"/>
      <c r="H158" s="362"/>
      <c r="I158" s="362"/>
    </row>
    <row r="159" spans="1:3" s="349" customFormat="1" ht="17.25" customHeight="1" thickBot="1">
      <c r="A159" s="242" t="s">
        <v>27</v>
      </c>
      <c r="B159" s="498" t="s">
        <v>436</v>
      </c>
      <c r="C159" s="497">
        <f>+C133+C158</f>
        <v>27277832</v>
      </c>
    </row>
    <row r="160" spans="1:3" ht="15.75" customHeight="1">
      <c r="A160" s="547"/>
      <c r="B160" s="547"/>
      <c r="C160" s="548">
        <f>C92-C159</f>
        <v>0</v>
      </c>
    </row>
    <row r="161" spans="1:3" ht="15">
      <c r="A161" s="691" t="s">
        <v>357</v>
      </c>
      <c r="B161" s="691"/>
      <c r="C161" s="691"/>
    </row>
    <row r="162" spans="1:3" ht="15" customHeight="1" thickBot="1">
      <c r="A162" s="692" t="s">
        <v>145</v>
      </c>
      <c r="B162" s="692"/>
      <c r="C162" s="502" t="str">
        <f>C95</f>
        <v>Forintban!</v>
      </c>
    </row>
    <row r="163" spans="1:4" ht="13.5" customHeight="1" thickBot="1">
      <c r="A163" s="20">
        <v>1</v>
      </c>
      <c r="B163" s="27" t="s">
        <v>438</v>
      </c>
      <c r="C163" s="244">
        <f>+C67-C133</f>
        <v>-7767953</v>
      </c>
      <c r="D163" s="363"/>
    </row>
    <row r="164" spans="1:3" ht="27.75" customHeight="1" thickBot="1">
      <c r="A164" s="20" t="s">
        <v>18</v>
      </c>
      <c r="B164" s="27" t="s">
        <v>444</v>
      </c>
      <c r="C164" s="244">
        <f>+C91-C158</f>
        <v>7767953</v>
      </c>
    </row>
  </sheetData>
  <sheetProtection selectLockedCells="1" selectUnlockedCells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40">
      <selection activeCell="C99" sqref="C99"/>
    </sheetView>
  </sheetViews>
  <sheetFormatPr defaultColWidth="9.375" defaultRowHeight="12.75"/>
  <cols>
    <col min="1" max="1" width="9.50390625" style="319" customWidth="1"/>
    <col min="2" max="2" width="99.375" style="319" customWidth="1"/>
    <col min="3" max="3" width="21.625" style="320" customWidth="1"/>
    <col min="4" max="4" width="9.00390625" style="347" customWidth="1"/>
    <col min="5" max="16384" width="9.375" style="347" customWidth="1"/>
  </cols>
  <sheetData>
    <row r="1" spans="1:3" ht="18.75" customHeight="1">
      <c r="A1" s="539"/>
      <c r="B1" s="686" t="str">
        <f>CONCATENATE("1.2. melléklet ",ALAPADATOK!A7," ",ALAPADATOK!B7," ",ALAPADATOK!C7," ",ALAPADATOK!D7," ",ALAPADATOK!E7," ",ALAPADATOK!F7," ",ALAPADATOK!G7," ",ALAPADATOK!H7)</f>
        <v>1.2. melléklet a 6 / 2021 ( III.12. ) önkormányzati rendelethez</v>
      </c>
      <c r="C1" s="687"/>
    </row>
    <row r="2" spans="1:3" ht="21.75" customHeight="1">
      <c r="A2" s="540"/>
      <c r="B2" s="541" t="str">
        <f>CONCATENATE(ALAPADATOK!A3)</f>
        <v>Szilvás Községi Önkormányzat</v>
      </c>
      <c r="C2" s="542"/>
    </row>
    <row r="3" spans="1:3" ht="21.75" customHeight="1">
      <c r="A3" s="542"/>
      <c r="B3" s="541" t="str">
        <f>'KV_1.1.sz.mell.'!B3</f>
        <v>2021. ÉVI KÖLTSÉGVETÉS</v>
      </c>
      <c r="C3" s="542"/>
    </row>
    <row r="4" spans="1:3" ht="21.75" customHeight="1">
      <c r="A4" s="542"/>
      <c r="B4" s="541" t="s">
        <v>531</v>
      </c>
      <c r="C4" s="542"/>
    </row>
    <row r="5" spans="1:3" ht="21.75" customHeight="1">
      <c r="A5" s="539"/>
      <c r="B5" s="539"/>
      <c r="C5" s="543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143</v>
      </c>
      <c r="B7" s="689"/>
      <c r="C7" s="500" t="str">
        <f>CONCATENATE('KV_1.1.sz.mell.'!C7)</f>
        <v>Forintban!</v>
      </c>
    </row>
    <row r="8" spans="1:3" ht="24" customHeight="1" thickBot="1">
      <c r="A8" s="544" t="s">
        <v>66</v>
      </c>
      <c r="B8" s="545" t="s">
        <v>16</v>
      </c>
      <c r="C8" s="546" t="str">
        <f>+CONCATENATE(LEFT(KV_ÖSSZEFÜGGÉSEK!A5,4),". évi előirányzat")</f>
        <v>2021. évi előirányzat</v>
      </c>
    </row>
    <row r="9" spans="1:3" s="348" customFormat="1" ht="12" customHeight="1" thickBot="1">
      <c r="A9" s="485"/>
      <c r="B9" s="486" t="s">
        <v>457</v>
      </c>
      <c r="C9" s="487" t="s">
        <v>458</v>
      </c>
    </row>
    <row r="10" spans="1:3" s="349" customFormat="1" ht="12" customHeight="1" thickBot="1">
      <c r="A10" s="20" t="s">
        <v>17</v>
      </c>
      <c r="B10" s="21" t="s">
        <v>239</v>
      </c>
      <c r="C10" s="244">
        <f>+C11+C12+C13+C14+C15+C16</f>
        <v>14039490</v>
      </c>
    </row>
    <row r="11" spans="1:3" s="349" customFormat="1" ht="12" customHeight="1">
      <c r="A11" s="15" t="s">
        <v>95</v>
      </c>
      <c r="B11" s="350" t="s">
        <v>240</v>
      </c>
      <c r="C11" s="247">
        <v>7290490</v>
      </c>
    </row>
    <row r="12" spans="1:3" s="349" customFormat="1" ht="12" customHeight="1">
      <c r="A12" s="14" t="s">
        <v>96</v>
      </c>
      <c r="B12" s="351" t="s">
        <v>241</v>
      </c>
      <c r="C12" s="246"/>
    </row>
    <row r="13" spans="1:3" s="349" customFormat="1" ht="12" customHeight="1">
      <c r="A13" s="14" t="s">
        <v>97</v>
      </c>
      <c r="B13" s="351" t="s">
        <v>503</v>
      </c>
      <c r="C13" s="246">
        <v>4479000</v>
      </c>
    </row>
    <row r="14" spans="1:3" s="349" customFormat="1" ht="12" customHeight="1">
      <c r="A14" s="14" t="s">
        <v>98</v>
      </c>
      <c r="B14" s="351" t="s">
        <v>243</v>
      </c>
      <c r="C14" s="246">
        <v>2270000</v>
      </c>
    </row>
    <row r="15" spans="1:3" s="349" customFormat="1" ht="12" customHeight="1">
      <c r="A15" s="14" t="s">
        <v>139</v>
      </c>
      <c r="B15" s="240" t="s">
        <v>396</v>
      </c>
      <c r="C15" s="246"/>
    </row>
    <row r="16" spans="1:3" s="349" customFormat="1" ht="12" customHeight="1" thickBot="1">
      <c r="A16" s="16" t="s">
        <v>99</v>
      </c>
      <c r="B16" s="241" t="s">
        <v>397</v>
      </c>
      <c r="C16" s="246"/>
    </row>
    <row r="17" spans="1:3" s="349" customFormat="1" ht="12" customHeight="1" thickBot="1">
      <c r="A17" s="20" t="s">
        <v>18</v>
      </c>
      <c r="B17" s="239" t="s">
        <v>244</v>
      </c>
      <c r="C17" s="244">
        <f>+C18+C19+C20+C21+C22</f>
        <v>52709</v>
      </c>
    </row>
    <row r="18" spans="1:3" s="349" customFormat="1" ht="12" customHeight="1">
      <c r="A18" s="15" t="s">
        <v>101</v>
      </c>
      <c r="B18" s="350" t="s">
        <v>245</v>
      </c>
      <c r="C18" s="247"/>
    </row>
    <row r="19" spans="1:3" s="349" customFormat="1" ht="12" customHeight="1">
      <c r="A19" s="14" t="s">
        <v>102</v>
      </c>
      <c r="B19" s="351" t="s">
        <v>246</v>
      </c>
      <c r="C19" s="246"/>
    </row>
    <row r="20" spans="1:3" s="349" customFormat="1" ht="12" customHeight="1">
      <c r="A20" s="14" t="s">
        <v>103</v>
      </c>
      <c r="B20" s="351" t="s">
        <v>387</v>
      </c>
      <c r="C20" s="246"/>
    </row>
    <row r="21" spans="1:3" s="349" customFormat="1" ht="12" customHeight="1">
      <c r="A21" s="14" t="s">
        <v>104</v>
      </c>
      <c r="B21" s="351" t="s">
        <v>388</v>
      </c>
      <c r="C21" s="246"/>
    </row>
    <row r="22" spans="1:3" s="349" customFormat="1" ht="12" customHeight="1">
      <c r="A22" s="14" t="s">
        <v>105</v>
      </c>
      <c r="B22" s="351" t="s">
        <v>525</v>
      </c>
      <c r="C22" s="246">
        <v>52709</v>
      </c>
    </row>
    <row r="23" spans="1:3" s="349" customFormat="1" ht="12" customHeight="1" thickBot="1">
      <c r="A23" s="16" t="s">
        <v>114</v>
      </c>
      <c r="B23" s="241" t="s">
        <v>248</v>
      </c>
      <c r="C23" s="248"/>
    </row>
    <row r="24" spans="1:3" s="349" customFormat="1" ht="12" customHeight="1" thickBot="1">
      <c r="A24" s="20" t="s">
        <v>19</v>
      </c>
      <c r="B24" s="21" t="s">
        <v>249</v>
      </c>
      <c r="C24" s="244">
        <f>+C25+C26+C27+C28+C29</f>
        <v>0</v>
      </c>
    </row>
    <row r="25" spans="1:3" s="349" customFormat="1" ht="12" customHeight="1">
      <c r="A25" s="15" t="s">
        <v>84</v>
      </c>
      <c r="B25" s="350" t="s">
        <v>250</v>
      </c>
      <c r="C25" s="247"/>
    </row>
    <row r="26" spans="1:3" s="349" customFormat="1" ht="12" customHeight="1">
      <c r="A26" s="14" t="s">
        <v>85</v>
      </c>
      <c r="B26" s="351" t="s">
        <v>251</v>
      </c>
      <c r="C26" s="246"/>
    </row>
    <row r="27" spans="1:3" s="349" customFormat="1" ht="12" customHeight="1">
      <c r="A27" s="14" t="s">
        <v>86</v>
      </c>
      <c r="B27" s="351" t="s">
        <v>389</v>
      </c>
      <c r="C27" s="246"/>
    </row>
    <row r="28" spans="1:3" s="349" customFormat="1" ht="12" customHeight="1">
      <c r="A28" s="14" t="s">
        <v>87</v>
      </c>
      <c r="B28" s="351" t="s">
        <v>390</v>
      </c>
      <c r="C28" s="246"/>
    </row>
    <row r="29" spans="1:3" s="349" customFormat="1" ht="12" customHeight="1">
      <c r="A29" s="14" t="s">
        <v>162</v>
      </c>
      <c r="B29" s="351" t="s">
        <v>252</v>
      </c>
      <c r="C29" s="246"/>
    </row>
    <row r="30" spans="1:3" s="478" customFormat="1" ht="12" customHeight="1" thickBot="1">
      <c r="A30" s="488" t="s">
        <v>163</v>
      </c>
      <c r="B30" s="476" t="s">
        <v>520</v>
      </c>
      <c r="C30" s="477"/>
    </row>
    <row r="31" spans="1:3" s="349" customFormat="1" ht="12" customHeight="1" thickBot="1">
      <c r="A31" s="20" t="s">
        <v>164</v>
      </c>
      <c r="B31" s="21" t="s">
        <v>504</v>
      </c>
      <c r="C31" s="250">
        <f>SUM(C32:C38)</f>
        <v>4700000</v>
      </c>
    </row>
    <row r="32" spans="1:3" s="349" customFormat="1" ht="12" customHeight="1">
      <c r="A32" s="15" t="s">
        <v>255</v>
      </c>
      <c r="B32" s="350" t="str">
        <f>'KV_1.1.sz.mell.'!B32</f>
        <v>Építményadó</v>
      </c>
      <c r="C32" s="247"/>
    </row>
    <row r="33" spans="1:3" s="349" customFormat="1" ht="12" customHeight="1">
      <c r="A33" s="14" t="s">
        <v>256</v>
      </c>
      <c r="B33" s="350" t="str">
        <f>'KV_1.1.sz.mell.'!B33</f>
        <v>Idegenforgalmi adó</v>
      </c>
      <c r="C33" s="246"/>
    </row>
    <row r="34" spans="1:3" s="349" customFormat="1" ht="12" customHeight="1">
      <c r="A34" s="14" t="s">
        <v>257</v>
      </c>
      <c r="B34" s="350" t="str">
        <f>'KV_1.1.sz.mell.'!B34</f>
        <v>Iparűzési adó</v>
      </c>
      <c r="C34" s="246">
        <v>4500000</v>
      </c>
    </row>
    <row r="35" spans="1:3" s="349" customFormat="1" ht="12" customHeight="1">
      <c r="A35" s="14" t="s">
        <v>258</v>
      </c>
      <c r="B35" s="350" t="str">
        <f>'KV_1.1.sz.mell.'!B35</f>
        <v>Talajterhelési díj</v>
      </c>
      <c r="C35" s="246"/>
    </row>
    <row r="36" spans="1:3" s="349" customFormat="1" ht="12" customHeight="1">
      <c r="A36" s="14" t="s">
        <v>505</v>
      </c>
      <c r="B36" s="350" t="str">
        <f>'KV_1.1.sz.mell.'!B36</f>
        <v>Gépjárműadó</v>
      </c>
      <c r="C36" s="246"/>
    </row>
    <row r="37" spans="1:3" s="349" customFormat="1" ht="12" customHeight="1">
      <c r="A37" s="14" t="s">
        <v>506</v>
      </c>
      <c r="B37" s="350" t="str">
        <f>'KV_1.1.sz.mell.'!B37</f>
        <v>Telekadó</v>
      </c>
      <c r="C37" s="246"/>
    </row>
    <row r="38" spans="1:3" s="349" customFormat="1" ht="12" customHeight="1" thickBot="1">
      <c r="A38" s="16" t="s">
        <v>507</v>
      </c>
      <c r="B38" s="350" t="str">
        <f>'KV_1.1.sz.mell.'!B38</f>
        <v>Kommunális adó</v>
      </c>
      <c r="C38" s="248">
        <v>200000</v>
      </c>
    </row>
    <row r="39" spans="1:3" s="349" customFormat="1" ht="12" customHeight="1" thickBot="1">
      <c r="A39" s="20" t="s">
        <v>21</v>
      </c>
      <c r="B39" s="21" t="s">
        <v>398</v>
      </c>
      <c r="C39" s="244">
        <f>SUM(C40:C50)</f>
        <v>0</v>
      </c>
    </row>
    <row r="40" spans="1:3" s="349" customFormat="1" ht="12" customHeight="1">
      <c r="A40" s="15" t="s">
        <v>88</v>
      </c>
      <c r="B40" s="350" t="s">
        <v>262</v>
      </c>
      <c r="C40" s="247"/>
    </row>
    <row r="41" spans="1:3" s="349" customFormat="1" ht="12" customHeight="1">
      <c r="A41" s="14" t="s">
        <v>89</v>
      </c>
      <c r="B41" s="351" t="s">
        <v>263</v>
      </c>
      <c r="C41" s="246"/>
    </row>
    <row r="42" spans="1:3" s="349" customFormat="1" ht="12" customHeight="1">
      <c r="A42" s="14" t="s">
        <v>90</v>
      </c>
      <c r="B42" s="351" t="s">
        <v>264</v>
      </c>
      <c r="C42" s="246"/>
    </row>
    <row r="43" spans="1:3" s="349" customFormat="1" ht="12" customHeight="1">
      <c r="A43" s="14" t="s">
        <v>166</v>
      </c>
      <c r="B43" s="351" t="s">
        <v>265</v>
      </c>
      <c r="C43" s="246"/>
    </row>
    <row r="44" spans="1:3" s="349" customFormat="1" ht="12" customHeight="1">
      <c r="A44" s="14" t="s">
        <v>167</v>
      </c>
      <c r="B44" s="351" t="s">
        <v>266</v>
      </c>
      <c r="C44" s="246"/>
    </row>
    <row r="45" spans="1:3" s="349" customFormat="1" ht="12" customHeight="1">
      <c r="A45" s="14" t="s">
        <v>168</v>
      </c>
      <c r="B45" s="351" t="s">
        <v>267</v>
      </c>
      <c r="C45" s="246"/>
    </row>
    <row r="46" spans="1:3" s="349" customFormat="1" ht="12" customHeight="1">
      <c r="A46" s="14" t="s">
        <v>169</v>
      </c>
      <c r="B46" s="351" t="s">
        <v>268</v>
      </c>
      <c r="C46" s="246"/>
    </row>
    <row r="47" spans="1:3" s="349" customFormat="1" ht="12" customHeight="1">
      <c r="A47" s="14" t="s">
        <v>170</v>
      </c>
      <c r="B47" s="351" t="s">
        <v>512</v>
      </c>
      <c r="C47" s="246"/>
    </row>
    <row r="48" spans="1:3" s="349" customFormat="1" ht="12" customHeight="1">
      <c r="A48" s="14" t="s">
        <v>260</v>
      </c>
      <c r="B48" s="351" t="s">
        <v>269</v>
      </c>
      <c r="C48" s="249"/>
    </row>
    <row r="49" spans="1:3" s="349" customFormat="1" ht="12" customHeight="1">
      <c r="A49" s="16" t="s">
        <v>261</v>
      </c>
      <c r="B49" s="352" t="s">
        <v>400</v>
      </c>
      <c r="C49" s="341"/>
    </row>
    <row r="50" spans="1:3" s="349" customFormat="1" ht="12" customHeight="1" thickBot="1">
      <c r="A50" s="16" t="s">
        <v>399</v>
      </c>
      <c r="B50" s="241" t="s">
        <v>270</v>
      </c>
      <c r="C50" s="341"/>
    </row>
    <row r="51" spans="1:3" s="349" customFormat="1" ht="12" customHeight="1" thickBot="1">
      <c r="A51" s="20" t="s">
        <v>22</v>
      </c>
      <c r="B51" s="21" t="s">
        <v>271</v>
      </c>
      <c r="C51" s="244">
        <f>SUM(C52:C56)</f>
        <v>0</v>
      </c>
    </row>
    <row r="52" spans="1:3" s="349" customFormat="1" ht="12" customHeight="1">
      <c r="A52" s="15" t="s">
        <v>91</v>
      </c>
      <c r="B52" s="350" t="s">
        <v>275</v>
      </c>
      <c r="C52" s="383"/>
    </row>
    <row r="53" spans="1:3" s="349" customFormat="1" ht="12" customHeight="1">
      <c r="A53" s="14" t="s">
        <v>92</v>
      </c>
      <c r="B53" s="351" t="s">
        <v>276</v>
      </c>
      <c r="C53" s="249"/>
    </row>
    <row r="54" spans="1:3" s="349" customFormat="1" ht="12" customHeight="1">
      <c r="A54" s="14" t="s">
        <v>272</v>
      </c>
      <c r="B54" s="351" t="s">
        <v>277</v>
      </c>
      <c r="C54" s="249"/>
    </row>
    <row r="55" spans="1:3" s="349" customFormat="1" ht="12" customHeight="1">
      <c r="A55" s="14" t="s">
        <v>273</v>
      </c>
      <c r="B55" s="351" t="s">
        <v>278</v>
      </c>
      <c r="C55" s="249"/>
    </row>
    <row r="56" spans="1:3" s="349" customFormat="1" ht="12" customHeight="1" thickBot="1">
      <c r="A56" s="16" t="s">
        <v>274</v>
      </c>
      <c r="B56" s="241" t="s">
        <v>279</v>
      </c>
      <c r="C56" s="341"/>
    </row>
    <row r="57" spans="1:3" s="349" customFormat="1" ht="12" customHeight="1" thickBot="1">
      <c r="A57" s="20" t="s">
        <v>171</v>
      </c>
      <c r="B57" s="21" t="s">
        <v>280</v>
      </c>
      <c r="C57" s="244">
        <f>SUM(C58:C60)</f>
        <v>156100</v>
      </c>
    </row>
    <row r="58" spans="1:3" s="349" customFormat="1" ht="12" customHeight="1">
      <c r="A58" s="15" t="s">
        <v>93</v>
      </c>
      <c r="B58" s="350" t="s">
        <v>281</v>
      </c>
      <c r="C58" s="247"/>
    </row>
    <row r="59" spans="1:3" s="349" customFormat="1" ht="12" customHeight="1">
      <c r="A59" s="14" t="s">
        <v>94</v>
      </c>
      <c r="B59" s="351" t="s">
        <v>391</v>
      </c>
      <c r="C59" s="246">
        <v>156100</v>
      </c>
    </row>
    <row r="60" spans="1:3" s="349" customFormat="1" ht="12" customHeight="1">
      <c r="A60" s="14" t="s">
        <v>284</v>
      </c>
      <c r="B60" s="351" t="s">
        <v>282</v>
      </c>
      <c r="C60" s="246"/>
    </row>
    <row r="61" spans="1:3" s="349" customFormat="1" ht="12" customHeight="1" thickBot="1">
      <c r="A61" s="16" t="s">
        <v>285</v>
      </c>
      <c r="B61" s="241" t="s">
        <v>283</v>
      </c>
      <c r="C61" s="248"/>
    </row>
    <row r="62" spans="1:3" s="349" customFormat="1" ht="12" customHeight="1" thickBot="1">
      <c r="A62" s="20" t="s">
        <v>24</v>
      </c>
      <c r="B62" s="239" t="s">
        <v>286</v>
      </c>
      <c r="C62" s="244">
        <f>SUM(C63:C65)</f>
        <v>0</v>
      </c>
    </row>
    <row r="63" spans="1:3" s="349" customFormat="1" ht="12" customHeight="1">
      <c r="A63" s="15" t="s">
        <v>172</v>
      </c>
      <c r="B63" s="350" t="s">
        <v>288</v>
      </c>
      <c r="C63" s="249"/>
    </row>
    <row r="64" spans="1:3" s="349" customFormat="1" ht="12" customHeight="1">
      <c r="A64" s="14" t="s">
        <v>173</v>
      </c>
      <c r="B64" s="351" t="s">
        <v>392</v>
      </c>
      <c r="C64" s="249"/>
    </row>
    <row r="65" spans="1:3" s="349" customFormat="1" ht="12" customHeight="1">
      <c r="A65" s="14" t="s">
        <v>218</v>
      </c>
      <c r="B65" s="351" t="s">
        <v>289</v>
      </c>
      <c r="C65" s="249"/>
    </row>
    <row r="66" spans="1:3" s="349" customFormat="1" ht="12" customHeight="1" thickBot="1">
      <c r="A66" s="16" t="s">
        <v>287</v>
      </c>
      <c r="B66" s="241" t="s">
        <v>290</v>
      </c>
      <c r="C66" s="249"/>
    </row>
    <row r="67" spans="1:3" s="349" customFormat="1" ht="12" customHeight="1" thickBot="1">
      <c r="A67" s="411" t="s">
        <v>440</v>
      </c>
      <c r="B67" s="21" t="s">
        <v>291</v>
      </c>
      <c r="C67" s="250">
        <f>+C10+C17+C24+C31+C39+C51+C57+C62</f>
        <v>18948299</v>
      </c>
    </row>
    <row r="68" spans="1:3" s="349" customFormat="1" ht="12" customHeight="1" thickBot="1">
      <c r="A68" s="386" t="s">
        <v>292</v>
      </c>
      <c r="B68" s="239" t="s">
        <v>293</v>
      </c>
      <c r="C68" s="244">
        <f>SUM(C69:C71)</f>
        <v>0</v>
      </c>
    </row>
    <row r="69" spans="1:3" s="349" customFormat="1" ht="12" customHeight="1">
      <c r="A69" s="15" t="s">
        <v>321</v>
      </c>
      <c r="B69" s="350" t="s">
        <v>294</v>
      </c>
      <c r="C69" s="249"/>
    </row>
    <row r="70" spans="1:3" s="349" customFormat="1" ht="12" customHeight="1">
      <c r="A70" s="14" t="s">
        <v>330</v>
      </c>
      <c r="B70" s="351" t="s">
        <v>295</v>
      </c>
      <c r="C70" s="249"/>
    </row>
    <row r="71" spans="1:3" s="349" customFormat="1" ht="12" customHeight="1" thickBot="1">
      <c r="A71" s="16" t="s">
        <v>331</v>
      </c>
      <c r="B71" s="405" t="s">
        <v>521</v>
      </c>
      <c r="C71" s="249"/>
    </row>
    <row r="72" spans="1:3" s="349" customFormat="1" ht="12" customHeight="1" thickBot="1">
      <c r="A72" s="386" t="s">
        <v>297</v>
      </c>
      <c r="B72" s="239" t="s">
        <v>298</v>
      </c>
      <c r="C72" s="244">
        <f>SUM(C73:C76)</f>
        <v>0</v>
      </c>
    </row>
    <row r="73" spans="1:3" s="349" customFormat="1" ht="12" customHeight="1">
      <c r="A73" s="15" t="s">
        <v>140</v>
      </c>
      <c r="B73" s="350" t="s">
        <v>299</v>
      </c>
      <c r="C73" s="249"/>
    </row>
    <row r="74" spans="1:3" s="349" customFormat="1" ht="12" customHeight="1">
      <c r="A74" s="14" t="s">
        <v>141</v>
      </c>
      <c r="B74" s="351" t="s">
        <v>522</v>
      </c>
      <c r="C74" s="249"/>
    </row>
    <row r="75" spans="1:3" s="349" customFormat="1" ht="12" customHeight="1" thickBot="1">
      <c r="A75" s="16" t="s">
        <v>322</v>
      </c>
      <c r="B75" s="352" t="s">
        <v>300</v>
      </c>
      <c r="C75" s="341"/>
    </row>
    <row r="76" spans="1:3" s="349" customFormat="1" ht="12" customHeight="1" thickBot="1">
      <c r="A76" s="490" t="s">
        <v>323</v>
      </c>
      <c r="B76" s="491" t="s">
        <v>523</v>
      </c>
      <c r="C76" s="492"/>
    </row>
    <row r="77" spans="1:3" s="349" customFormat="1" ht="12" customHeight="1" thickBot="1">
      <c r="A77" s="386" t="s">
        <v>301</v>
      </c>
      <c r="B77" s="239" t="s">
        <v>302</v>
      </c>
      <c r="C77" s="244">
        <f>SUM(C78:C79)</f>
        <v>8329533</v>
      </c>
    </row>
    <row r="78" spans="1:3" s="349" customFormat="1" ht="12" customHeight="1" thickBot="1">
      <c r="A78" s="13" t="s">
        <v>324</v>
      </c>
      <c r="B78" s="489" t="s">
        <v>303</v>
      </c>
      <c r="C78" s="341">
        <v>7884533</v>
      </c>
    </row>
    <row r="79" spans="1:3" s="349" customFormat="1" ht="12" customHeight="1" thickBot="1">
      <c r="A79" s="490" t="s">
        <v>325</v>
      </c>
      <c r="B79" s="491" t="s">
        <v>304</v>
      </c>
      <c r="C79" s="492">
        <v>445000</v>
      </c>
    </row>
    <row r="80" spans="1:3" s="349" customFormat="1" ht="12" customHeight="1" thickBot="1">
      <c r="A80" s="386" t="s">
        <v>305</v>
      </c>
      <c r="B80" s="239" t="s">
        <v>306</v>
      </c>
      <c r="C80" s="244">
        <f>SUM(C81:C83)</f>
        <v>0</v>
      </c>
    </row>
    <row r="81" spans="1:3" s="349" customFormat="1" ht="12" customHeight="1">
      <c r="A81" s="15" t="s">
        <v>326</v>
      </c>
      <c r="B81" s="350" t="s">
        <v>307</v>
      </c>
      <c r="C81" s="249"/>
    </row>
    <row r="82" spans="1:3" s="349" customFormat="1" ht="12" customHeight="1">
      <c r="A82" s="14" t="s">
        <v>327</v>
      </c>
      <c r="B82" s="351" t="s">
        <v>308</v>
      </c>
      <c r="C82" s="249"/>
    </row>
    <row r="83" spans="1:3" s="349" customFormat="1" ht="12" customHeight="1" thickBot="1">
      <c r="A83" s="18" t="s">
        <v>328</v>
      </c>
      <c r="B83" s="493" t="s">
        <v>524</v>
      </c>
      <c r="C83" s="494"/>
    </row>
    <row r="84" spans="1:3" s="349" customFormat="1" ht="12" customHeight="1" thickBot="1">
      <c r="A84" s="386" t="s">
        <v>309</v>
      </c>
      <c r="B84" s="239" t="s">
        <v>329</v>
      </c>
      <c r="C84" s="244">
        <f>SUM(C85:C88)</f>
        <v>0</v>
      </c>
    </row>
    <row r="85" spans="1:3" s="349" customFormat="1" ht="12" customHeight="1">
      <c r="A85" s="354" t="s">
        <v>310</v>
      </c>
      <c r="B85" s="350" t="s">
        <v>311</v>
      </c>
      <c r="C85" s="249"/>
    </row>
    <row r="86" spans="1:3" s="349" customFormat="1" ht="12" customHeight="1">
      <c r="A86" s="355" t="s">
        <v>312</v>
      </c>
      <c r="B86" s="351" t="s">
        <v>313</v>
      </c>
      <c r="C86" s="249"/>
    </row>
    <row r="87" spans="1:3" s="349" customFormat="1" ht="12" customHeight="1">
      <c r="A87" s="355" t="s">
        <v>314</v>
      </c>
      <c r="B87" s="351" t="s">
        <v>315</v>
      </c>
      <c r="C87" s="249"/>
    </row>
    <row r="88" spans="1:3" s="349" customFormat="1" ht="12" customHeight="1" thickBot="1">
      <c r="A88" s="356" t="s">
        <v>316</v>
      </c>
      <c r="B88" s="241" t="s">
        <v>317</v>
      </c>
      <c r="C88" s="249"/>
    </row>
    <row r="89" spans="1:3" s="349" customFormat="1" ht="12" customHeight="1" thickBot="1">
      <c r="A89" s="386" t="s">
        <v>318</v>
      </c>
      <c r="B89" s="239" t="s">
        <v>439</v>
      </c>
      <c r="C89" s="384"/>
    </row>
    <row r="90" spans="1:3" s="349" customFormat="1" ht="13.5" customHeight="1" thickBot="1">
      <c r="A90" s="386" t="s">
        <v>320</v>
      </c>
      <c r="B90" s="239" t="s">
        <v>319</v>
      </c>
      <c r="C90" s="384"/>
    </row>
    <row r="91" spans="1:3" s="349" customFormat="1" ht="15.75" customHeight="1" thickBot="1">
      <c r="A91" s="386" t="s">
        <v>332</v>
      </c>
      <c r="B91" s="357" t="s">
        <v>442</v>
      </c>
      <c r="C91" s="250">
        <f>+C68+C72+C77+C80+C84+C90+C89</f>
        <v>8329533</v>
      </c>
    </row>
    <row r="92" spans="1:3" s="349" customFormat="1" ht="16.5" customHeight="1" thickBot="1">
      <c r="A92" s="387" t="s">
        <v>441</v>
      </c>
      <c r="B92" s="358" t="s">
        <v>443</v>
      </c>
      <c r="C92" s="250">
        <f>+C67+C91</f>
        <v>27277832</v>
      </c>
    </row>
    <row r="93" spans="1:3" s="349" customFormat="1" ht="10.5" customHeight="1">
      <c r="A93" s="5"/>
      <c r="B93" s="6"/>
      <c r="C93" s="251"/>
    </row>
    <row r="94" spans="1:3" ht="16.5" customHeight="1">
      <c r="A94" s="693" t="s">
        <v>45</v>
      </c>
      <c r="B94" s="693"/>
      <c r="C94" s="693"/>
    </row>
    <row r="95" spans="1:3" s="359" customFormat="1" ht="16.5" customHeight="1" thickBot="1">
      <c r="A95" s="690" t="s">
        <v>144</v>
      </c>
      <c r="B95" s="690"/>
      <c r="C95" s="501" t="str">
        <f>C7</f>
        <v>Forintban!</v>
      </c>
    </row>
    <row r="96" spans="1:3" ht="30" customHeight="1" thickBot="1">
      <c r="A96" s="482" t="s">
        <v>66</v>
      </c>
      <c r="B96" s="483" t="s">
        <v>46</v>
      </c>
      <c r="C96" s="484" t="str">
        <f>+C8</f>
        <v>2021. évi előirányzat</v>
      </c>
    </row>
    <row r="97" spans="1:3" s="348" customFormat="1" ht="12" customHeight="1" thickBot="1">
      <c r="A97" s="482"/>
      <c r="B97" s="483" t="s">
        <v>457</v>
      </c>
      <c r="C97" s="484" t="s">
        <v>458</v>
      </c>
    </row>
    <row r="98" spans="1:3" ht="12" customHeight="1" thickBot="1">
      <c r="A98" s="22" t="s">
        <v>17</v>
      </c>
      <c r="B98" s="28" t="s">
        <v>401</v>
      </c>
      <c r="C98" s="243">
        <f>C99+C100+C101+C102+C103</f>
        <v>20039252</v>
      </c>
    </row>
    <row r="99" spans="1:3" ht="12" customHeight="1">
      <c r="A99" s="17" t="s">
        <v>95</v>
      </c>
      <c r="B99" s="10" t="s">
        <v>47</v>
      </c>
      <c r="C99" s="245">
        <v>9520000</v>
      </c>
    </row>
    <row r="100" spans="1:3" ht="12" customHeight="1">
      <c r="A100" s="14" t="s">
        <v>96</v>
      </c>
      <c r="B100" s="8" t="s">
        <v>174</v>
      </c>
      <c r="C100" s="246">
        <v>1230000</v>
      </c>
    </row>
    <row r="101" spans="1:3" ht="12" customHeight="1">
      <c r="A101" s="14" t="s">
        <v>97</v>
      </c>
      <c r="B101" s="8" t="s">
        <v>131</v>
      </c>
      <c r="C101" s="248">
        <v>5470000</v>
      </c>
    </row>
    <row r="102" spans="1:3" ht="12" customHeight="1">
      <c r="A102" s="14" t="s">
        <v>98</v>
      </c>
      <c r="B102" s="11" t="s">
        <v>175</v>
      </c>
      <c r="C102" s="248">
        <v>592000</v>
      </c>
    </row>
    <row r="103" spans="1:3" ht="12" customHeight="1">
      <c r="A103" s="14" t="s">
        <v>109</v>
      </c>
      <c r="B103" s="19" t="s">
        <v>176</v>
      </c>
      <c r="C103" s="248">
        <v>3227252</v>
      </c>
    </row>
    <row r="104" spans="1:3" ht="12" customHeight="1">
      <c r="A104" s="14" t="s">
        <v>99</v>
      </c>
      <c r="B104" s="8" t="s">
        <v>406</v>
      </c>
      <c r="C104" s="248"/>
    </row>
    <row r="105" spans="1:3" ht="12" customHeight="1">
      <c r="A105" s="14" t="s">
        <v>100</v>
      </c>
      <c r="B105" s="127" t="s">
        <v>405</v>
      </c>
      <c r="C105" s="248"/>
    </row>
    <row r="106" spans="1:3" ht="12" customHeight="1">
      <c r="A106" s="14" t="s">
        <v>110</v>
      </c>
      <c r="B106" s="127" t="s">
        <v>404</v>
      </c>
      <c r="C106" s="248"/>
    </row>
    <row r="107" spans="1:3" ht="12" customHeight="1">
      <c r="A107" s="14" t="s">
        <v>111</v>
      </c>
      <c r="B107" s="125" t="s">
        <v>335</v>
      </c>
      <c r="C107" s="248"/>
    </row>
    <row r="108" spans="1:3" ht="12" customHeight="1">
      <c r="A108" s="14" t="s">
        <v>112</v>
      </c>
      <c r="B108" s="126" t="s">
        <v>336</v>
      </c>
      <c r="C108" s="248"/>
    </row>
    <row r="109" spans="1:3" ht="12" customHeight="1">
      <c r="A109" s="14" t="s">
        <v>113</v>
      </c>
      <c r="B109" s="126" t="s">
        <v>337</v>
      </c>
      <c r="C109" s="248"/>
    </row>
    <row r="110" spans="1:3" ht="12" customHeight="1">
      <c r="A110" s="14" t="s">
        <v>115</v>
      </c>
      <c r="B110" s="125" t="s">
        <v>338</v>
      </c>
      <c r="C110" s="248">
        <v>940397</v>
      </c>
    </row>
    <row r="111" spans="1:3" ht="12" customHeight="1">
      <c r="A111" s="14" t="s">
        <v>177</v>
      </c>
      <c r="B111" s="125" t="s">
        <v>339</v>
      </c>
      <c r="C111" s="248"/>
    </row>
    <row r="112" spans="1:3" ht="12" customHeight="1">
      <c r="A112" s="14" t="s">
        <v>333</v>
      </c>
      <c r="B112" s="126" t="s">
        <v>340</v>
      </c>
      <c r="C112" s="248">
        <v>100000</v>
      </c>
    </row>
    <row r="113" spans="1:3" ht="12" customHeight="1">
      <c r="A113" s="13" t="s">
        <v>334</v>
      </c>
      <c r="B113" s="127" t="s">
        <v>341</v>
      </c>
      <c r="C113" s="248"/>
    </row>
    <row r="114" spans="1:3" ht="12" customHeight="1">
      <c r="A114" s="14" t="s">
        <v>402</v>
      </c>
      <c r="B114" s="127" t="s">
        <v>342</v>
      </c>
      <c r="C114" s="248"/>
    </row>
    <row r="115" spans="1:3" ht="12" customHeight="1">
      <c r="A115" s="16" t="s">
        <v>403</v>
      </c>
      <c r="B115" s="127" t="s">
        <v>343</v>
      </c>
      <c r="C115" s="248">
        <v>100000</v>
      </c>
    </row>
    <row r="116" spans="1:3" ht="12" customHeight="1">
      <c r="A116" s="14" t="s">
        <v>407</v>
      </c>
      <c r="B116" s="11" t="s">
        <v>666</v>
      </c>
      <c r="C116" s="246">
        <v>2086855</v>
      </c>
    </row>
    <row r="117" spans="1:3" ht="12" customHeight="1">
      <c r="A117" s="14" t="s">
        <v>408</v>
      </c>
      <c r="B117" s="8" t="s">
        <v>667</v>
      </c>
      <c r="C117" s="246">
        <v>2086855</v>
      </c>
    </row>
    <row r="118" spans="1:3" ht="12" customHeight="1" thickBot="1">
      <c r="A118" s="18" t="s">
        <v>409</v>
      </c>
      <c r="B118" s="409" t="s">
        <v>668</v>
      </c>
      <c r="C118" s="252"/>
    </row>
    <row r="119" spans="1:3" ht="12" customHeight="1" thickBot="1">
      <c r="A119" s="406" t="s">
        <v>18</v>
      </c>
      <c r="B119" s="407" t="s">
        <v>344</v>
      </c>
      <c r="C119" s="408">
        <f>+C120+C122+C124</f>
        <v>6677000</v>
      </c>
    </row>
    <row r="120" spans="1:3" ht="12" customHeight="1">
      <c r="A120" s="15" t="s">
        <v>101</v>
      </c>
      <c r="B120" s="8" t="s">
        <v>217</v>
      </c>
      <c r="C120" s="247">
        <v>127000</v>
      </c>
    </row>
    <row r="121" spans="1:3" ht="12" customHeight="1">
      <c r="A121" s="15" t="s">
        <v>102</v>
      </c>
      <c r="B121" s="12" t="s">
        <v>348</v>
      </c>
      <c r="C121" s="247"/>
    </row>
    <row r="122" spans="1:3" ht="12" customHeight="1">
      <c r="A122" s="15" t="s">
        <v>103</v>
      </c>
      <c r="B122" s="12" t="s">
        <v>178</v>
      </c>
      <c r="C122" s="246">
        <v>6550000</v>
      </c>
    </row>
    <row r="123" spans="1:3" ht="12" customHeight="1">
      <c r="A123" s="15" t="s">
        <v>104</v>
      </c>
      <c r="B123" s="12" t="s">
        <v>349</v>
      </c>
      <c r="C123" s="212"/>
    </row>
    <row r="124" spans="1:3" ht="12" customHeight="1">
      <c r="A124" s="15" t="s">
        <v>105</v>
      </c>
      <c r="B124" s="241" t="s">
        <v>526</v>
      </c>
      <c r="C124" s="212"/>
    </row>
    <row r="125" spans="1:3" ht="12" customHeight="1">
      <c r="A125" s="15" t="s">
        <v>114</v>
      </c>
      <c r="B125" s="240" t="s">
        <v>393</v>
      </c>
      <c r="C125" s="212"/>
    </row>
    <row r="126" spans="1:3" ht="12" customHeight="1">
      <c r="A126" s="15" t="s">
        <v>116</v>
      </c>
      <c r="B126" s="346" t="s">
        <v>354</v>
      </c>
      <c r="C126" s="212"/>
    </row>
    <row r="127" spans="1:3" ht="15">
      <c r="A127" s="15" t="s">
        <v>179</v>
      </c>
      <c r="B127" s="126" t="s">
        <v>337</v>
      </c>
      <c r="C127" s="212"/>
    </row>
    <row r="128" spans="1:3" ht="12" customHeight="1">
      <c r="A128" s="15" t="s">
        <v>180</v>
      </c>
      <c r="B128" s="126" t="s">
        <v>353</v>
      </c>
      <c r="C128" s="212"/>
    </row>
    <row r="129" spans="1:3" ht="12" customHeight="1">
      <c r="A129" s="15" t="s">
        <v>181</v>
      </c>
      <c r="B129" s="126" t="s">
        <v>352</v>
      </c>
      <c r="C129" s="212"/>
    </row>
    <row r="130" spans="1:3" ht="12" customHeight="1">
      <c r="A130" s="15" t="s">
        <v>345</v>
      </c>
      <c r="B130" s="126" t="s">
        <v>340</v>
      </c>
      <c r="C130" s="212"/>
    </row>
    <row r="131" spans="1:3" ht="12" customHeight="1">
      <c r="A131" s="15" t="s">
        <v>346</v>
      </c>
      <c r="B131" s="126" t="s">
        <v>351</v>
      </c>
      <c r="C131" s="212"/>
    </row>
    <row r="132" spans="1:3" ht="15.75" thickBot="1">
      <c r="A132" s="13" t="s">
        <v>347</v>
      </c>
      <c r="B132" s="126" t="s">
        <v>350</v>
      </c>
      <c r="C132" s="214"/>
    </row>
    <row r="133" spans="1:3" ht="12" customHeight="1" thickBot="1">
      <c r="A133" s="20" t="s">
        <v>19</v>
      </c>
      <c r="B133" s="109" t="s">
        <v>412</v>
      </c>
      <c r="C133" s="244">
        <f>+C98+C119</f>
        <v>26716252</v>
      </c>
    </row>
    <row r="134" spans="1:3" ht="12" customHeight="1" thickBot="1">
      <c r="A134" s="20" t="s">
        <v>20</v>
      </c>
      <c r="B134" s="109" t="s">
        <v>413</v>
      </c>
      <c r="C134" s="244">
        <f>+C135+C136+C137</f>
        <v>0</v>
      </c>
    </row>
    <row r="135" spans="1:3" ht="12" customHeight="1">
      <c r="A135" s="15" t="s">
        <v>255</v>
      </c>
      <c r="B135" s="12" t="s">
        <v>420</v>
      </c>
      <c r="C135" s="212"/>
    </row>
    <row r="136" spans="1:3" ht="12" customHeight="1">
      <c r="A136" s="15" t="s">
        <v>256</v>
      </c>
      <c r="B136" s="12" t="s">
        <v>421</v>
      </c>
      <c r="C136" s="212"/>
    </row>
    <row r="137" spans="1:3" ht="12" customHeight="1" thickBot="1">
      <c r="A137" s="13" t="s">
        <v>257</v>
      </c>
      <c r="B137" s="12" t="s">
        <v>422</v>
      </c>
      <c r="C137" s="212"/>
    </row>
    <row r="138" spans="1:3" ht="12" customHeight="1" thickBot="1">
      <c r="A138" s="20" t="s">
        <v>21</v>
      </c>
      <c r="B138" s="109" t="s">
        <v>414</v>
      </c>
      <c r="C138" s="244">
        <f>SUM(C139:C144)</f>
        <v>0</v>
      </c>
    </row>
    <row r="139" spans="1:3" ht="12" customHeight="1">
      <c r="A139" s="15" t="s">
        <v>88</v>
      </c>
      <c r="B139" s="9" t="s">
        <v>423</v>
      </c>
      <c r="C139" s="212"/>
    </row>
    <row r="140" spans="1:3" ht="12" customHeight="1">
      <c r="A140" s="15" t="s">
        <v>89</v>
      </c>
      <c r="B140" s="9" t="s">
        <v>415</v>
      </c>
      <c r="C140" s="212"/>
    </row>
    <row r="141" spans="1:3" ht="12" customHeight="1">
      <c r="A141" s="15" t="s">
        <v>90</v>
      </c>
      <c r="B141" s="9" t="s">
        <v>416</v>
      </c>
      <c r="C141" s="212"/>
    </row>
    <row r="142" spans="1:3" ht="12" customHeight="1">
      <c r="A142" s="15" t="s">
        <v>166</v>
      </c>
      <c r="B142" s="9" t="s">
        <v>417</v>
      </c>
      <c r="C142" s="212"/>
    </row>
    <row r="143" spans="1:3" ht="12" customHeight="1">
      <c r="A143" s="13" t="s">
        <v>167</v>
      </c>
      <c r="B143" s="7" t="s">
        <v>418</v>
      </c>
      <c r="C143" s="214"/>
    </row>
    <row r="144" spans="1:3" ht="12" customHeight="1" thickBot="1">
      <c r="A144" s="18" t="s">
        <v>168</v>
      </c>
      <c r="B144" s="626" t="s">
        <v>419</v>
      </c>
      <c r="C144" s="416"/>
    </row>
    <row r="145" spans="1:3" ht="12" customHeight="1" thickBot="1">
      <c r="A145" s="20" t="s">
        <v>22</v>
      </c>
      <c r="B145" s="109" t="s">
        <v>427</v>
      </c>
      <c r="C145" s="250">
        <f>+C146+C147+C148+C149</f>
        <v>561580</v>
      </c>
    </row>
    <row r="146" spans="1:3" ht="12" customHeight="1">
      <c r="A146" s="15" t="s">
        <v>91</v>
      </c>
      <c r="B146" s="9" t="s">
        <v>355</v>
      </c>
      <c r="C146" s="212"/>
    </row>
    <row r="147" spans="1:3" ht="12" customHeight="1">
      <c r="A147" s="15" t="s">
        <v>92</v>
      </c>
      <c r="B147" s="9" t="s">
        <v>356</v>
      </c>
      <c r="C147" s="212">
        <v>561580</v>
      </c>
    </row>
    <row r="148" spans="1:3" ht="12" customHeight="1" thickBot="1">
      <c r="A148" s="13" t="s">
        <v>272</v>
      </c>
      <c r="B148" s="7" t="s">
        <v>428</v>
      </c>
      <c r="C148" s="214"/>
    </row>
    <row r="149" spans="1:3" ht="12" customHeight="1" thickBot="1">
      <c r="A149" s="490" t="s">
        <v>273</v>
      </c>
      <c r="B149" s="495" t="s">
        <v>374</v>
      </c>
      <c r="C149" s="496"/>
    </row>
    <row r="150" spans="1:3" ht="12" customHeight="1" thickBot="1">
      <c r="A150" s="20" t="s">
        <v>23</v>
      </c>
      <c r="B150" s="109" t="s">
        <v>429</v>
      </c>
      <c r="C150" s="253">
        <f>SUM(C151:C155)</f>
        <v>0</v>
      </c>
    </row>
    <row r="151" spans="1:3" ht="12" customHeight="1">
      <c r="A151" s="15" t="s">
        <v>93</v>
      </c>
      <c r="B151" s="9" t="s">
        <v>424</v>
      </c>
      <c r="C151" s="212"/>
    </row>
    <row r="152" spans="1:3" ht="12" customHeight="1">
      <c r="A152" s="15" t="s">
        <v>94</v>
      </c>
      <c r="B152" s="9" t="s">
        <v>431</v>
      </c>
      <c r="C152" s="212"/>
    </row>
    <row r="153" spans="1:3" ht="12" customHeight="1">
      <c r="A153" s="15" t="s">
        <v>284</v>
      </c>
      <c r="B153" s="9" t="s">
        <v>426</v>
      </c>
      <c r="C153" s="212"/>
    </row>
    <row r="154" spans="1:3" ht="12" customHeight="1">
      <c r="A154" s="15" t="s">
        <v>285</v>
      </c>
      <c r="B154" s="9" t="s">
        <v>482</v>
      </c>
      <c r="C154" s="212"/>
    </row>
    <row r="155" spans="1:3" ht="12" customHeight="1" thickBot="1">
      <c r="A155" s="15" t="s">
        <v>430</v>
      </c>
      <c r="B155" s="9" t="s">
        <v>433</v>
      </c>
      <c r="C155" s="212"/>
    </row>
    <row r="156" spans="1:3" ht="12" customHeight="1" thickBot="1">
      <c r="A156" s="20" t="s">
        <v>24</v>
      </c>
      <c r="B156" s="109" t="s">
        <v>434</v>
      </c>
      <c r="C156" s="410"/>
    </row>
    <row r="157" spans="1:3" ht="12" customHeight="1" thickBot="1">
      <c r="A157" s="20" t="s">
        <v>25</v>
      </c>
      <c r="B157" s="109" t="s">
        <v>435</v>
      </c>
      <c r="C157" s="410"/>
    </row>
    <row r="158" spans="1:9" ht="15" customHeight="1" thickBot="1">
      <c r="A158" s="20" t="s">
        <v>26</v>
      </c>
      <c r="B158" s="109" t="s">
        <v>437</v>
      </c>
      <c r="C158" s="497">
        <f>+C134+C138+C145+C150+C156+C157</f>
        <v>561580</v>
      </c>
      <c r="F158" s="361"/>
      <c r="G158" s="362"/>
      <c r="H158" s="362"/>
      <c r="I158" s="362"/>
    </row>
    <row r="159" spans="1:3" s="349" customFormat="1" ht="17.25" customHeight="1" thickBot="1">
      <c r="A159" s="242" t="s">
        <v>27</v>
      </c>
      <c r="B159" s="498" t="s">
        <v>436</v>
      </c>
      <c r="C159" s="497">
        <f>+C133+C158</f>
        <v>27277832</v>
      </c>
    </row>
    <row r="160" spans="1:3" ht="15.75" customHeight="1">
      <c r="A160" s="499"/>
      <c r="B160" s="499"/>
      <c r="C160" s="548">
        <f>C92-C159</f>
        <v>0</v>
      </c>
    </row>
    <row r="161" spans="1:3" ht="15">
      <c r="A161" s="691" t="s">
        <v>357</v>
      </c>
      <c r="B161" s="691"/>
      <c r="C161" s="691"/>
    </row>
    <row r="162" spans="1:3" ht="15" customHeight="1" thickBot="1">
      <c r="A162" s="692" t="s">
        <v>145</v>
      </c>
      <c r="B162" s="692"/>
      <c r="C162" s="502" t="str">
        <f>C95</f>
        <v>Forintban!</v>
      </c>
    </row>
    <row r="163" spans="1:4" ht="13.5" customHeight="1" thickBot="1">
      <c r="A163" s="20">
        <v>1</v>
      </c>
      <c r="B163" s="27" t="s">
        <v>438</v>
      </c>
      <c r="C163" s="244">
        <f>+C67-C133</f>
        <v>-7767953</v>
      </c>
      <c r="D163" s="363"/>
    </row>
    <row r="164" spans="1:3" ht="27.75" customHeight="1" thickBot="1">
      <c r="A164" s="20" t="s">
        <v>18</v>
      </c>
      <c r="B164" s="27" t="s">
        <v>444</v>
      </c>
      <c r="C164" s="244">
        <f>+C91-C158</f>
        <v>7767953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G24" sqref="G24"/>
    </sheetView>
  </sheetViews>
  <sheetFormatPr defaultColWidth="9.375" defaultRowHeight="12.75"/>
  <cols>
    <col min="1" max="1" width="9.50390625" style="319" customWidth="1"/>
    <col min="2" max="2" width="99.375" style="319" customWidth="1"/>
    <col min="3" max="3" width="21.625" style="320" customWidth="1"/>
    <col min="4" max="4" width="9.00390625" style="347" customWidth="1"/>
    <col min="5" max="16384" width="9.375" style="347" customWidth="1"/>
  </cols>
  <sheetData>
    <row r="1" spans="1:3" ht="18.75" customHeight="1">
      <c r="A1" s="539"/>
      <c r="B1" s="686" t="str">
        <f>CONCATENATE("1.3. melléklet ",ALAPADATOK!A7," ",ALAPADATOK!B7," ",ALAPADATOK!C7," ",ALAPADATOK!D7," ",ALAPADATOK!E7," ",ALAPADATOK!F7," ",ALAPADATOK!G7," ",ALAPADATOK!H7)</f>
        <v>1.3. melléklet a 6 / 2021 ( III.12. ) önkormányzati rendelethez</v>
      </c>
      <c r="C1" s="687"/>
    </row>
    <row r="2" spans="1:3" ht="21.75" customHeight="1">
      <c r="A2" s="540"/>
      <c r="B2" s="541" t="str">
        <f>CONCATENATE(ALAPADATOK!A3)</f>
        <v>Szilvás Községi Önkormányzat</v>
      </c>
      <c r="C2" s="542"/>
    </row>
    <row r="3" spans="1:3" ht="21.75" customHeight="1">
      <c r="A3" s="542"/>
      <c r="B3" s="541" t="str">
        <f>'KV_1.2.sz.mell.'!B3</f>
        <v>2021. ÉVI KÖLTSÉGVETÉS</v>
      </c>
      <c r="C3" s="542"/>
    </row>
    <row r="4" spans="1:3" ht="21.75" customHeight="1">
      <c r="A4" s="542"/>
      <c r="B4" s="541" t="s">
        <v>532</v>
      </c>
      <c r="C4" s="542"/>
    </row>
    <row r="5" spans="1:3" ht="21.75" customHeight="1">
      <c r="A5" s="539"/>
      <c r="B5" s="539"/>
      <c r="C5" s="543"/>
    </row>
    <row r="6" spans="1:3" ht="15" customHeight="1">
      <c r="A6" s="688" t="s">
        <v>14</v>
      </c>
      <c r="B6" s="688"/>
      <c r="C6" s="688"/>
    </row>
    <row r="7" spans="1:3" ht="15" customHeight="1" thickBot="1">
      <c r="A7" s="689" t="s">
        <v>143</v>
      </c>
      <c r="B7" s="689"/>
      <c r="C7" s="500" t="str">
        <f>CONCATENATE('KV_1.1.sz.mell.'!C7)</f>
        <v>Forintban!</v>
      </c>
    </row>
    <row r="8" spans="1:3" ht="24" customHeight="1" thickBot="1">
      <c r="A8" s="544" t="s">
        <v>66</v>
      </c>
      <c r="B8" s="545" t="s">
        <v>16</v>
      </c>
      <c r="C8" s="546" t="str">
        <f>+CONCATENATE(LEFT(KV_ÖSSZEFÜGGÉSEK!A5,4),". évi előirányzat")</f>
        <v>2021. évi előirányzat</v>
      </c>
    </row>
    <row r="9" spans="1:3" s="348" customFormat="1" ht="12" customHeight="1" thickBot="1">
      <c r="A9" s="485"/>
      <c r="B9" s="486" t="s">
        <v>457</v>
      </c>
      <c r="C9" s="487" t="s">
        <v>458</v>
      </c>
    </row>
    <row r="10" spans="1:3" s="349" customFormat="1" ht="12" customHeight="1" thickBot="1">
      <c r="A10" s="20" t="s">
        <v>17</v>
      </c>
      <c r="B10" s="21" t="s">
        <v>239</v>
      </c>
      <c r="C10" s="244">
        <f>+C11+C12+C13+C14+C15+C16</f>
        <v>0</v>
      </c>
    </row>
    <row r="11" spans="1:3" s="349" customFormat="1" ht="12" customHeight="1">
      <c r="A11" s="15" t="s">
        <v>95</v>
      </c>
      <c r="B11" s="350" t="s">
        <v>240</v>
      </c>
      <c r="C11" s="247"/>
    </row>
    <row r="12" spans="1:3" s="349" customFormat="1" ht="12" customHeight="1">
      <c r="A12" s="14" t="s">
        <v>96</v>
      </c>
      <c r="B12" s="351" t="s">
        <v>241</v>
      </c>
      <c r="C12" s="246"/>
    </row>
    <row r="13" spans="1:3" s="349" customFormat="1" ht="12" customHeight="1">
      <c r="A13" s="14" t="s">
        <v>97</v>
      </c>
      <c r="B13" s="351" t="s">
        <v>503</v>
      </c>
      <c r="C13" s="246"/>
    </row>
    <row r="14" spans="1:3" s="349" customFormat="1" ht="12" customHeight="1">
      <c r="A14" s="14" t="s">
        <v>98</v>
      </c>
      <c r="B14" s="351" t="s">
        <v>243</v>
      </c>
      <c r="C14" s="246"/>
    </row>
    <row r="15" spans="1:3" s="349" customFormat="1" ht="12" customHeight="1">
      <c r="A15" s="14" t="s">
        <v>139</v>
      </c>
      <c r="B15" s="240" t="s">
        <v>396</v>
      </c>
      <c r="C15" s="246"/>
    </row>
    <row r="16" spans="1:3" s="349" customFormat="1" ht="12" customHeight="1" thickBot="1">
      <c r="A16" s="16" t="s">
        <v>99</v>
      </c>
      <c r="B16" s="241" t="s">
        <v>397</v>
      </c>
      <c r="C16" s="246"/>
    </row>
    <row r="17" spans="1:3" s="349" customFormat="1" ht="12" customHeight="1" thickBot="1">
      <c r="A17" s="20" t="s">
        <v>18</v>
      </c>
      <c r="B17" s="239" t="s">
        <v>244</v>
      </c>
      <c r="C17" s="244">
        <f>+C18+C19+C20+C21+C22</f>
        <v>0</v>
      </c>
    </row>
    <row r="18" spans="1:3" s="349" customFormat="1" ht="12" customHeight="1">
      <c r="A18" s="15" t="s">
        <v>101</v>
      </c>
      <c r="B18" s="350" t="s">
        <v>245</v>
      </c>
      <c r="C18" s="247"/>
    </row>
    <row r="19" spans="1:3" s="349" customFormat="1" ht="12" customHeight="1">
      <c r="A19" s="14" t="s">
        <v>102</v>
      </c>
      <c r="B19" s="351" t="s">
        <v>246</v>
      </c>
      <c r="C19" s="246"/>
    </row>
    <row r="20" spans="1:3" s="349" customFormat="1" ht="12" customHeight="1">
      <c r="A20" s="14" t="s">
        <v>103</v>
      </c>
      <c r="B20" s="351" t="s">
        <v>387</v>
      </c>
      <c r="C20" s="246"/>
    </row>
    <row r="21" spans="1:3" s="349" customFormat="1" ht="12" customHeight="1">
      <c r="A21" s="14" t="s">
        <v>104</v>
      </c>
      <c r="B21" s="351" t="s">
        <v>388</v>
      </c>
      <c r="C21" s="246"/>
    </row>
    <row r="22" spans="1:3" s="349" customFormat="1" ht="12" customHeight="1">
      <c r="A22" s="14" t="s">
        <v>105</v>
      </c>
      <c r="B22" s="351" t="s">
        <v>525</v>
      </c>
      <c r="C22" s="246"/>
    </row>
    <row r="23" spans="1:3" s="349" customFormat="1" ht="12" customHeight="1" thickBot="1">
      <c r="A23" s="16" t="s">
        <v>114</v>
      </c>
      <c r="B23" s="241" t="s">
        <v>248</v>
      </c>
      <c r="C23" s="248"/>
    </row>
    <row r="24" spans="1:3" s="349" customFormat="1" ht="12" customHeight="1" thickBot="1">
      <c r="A24" s="20" t="s">
        <v>19</v>
      </c>
      <c r="B24" s="21" t="s">
        <v>249</v>
      </c>
      <c r="C24" s="244">
        <f>+C25+C26+C27+C28+C29</f>
        <v>0</v>
      </c>
    </row>
    <row r="25" spans="1:3" s="349" customFormat="1" ht="12" customHeight="1">
      <c r="A25" s="15" t="s">
        <v>84</v>
      </c>
      <c r="B25" s="350" t="s">
        <v>250</v>
      </c>
      <c r="C25" s="247"/>
    </row>
    <row r="26" spans="1:3" s="349" customFormat="1" ht="12" customHeight="1">
      <c r="A26" s="14" t="s">
        <v>85</v>
      </c>
      <c r="B26" s="351" t="s">
        <v>251</v>
      </c>
      <c r="C26" s="246"/>
    </row>
    <row r="27" spans="1:3" s="349" customFormat="1" ht="12" customHeight="1">
      <c r="A27" s="14" t="s">
        <v>86</v>
      </c>
      <c r="B27" s="351" t="s">
        <v>389</v>
      </c>
      <c r="C27" s="246"/>
    </row>
    <row r="28" spans="1:3" s="349" customFormat="1" ht="12" customHeight="1">
      <c r="A28" s="14" t="s">
        <v>87</v>
      </c>
      <c r="B28" s="351" t="s">
        <v>390</v>
      </c>
      <c r="C28" s="246"/>
    </row>
    <row r="29" spans="1:3" s="349" customFormat="1" ht="12" customHeight="1">
      <c r="A29" s="14" t="s">
        <v>162</v>
      </c>
      <c r="B29" s="351" t="s">
        <v>252</v>
      </c>
      <c r="C29" s="246"/>
    </row>
    <row r="30" spans="1:3" s="478" customFormat="1" ht="12" customHeight="1" thickBot="1">
      <c r="A30" s="488" t="s">
        <v>163</v>
      </c>
      <c r="B30" s="476" t="s">
        <v>520</v>
      </c>
      <c r="C30" s="477"/>
    </row>
    <row r="31" spans="1:3" s="349" customFormat="1" ht="12" customHeight="1" thickBot="1">
      <c r="A31" s="20" t="s">
        <v>164</v>
      </c>
      <c r="B31" s="21" t="s">
        <v>504</v>
      </c>
      <c r="C31" s="250">
        <f>SUM(C32:C38)</f>
        <v>0</v>
      </c>
    </row>
    <row r="32" spans="1:3" s="349" customFormat="1" ht="12" customHeight="1">
      <c r="A32" s="15" t="s">
        <v>255</v>
      </c>
      <c r="B32" s="350" t="str">
        <f>'KV_1.1.sz.mell.'!B32</f>
        <v>Építményadó</v>
      </c>
      <c r="C32" s="247"/>
    </row>
    <row r="33" spans="1:3" s="349" customFormat="1" ht="12" customHeight="1">
      <c r="A33" s="14" t="s">
        <v>256</v>
      </c>
      <c r="B33" s="350" t="str">
        <f>'KV_1.1.sz.mell.'!B33</f>
        <v>Idegenforgalmi adó</v>
      </c>
      <c r="C33" s="246"/>
    </row>
    <row r="34" spans="1:3" s="349" customFormat="1" ht="12" customHeight="1">
      <c r="A34" s="14" t="s">
        <v>257</v>
      </c>
      <c r="B34" s="350" t="str">
        <f>'KV_1.1.sz.mell.'!B34</f>
        <v>Iparűzési adó</v>
      </c>
      <c r="C34" s="246"/>
    </row>
    <row r="35" spans="1:3" s="349" customFormat="1" ht="12" customHeight="1">
      <c r="A35" s="14" t="s">
        <v>258</v>
      </c>
      <c r="B35" s="350" t="str">
        <f>'KV_1.1.sz.mell.'!B35</f>
        <v>Talajterhelési díj</v>
      </c>
      <c r="C35" s="246"/>
    </row>
    <row r="36" spans="1:3" s="349" customFormat="1" ht="12" customHeight="1">
      <c r="A36" s="14" t="s">
        <v>505</v>
      </c>
      <c r="B36" s="350" t="str">
        <f>'KV_1.1.sz.mell.'!B36</f>
        <v>Gépjárműadó</v>
      </c>
      <c r="C36" s="246"/>
    </row>
    <row r="37" spans="1:3" s="349" customFormat="1" ht="12" customHeight="1">
      <c r="A37" s="14" t="s">
        <v>506</v>
      </c>
      <c r="B37" s="350" t="str">
        <f>'KV_1.1.sz.mell.'!B37</f>
        <v>Telekadó</v>
      </c>
      <c r="C37" s="246"/>
    </row>
    <row r="38" spans="1:3" s="349" customFormat="1" ht="12" customHeight="1" thickBot="1">
      <c r="A38" s="16" t="s">
        <v>507</v>
      </c>
      <c r="B38" s="350" t="str">
        <f>'KV_1.1.sz.mell.'!B38</f>
        <v>Kommunális adó</v>
      </c>
      <c r="C38" s="248"/>
    </row>
    <row r="39" spans="1:3" s="349" customFormat="1" ht="12" customHeight="1" thickBot="1">
      <c r="A39" s="20" t="s">
        <v>21</v>
      </c>
      <c r="B39" s="21" t="s">
        <v>398</v>
      </c>
      <c r="C39" s="244">
        <f>SUM(C40:C50)</f>
        <v>0</v>
      </c>
    </row>
    <row r="40" spans="1:3" s="349" customFormat="1" ht="12" customHeight="1">
      <c r="A40" s="15" t="s">
        <v>88</v>
      </c>
      <c r="B40" s="350" t="s">
        <v>262</v>
      </c>
      <c r="C40" s="247"/>
    </row>
    <row r="41" spans="1:3" s="349" customFormat="1" ht="12" customHeight="1">
      <c r="A41" s="14" t="s">
        <v>89</v>
      </c>
      <c r="B41" s="351" t="s">
        <v>263</v>
      </c>
      <c r="C41" s="246"/>
    </row>
    <row r="42" spans="1:3" s="349" customFormat="1" ht="12" customHeight="1">
      <c r="A42" s="14" t="s">
        <v>90</v>
      </c>
      <c r="B42" s="351" t="s">
        <v>264</v>
      </c>
      <c r="C42" s="246"/>
    </row>
    <row r="43" spans="1:3" s="349" customFormat="1" ht="12" customHeight="1">
      <c r="A43" s="14" t="s">
        <v>166</v>
      </c>
      <c r="B43" s="351" t="s">
        <v>265</v>
      </c>
      <c r="C43" s="246"/>
    </row>
    <row r="44" spans="1:3" s="349" customFormat="1" ht="12" customHeight="1">
      <c r="A44" s="14" t="s">
        <v>167</v>
      </c>
      <c r="B44" s="351" t="s">
        <v>266</v>
      </c>
      <c r="C44" s="246"/>
    </row>
    <row r="45" spans="1:3" s="349" customFormat="1" ht="12" customHeight="1">
      <c r="A45" s="14" t="s">
        <v>168</v>
      </c>
      <c r="B45" s="351" t="s">
        <v>267</v>
      </c>
      <c r="C45" s="246"/>
    </row>
    <row r="46" spans="1:3" s="349" customFormat="1" ht="12" customHeight="1">
      <c r="A46" s="14" t="s">
        <v>169</v>
      </c>
      <c r="B46" s="351" t="s">
        <v>268</v>
      </c>
      <c r="C46" s="246"/>
    </row>
    <row r="47" spans="1:3" s="349" customFormat="1" ht="12" customHeight="1">
      <c r="A47" s="14" t="s">
        <v>170</v>
      </c>
      <c r="B47" s="351" t="s">
        <v>512</v>
      </c>
      <c r="C47" s="246"/>
    </row>
    <row r="48" spans="1:3" s="349" customFormat="1" ht="12" customHeight="1">
      <c r="A48" s="14" t="s">
        <v>260</v>
      </c>
      <c r="B48" s="351" t="s">
        <v>269</v>
      </c>
      <c r="C48" s="249"/>
    </row>
    <row r="49" spans="1:3" s="349" customFormat="1" ht="12" customHeight="1">
      <c r="A49" s="16" t="s">
        <v>261</v>
      </c>
      <c r="B49" s="352" t="s">
        <v>400</v>
      </c>
      <c r="C49" s="341"/>
    </row>
    <row r="50" spans="1:3" s="349" customFormat="1" ht="12" customHeight="1" thickBot="1">
      <c r="A50" s="16" t="s">
        <v>399</v>
      </c>
      <c r="B50" s="241" t="s">
        <v>270</v>
      </c>
      <c r="C50" s="341"/>
    </row>
    <row r="51" spans="1:3" s="349" customFormat="1" ht="12" customHeight="1" thickBot="1">
      <c r="A51" s="20" t="s">
        <v>22</v>
      </c>
      <c r="B51" s="21" t="s">
        <v>271</v>
      </c>
      <c r="C51" s="244">
        <f>SUM(C52:C56)</f>
        <v>0</v>
      </c>
    </row>
    <row r="52" spans="1:3" s="349" customFormat="1" ht="12" customHeight="1">
      <c r="A52" s="15" t="s">
        <v>91</v>
      </c>
      <c r="B52" s="350" t="s">
        <v>275</v>
      </c>
      <c r="C52" s="383"/>
    </row>
    <row r="53" spans="1:3" s="349" customFormat="1" ht="12" customHeight="1">
      <c r="A53" s="14" t="s">
        <v>92</v>
      </c>
      <c r="B53" s="351" t="s">
        <v>276</v>
      </c>
      <c r="C53" s="249"/>
    </row>
    <row r="54" spans="1:3" s="349" customFormat="1" ht="12" customHeight="1">
      <c r="A54" s="14" t="s">
        <v>272</v>
      </c>
      <c r="B54" s="351" t="s">
        <v>277</v>
      </c>
      <c r="C54" s="249"/>
    </row>
    <row r="55" spans="1:3" s="349" customFormat="1" ht="12" customHeight="1">
      <c r="A55" s="14" t="s">
        <v>273</v>
      </c>
      <c r="B55" s="351" t="s">
        <v>278</v>
      </c>
      <c r="C55" s="249"/>
    </row>
    <row r="56" spans="1:3" s="349" customFormat="1" ht="12" customHeight="1" thickBot="1">
      <c r="A56" s="16" t="s">
        <v>274</v>
      </c>
      <c r="B56" s="241" t="s">
        <v>279</v>
      </c>
      <c r="C56" s="341"/>
    </row>
    <row r="57" spans="1:3" s="349" customFormat="1" ht="12" customHeight="1" thickBot="1">
      <c r="A57" s="20" t="s">
        <v>171</v>
      </c>
      <c r="B57" s="21" t="s">
        <v>280</v>
      </c>
      <c r="C57" s="244">
        <f>SUM(C58:C60)</f>
        <v>0</v>
      </c>
    </row>
    <row r="58" spans="1:3" s="349" customFormat="1" ht="12" customHeight="1">
      <c r="A58" s="15" t="s">
        <v>93</v>
      </c>
      <c r="B58" s="350" t="s">
        <v>281</v>
      </c>
      <c r="C58" s="247"/>
    </row>
    <row r="59" spans="1:3" s="349" customFormat="1" ht="12" customHeight="1">
      <c r="A59" s="14" t="s">
        <v>94</v>
      </c>
      <c r="B59" s="351" t="s">
        <v>391</v>
      </c>
      <c r="C59" s="246"/>
    </row>
    <row r="60" spans="1:3" s="349" customFormat="1" ht="12" customHeight="1">
      <c r="A60" s="14" t="s">
        <v>284</v>
      </c>
      <c r="B60" s="351" t="s">
        <v>282</v>
      </c>
      <c r="C60" s="246"/>
    </row>
    <row r="61" spans="1:3" s="349" customFormat="1" ht="12" customHeight="1" thickBot="1">
      <c r="A61" s="16" t="s">
        <v>285</v>
      </c>
      <c r="B61" s="241" t="s">
        <v>283</v>
      </c>
      <c r="C61" s="248"/>
    </row>
    <row r="62" spans="1:3" s="349" customFormat="1" ht="12" customHeight="1" thickBot="1">
      <c r="A62" s="20" t="s">
        <v>24</v>
      </c>
      <c r="B62" s="239" t="s">
        <v>286</v>
      </c>
      <c r="C62" s="244">
        <f>SUM(C63:C65)</f>
        <v>0</v>
      </c>
    </row>
    <row r="63" spans="1:3" s="349" customFormat="1" ht="12" customHeight="1">
      <c r="A63" s="15" t="s">
        <v>172</v>
      </c>
      <c r="B63" s="350" t="s">
        <v>288</v>
      </c>
      <c r="C63" s="249"/>
    </row>
    <row r="64" spans="1:3" s="349" customFormat="1" ht="12" customHeight="1">
      <c r="A64" s="14" t="s">
        <v>173</v>
      </c>
      <c r="B64" s="351" t="s">
        <v>392</v>
      </c>
      <c r="C64" s="249"/>
    </row>
    <row r="65" spans="1:3" s="349" customFormat="1" ht="12" customHeight="1">
      <c r="A65" s="14" t="s">
        <v>218</v>
      </c>
      <c r="B65" s="351" t="s">
        <v>289</v>
      </c>
      <c r="C65" s="249"/>
    </row>
    <row r="66" spans="1:3" s="349" customFormat="1" ht="12" customHeight="1" thickBot="1">
      <c r="A66" s="16" t="s">
        <v>287</v>
      </c>
      <c r="B66" s="241" t="s">
        <v>290</v>
      </c>
      <c r="C66" s="249"/>
    </row>
    <row r="67" spans="1:3" s="349" customFormat="1" ht="12" customHeight="1" thickBot="1">
      <c r="A67" s="411" t="s">
        <v>440</v>
      </c>
      <c r="B67" s="21" t="s">
        <v>291</v>
      </c>
      <c r="C67" s="250">
        <f>+C10+C17+C24+C31+C39+C51+C57+C62</f>
        <v>0</v>
      </c>
    </row>
    <row r="68" spans="1:3" s="349" customFormat="1" ht="12" customHeight="1" thickBot="1">
      <c r="A68" s="386" t="s">
        <v>292</v>
      </c>
      <c r="B68" s="239" t="s">
        <v>293</v>
      </c>
      <c r="C68" s="244">
        <f>SUM(C69:C71)</f>
        <v>0</v>
      </c>
    </row>
    <row r="69" spans="1:3" s="349" customFormat="1" ht="12" customHeight="1">
      <c r="A69" s="15" t="s">
        <v>321</v>
      </c>
      <c r="B69" s="350" t="s">
        <v>294</v>
      </c>
      <c r="C69" s="249"/>
    </row>
    <row r="70" spans="1:3" s="349" customFormat="1" ht="12" customHeight="1">
      <c r="A70" s="14" t="s">
        <v>330</v>
      </c>
      <c r="B70" s="351" t="s">
        <v>295</v>
      </c>
      <c r="C70" s="249"/>
    </row>
    <row r="71" spans="1:3" s="349" customFormat="1" ht="12" customHeight="1" thickBot="1">
      <c r="A71" s="16" t="s">
        <v>331</v>
      </c>
      <c r="B71" s="405" t="s">
        <v>521</v>
      </c>
      <c r="C71" s="249"/>
    </row>
    <row r="72" spans="1:3" s="349" customFormat="1" ht="12" customHeight="1" thickBot="1">
      <c r="A72" s="386" t="s">
        <v>297</v>
      </c>
      <c r="B72" s="239" t="s">
        <v>298</v>
      </c>
      <c r="C72" s="244">
        <f>SUM(C73:C76)</f>
        <v>0</v>
      </c>
    </row>
    <row r="73" spans="1:3" s="349" customFormat="1" ht="12" customHeight="1">
      <c r="A73" s="15" t="s">
        <v>140</v>
      </c>
      <c r="B73" s="350" t="s">
        <v>299</v>
      </c>
      <c r="C73" s="249"/>
    </row>
    <row r="74" spans="1:3" s="349" customFormat="1" ht="12" customHeight="1">
      <c r="A74" s="14" t="s">
        <v>141</v>
      </c>
      <c r="B74" s="351" t="s">
        <v>522</v>
      </c>
      <c r="C74" s="249"/>
    </row>
    <row r="75" spans="1:3" s="349" customFormat="1" ht="12" customHeight="1" thickBot="1">
      <c r="A75" s="16" t="s">
        <v>322</v>
      </c>
      <c r="B75" s="352" t="s">
        <v>300</v>
      </c>
      <c r="C75" s="341"/>
    </row>
    <row r="76" spans="1:3" s="349" customFormat="1" ht="12" customHeight="1" thickBot="1">
      <c r="A76" s="490" t="s">
        <v>323</v>
      </c>
      <c r="B76" s="491" t="s">
        <v>523</v>
      </c>
      <c r="C76" s="492"/>
    </row>
    <row r="77" spans="1:3" s="349" customFormat="1" ht="12" customHeight="1" thickBot="1">
      <c r="A77" s="386" t="s">
        <v>301</v>
      </c>
      <c r="B77" s="239" t="s">
        <v>302</v>
      </c>
      <c r="C77" s="244">
        <f>SUM(C78:C79)</f>
        <v>0</v>
      </c>
    </row>
    <row r="78" spans="1:3" s="349" customFormat="1" ht="12" customHeight="1" thickBot="1">
      <c r="A78" s="13" t="s">
        <v>324</v>
      </c>
      <c r="B78" s="489" t="s">
        <v>303</v>
      </c>
      <c r="C78" s="341"/>
    </row>
    <row r="79" spans="1:3" s="349" customFormat="1" ht="12" customHeight="1" thickBot="1">
      <c r="A79" s="490" t="s">
        <v>325</v>
      </c>
      <c r="B79" s="491" t="s">
        <v>304</v>
      </c>
      <c r="C79" s="492"/>
    </row>
    <row r="80" spans="1:3" s="349" customFormat="1" ht="12" customHeight="1" thickBot="1">
      <c r="A80" s="386" t="s">
        <v>305</v>
      </c>
      <c r="B80" s="239" t="s">
        <v>306</v>
      </c>
      <c r="C80" s="244">
        <f>SUM(C81:C83)</f>
        <v>0</v>
      </c>
    </row>
    <row r="81" spans="1:3" s="349" customFormat="1" ht="12" customHeight="1">
      <c r="A81" s="15" t="s">
        <v>326</v>
      </c>
      <c r="B81" s="350" t="s">
        <v>307</v>
      </c>
      <c r="C81" s="249"/>
    </row>
    <row r="82" spans="1:3" s="349" customFormat="1" ht="12" customHeight="1">
      <c r="A82" s="14" t="s">
        <v>327</v>
      </c>
      <c r="B82" s="351" t="s">
        <v>308</v>
      </c>
      <c r="C82" s="249"/>
    </row>
    <row r="83" spans="1:3" s="349" customFormat="1" ht="12" customHeight="1" thickBot="1">
      <c r="A83" s="18" t="s">
        <v>328</v>
      </c>
      <c r="B83" s="493" t="s">
        <v>524</v>
      </c>
      <c r="C83" s="494"/>
    </row>
    <row r="84" spans="1:3" s="349" customFormat="1" ht="12" customHeight="1" thickBot="1">
      <c r="A84" s="386" t="s">
        <v>309</v>
      </c>
      <c r="B84" s="239" t="s">
        <v>329</v>
      </c>
      <c r="C84" s="244">
        <f>SUM(C85:C88)</f>
        <v>0</v>
      </c>
    </row>
    <row r="85" spans="1:3" s="349" customFormat="1" ht="12" customHeight="1">
      <c r="A85" s="354" t="s">
        <v>310</v>
      </c>
      <c r="B85" s="350" t="s">
        <v>311</v>
      </c>
      <c r="C85" s="249"/>
    </row>
    <row r="86" spans="1:3" s="349" customFormat="1" ht="12" customHeight="1">
      <c r="A86" s="355" t="s">
        <v>312</v>
      </c>
      <c r="B86" s="351" t="s">
        <v>313</v>
      </c>
      <c r="C86" s="249"/>
    </row>
    <row r="87" spans="1:3" s="349" customFormat="1" ht="12" customHeight="1">
      <c r="A87" s="355" t="s">
        <v>314</v>
      </c>
      <c r="B87" s="351" t="s">
        <v>315</v>
      </c>
      <c r="C87" s="249"/>
    </row>
    <row r="88" spans="1:3" s="349" customFormat="1" ht="12" customHeight="1" thickBot="1">
      <c r="A88" s="356" t="s">
        <v>316</v>
      </c>
      <c r="B88" s="241" t="s">
        <v>317</v>
      </c>
      <c r="C88" s="249"/>
    </row>
    <row r="89" spans="1:3" s="349" customFormat="1" ht="12" customHeight="1" thickBot="1">
      <c r="A89" s="386" t="s">
        <v>318</v>
      </c>
      <c r="B89" s="239" t="s">
        <v>439</v>
      </c>
      <c r="C89" s="384"/>
    </row>
    <row r="90" spans="1:3" s="349" customFormat="1" ht="13.5" customHeight="1" thickBot="1">
      <c r="A90" s="386" t="s">
        <v>320</v>
      </c>
      <c r="B90" s="239" t="s">
        <v>319</v>
      </c>
      <c r="C90" s="384"/>
    </row>
    <row r="91" spans="1:3" s="349" customFormat="1" ht="15.75" customHeight="1" thickBot="1">
      <c r="A91" s="386" t="s">
        <v>332</v>
      </c>
      <c r="B91" s="357" t="s">
        <v>442</v>
      </c>
      <c r="C91" s="250">
        <f>+C68+C72+C77+C80+C84+C90+C89</f>
        <v>0</v>
      </c>
    </row>
    <row r="92" spans="1:3" s="349" customFormat="1" ht="16.5" customHeight="1" thickBot="1">
      <c r="A92" s="387" t="s">
        <v>441</v>
      </c>
      <c r="B92" s="358" t="s">
        <v>443</v>
      </c>
      <c r="C92" s="250">
        <f>+C67+C91</f>
        <v>0</v>
      </c>
    </row>
    <row r="93" spans="1:3" s="349" customFormat="1" ht="10.5" customHeight="1">
      <c r="A93" s="5"/>
      <c r="B93" s="6"/>
      <c r="C93" s="251"/>
    </row>
    <row r="94" spans="1:3" ht="16.5" customHeight="1">
      <c r="A94" s="693" t="s">
        <v>45</v>
      </c>
      <c r="B94" s="693"/>
      <c r="C94" s="693"/>
    </row>
    <row r="95" spans="1:3" s="359" customFormat="1" ht="16.5" customHeight="1" thickBot="1">
      <c r="A95" s="690" t="s">
        <v>144</v>
      </c>
      <c r="B95" s="690"/>
      <c r="C95" s="501" t="str">
        <f>C7</f>
        <v>Forintban!</v>
      </c>
    </row>
    <row r="96" spans="1:3" ht="30" customHeight="1" thickBot="1">
      <c r="A96" s="482" t="s">
        <v>66</v>
      </c>
      <c r="B96" s="483" t="s">
        <v>46</v>
      </c>
      <c r="C96" s="484" t="str">
        <f>+C8</f>
        <v>2021. évi előirányzat</v>
      </c>
    </row>
    <row r="97" spans="1:3" s="348" customFormat="1" ht="12" customHeight="1" thickBot="1">
      <c r="A97" s="482"/>
      <c r="B97" s="483" t="s">
        <v>457</v>
      </c>
      <c r="C97" s="484" t="s">
        <v>458</v>
      </c>
    </row>
    <row r="98" spans="1:3" ht="12" customHeight="1" thickBot="1">
      <c r="A98" s="22" t="s">
        <v>17</v>
      </c>
      <c r="B98" s="28" t="s">
        <v>401</v>
      </c>
      <c r="C98" s="243">
        <f>C99+C100+C101+C102+C103+C116</f>
        <v>0</v>
      </c>
    </row>
    <row r="99" spans="1:3" ht="12" customHeight="1">
      <c r="A99" s="17" t="s">
        <v>95</v>
      </c>
      <c r="B99" s="10" t="s">
        <v>47</v>
      </c>
      <c r="C99" s="245"/>
    </row>
    <row r="100" spans="1:3" ht="12" customHeight="1">
      <c r="A100" s="14" t="s">
        <v>96</v>
      </c>
      <c r="B100" s="8" t="s">
        <v>174</v>
      </c>
      <c r="C100" s="246"/>
    </row>
    <row r="101" spans="1:3" ht="12" customHeight="1">
      <c r="A101" s="14" t="s">
        <v>97</v>
      </c>
      <c r="B101" s="8" t="s">
        <v>131</v>
      </c>
      <c r="C101" s="248"/>
    </row>
    <row r="102" spans="1:3" ht="12" customHeight="1">
      <c r="A102" s="14" t="s">
        <v>98</v>
      </c>
      <c r="B102" s="11" t="s">
        <v>175</v>
      </c>
      <c r="C102" s="248"/>
    </row>
    <row r="103" spans="1:3" ht="12" customHeight="1">
      <c r="A103" s="14" t="s">
        <v>109</v>
      </c>
      <c r="B103" s="19" t="s">
        <v>176</v>
      </c>
      <c r="C103" s="248"/>
    </row>
    <row r="104" spans="1:3" ht="12" customHeight="1">
      <c r="A104" s="14" t="s">
        <v>99</v>
      </c>
      <c r="B104" s="8" t="s">
        <v>406</v>
      </c>
      <c r="C104" s="248"/>
    </row>
    <row r="105" spans="1:3" ht="12" customHeight="1">
      <c r="A105" s="14" t="s">
        <v>100</v>
      </c>
      <c r="B105" s="127" t="s">
        <v>405</v>
      </c>
      <c r="C105" s="248"/>
    </row>
    <row r="106" spans="1:3" ht="12" customHeight="1">
      <c r="A106" s="14" t="s">
        <v>110</v>
      </c>
      <c r="B106" s="127" t="s">
        <v>404</v>
      </c>
      <c r="C106" s="248"/>
    </row>
    <row r="107" spans="1:3" ht="12" customHeight="1">
      <c r="A107" s="14" t="s">
        <v>111</v>
      </c>
      <c r="B107" s="125" t="s">
        <v>335</v>
      </c>
      <c r="C107" s="248"/>
    </row>
    <row r="108" spans="1:3" ht="12" customHeight="1">
      <c r="A108" s="14" t="s">
        <v>112</v>
      </c>
      <c r="B108" s="126" t="s">
        <v>336</v>
      </c>
      <c r="C108" s="248"/>
    </row>
    <row r="109" spans="1:3" ht="12" customHeight="1">
      <c r="A109" s="14" t="s">
        <v>113</v>
      </c>
      <c r="B109" s="126" t="s">
        <v>337</v>
      </c>
      <c r="C109" s="248"/>
    </row>
    <row r="110" spans="1:3" ht="12" customHeight="1">
      <c r="A110" s="14" t="s">
        <v>115</v>
      </c>
      <c r="B110" s="125" t="s">
        <v>338</v>
      </c>
      <c r="C110" s="248"/>
    </row>
    <row r="111" spans="1:3" ht="12" customHeight="1">
      <c r="A111" s="14" t="s">
        <v>177</v>
      </c>
      <c r="B111" s="125" t="s">
        <v>339</v>
      </c>
      <c r="C111" s="248"/>
    </row>
    <row r="112" spans="1:3" ht="12" customHeight="1">
      <c r="A112" s="14" t="s">
        <v>333</v>
      </c>
      <c r="B112" s="126" t="s">
        <v>340</v>
      </c>
      <c r="C112" s="248"/>
    </row>
    <row r="113" spans="1:3" ht="12" customHeight="1">
      <c r="A113" s="13" t="s">
        <v>334</v>
      </c>
      <c r="B113" s="127" t="s">
        <v>341</v>
      </c>
      <c r="C113" s="248"/>
    </row>
    <row r="114" spans="1:3" ht="12" customHeight="1">
      <c r="A114" s="14" t="s">
        <v>402</v>
      </c>
      <c r="B114" s="127" t="s">
        <v>342</v>
      </c>
      <c r="C114" s="248"/>
    </row>
    <row r="115" spans="1:3" ht="12" customHeight="1">
      <c r="A115" s="16" t="s">
        <v>403</v>
      </c>
      <c r="B115" s="127" t="s">
        <v>343</v>
      </c>
      <c r="C115" s="248"/>
    </row>
    <row r="116" spans="1:3" ht="12" customHeight="1">
      <c r="A116" s="14" t="s">
        <v>407</v>
      </c>
      <c r="B116" s="11" t="s">
        <v>48</v>
      </c>
      <c r="C116" s="246"/>
    </row>
    <row r="117" spans="1:3" ht="12" customHeight="1">
      <c r="A117" s="14" t="s">
        <v>408</v>
      </c>
      <c r="B117" s="8" t="s">
        <v>410</v>
      </c>
      <c r="C117" s="246"/>
    </row>
    <row r="118" spans="1:3" ht="12" customHeight="1" thickBot="1">
      <c r="A118" s="18" t="s">
        <v>409</v>
      </c>
      <c r="B118" s="409" t="s">
        <v>411</v>
      </c>
      <c r="C118" s="252"/>
    </row>
    <row r="119" spans="1:3" ht="12" customHeight="1" thickBot="1">
      <c r="A119" s="406" t="s">
        <v>18</v>
      </c>
      <c r="B119" s="407" t="s">
        <v>344</v>
      </c>
      <c r="C119" s="408">
        <f>+C120+C122+C124</f>
        <v>0</v>
      </c>
    </row>
    <row r="120" spans="1:3" ht="12" customHeight="1">
      <c r="A120" s="15" t="s">
        <v>101</v>
      </c>
      <c r="B120" s="8" t="s">
        <v>217</v>
      </c>
      <c r="C120" s="247"/>
    </row>
    <row r="121" spans="1:3" ht="12" customHeight="1">
      <c r="A121" s="15" t="s">
        <v>102</v>
      </c>
      <c r="B121" s="12" t="s">
        <v>348</v>
      </c>
      <c r="C121" s="247"/>
    </row>
    <row r="122" spans="1:3" ht="12" customHeight="1">
      <c r="A122" s="15" t="s">
        <v>103</v>
      </c>
      <c r="B122" s="12" t="s">
        <v>178</v>
      </c>
      <c r="C122" s="246"/>
    </row>
    <row r="123" spans="1:3" ht="12" customHeight="1">
      <c r="A123" s="15" t="s">
        <v>104</v>
      </c>
      <c r="B123" s="12" t="s">
        <v>349</v>
      </c>
      <c r="C123" s="212"/>
    </row>
    <row r="124" spans="1:3" ht="12" customHeight="1">
      <c r="A124" s="15" t="s">
        <v>105</v>
      </c>
      <c r="B124" s="241" t="s">
        <v>526</v>
      </c>
      <c r="C124" s="212"/>
    </row>
    <row r="125" spans="1:3" ht="12" customHeight="1">
      <c r="A125" s="15" t="s">
        <v>114</v>
      </c>
      <c r="B125" s="240" t="s">
        <v>393</v>
      </c>
      <c r="C125" s="212"/>
    </row>
    <row r="126" spans="1:3" ht="12" customHeight="1">
      <c r="A126" s="15" t="s">
        <v>116</v>
      </c>
      <c r="B126" s="346" t="s">
        <v>354</v>
      </c>
      <c r="C126" s="212"/>
    </row>
    <row r="127" spans="1:3" ht="15">
      <c r="A127" s="15" t="s">
        <v>179</v>
      </c>
      <c r="B127" s="126" t="s">
        <v>337</v>
      </c>
      <c r="C127" s="212"/>
    </row>
    <row r="128" spans="1:3" ht="12" customHeight="1">
      <c r="A128" s="15" t="s">
        <v>180</v>
      </c>
      <c r="B128" s="126" t="s">
        <v>353</v>
      </c>
      <c r="C128" s="212"/>
    </row>
    <row r="129" spans="1:3" ht="12" customHeight="1">
      <c r="A129" s="15" t="s">
        <v>181</v>
      </c>
      <c r="B129" s="126" t="s">
        <v>352</v>
      </c>
      <c r="C129" s="212"/>
    </row>
    <row r="130" spans="1:3" ht="12" customHeight="1">
      <c r="A130" s="15" t="s">
        <v>345</v>
      </c>
      <c r="B130" s="126" t="s">
        <v>340</v>
      </c>
      <c r="C130" s="212"/>
    </row>
    <row r="131" spans="1:3" ht="12" customHeight="1">
      <c r="A131" s="15" t="s">
        <v>346</v>
      </c>
      <c r="B131" s="126" t="s">
        <v>351</v>
      </c>
      <c r="C131" s="212"/>
    </row>
    <row r="132" spans="1:3" ht="15.75" thickBot="1">
      <c r="A132" s="13" t="s">
        <v>347</v>
      </c>
      <c r="B132" s="126" t="s">
        <v>350</v>
      </c>
      <c r="C132" s="214"/>
    </row>
    <row r="133" spans="1:3" ht="12" customHeight="1" thickBot="1">
      <c r="A133" s="20" t="s">
        <v>19</v>
      </c>
      <c r="B133" s="109" t="s">
        <v>412</v>
      </c>
      <c r="C133" s="244">
        <f>+C98+C119</f>
        <v>0</v>
      </c>
    </row>
    <row r="134" spans="1:3" ht="12" customHeight="1" thickBot="1">
      <c r="A134" s="20" t="s">
        <v>20</v>
      </c>
      <c r="B134" s="109" t="s">
        <v>413</v>
      </c>
      <c r="C134" s="244">
        <f>+C135+C136+C137</f>
        <v>0</v>
      </c>
    </row>
    <row r="135" spans="1:3" ht="12" customHeight="1">
      <c r="A135" s="15" t="s">
        <v>255</v>
      </c>
      <c r="B135" s="12" t="s">
        <v>420</v>
      </c>
      <c r="C135" s="212"/>
    </row>
    <row r="136" spans="1:3" ht="12" customHeight="1">
      <c r="A136" s="15" t="s">
        <v>256</v>
      </c>
      <c r="B136" s="12" t="s">
        <v>421</v>
      </c>
      <c r="C136" s="212"/>
    </row>
    <row r="137" spans="1:3" ht="12" customHeight="1" thickBot="1">
      <c r="A137" s="13" t="s">
        <v>257</v>
      </c>
      <c r="B137" s="12" t="s">
        <v>422</v>
      </c>
      <c r="C137" s="212"/>
    </row>
    <row r="138" spans="1:3" ht="12" customHeight="1" thickBot="1">
      <c r="A138" s="20" t="s">
        <v>21</v>
      </c>
      <c r="B138" s="109" t="s">
        <v>414</v>
      </c>
      <c r="C138" s="244">
        <f>SUM(C139:C144)</f>
        <v>0</v>
      </c>
    </row>
    <row r="139" spans="1:3" ht="12" customHeight="1">
      <c r="A139" s="15" t="s">
        <v>88</v>
      </c>
      <c r="B139" s="9" t="s">
        <v>423</v>
      </c>
      <c r="C139" s="212"/>
    </row>
    <row r="140" spans="1:3" ht="12" customHeight="1">
      <c r="A140" s="15" t="s">
        <v>89</v>
      </c>
      <c r="B140" s="9" t="s">
        <v>415</v>
      </c>
      <c r="C140" s="212"/>
    </row>
    <row r="141" spans="1:3" ht="12" customHeight="1">
      <c r="A141" s="15" t="s">
        <v>90</v>
      </c>
      <c r="B141" s="9" t="s">
        <v>416</v>
      </c>
      <c r="C141" s="212"/>
    </row>
    <row r="142" spans="1:3" ht="12" customHeight="1">
      <c r="A142" s="15" t="s">
        <v>166</v>
      </c>
      <c r="B142" s="9" t="s">
        <v>417</v>
      </c>
      <c r="C142" s="212"/>
    </row>
    <row r="143" spans="1:3" ht="12" customHeight="1">
      <c r="A143" s="13" t="s">
        <v>167</v>
      </c>
      <c r="B143" s="7" t="s">
        <v>418</v>
      </c>
      <c r="C143" s="214"/>
    </row>
    <row r="144" spans="1:3" ht="12" customHeight="1" thickBot="1">
      <c r="A144" s="18" t="s">
        <v>168</v>
      </c>
      <c r="B144" s="626" t="s">
        <v>419</v>
      </c>
      <c r="C144" s="416"/>
    </row>
    <row r="145" spans="1:3" ht="12" customHeight="1" thickBot="1">
      <c r="A145" s="20" t="s">
        <v>22</v>
      </c>
      <c r="B145" s="109" t="s">
        <v>427</v>
      </c>
      <c r="C145" s="250">
        <f>+C146+C147+C148+C149</f>
        <v>0</v>
      </c>
    </row>
    <row r="146" spans="1:3" ht="12" customHeight="1">
      <c r="A146" s="15" t="s">
        <v>91</v>
      </c>
      <c r="B146" s="9" t="s">
        <v>355</v>
      </c>
      <c r="C146" s="212"/>
    </row>
    <row r="147" spans="1:3" ht="12" customHeight="1">
      <c r="A147" s="15" t="s">
        <v>92</v>
      </c>
      <c r="B147" s="9" t="s">
        <v>356</v>
      </c>
      <c r="C147" s="212"/>
    </row>
    <row r="148" spans="1:3" ht="12" customHeight="1" thickBot="1">
      <c r="A148" s="13" t="s">
        <v>272</v>
      </c>
      <c r="B148" s="7" t="s">
        <v>428</v>
      </c>
      <c r="C148" s="214"/>
    </row>
    <row r="149" spans="1:3" ht="12" customHeight="1" thickBot="1">
      <c r="A149" s="490" t="s">
        <v>273</v>
      </c>
      <c r="B149" s="495" t="s">
        <v>374</v>
      </c>
      <c r="C149" s="496"/>
    </row>
    <row r="150" spans="1:3" ht="12" customHeight="1" thickBot="1">
      <c r="A150" s="20" t="s">
        <v>23</v>
      </c>
      <c r="B150" s="109" t="s">
        <v>429</v>
      </c>
      <c r="C150" s="253">
        <f>SUM(C151:C155)</f>
        <v>0</v>
      </c>
    </row>
    <row r="151" spans="1:3" ht="12" customHeight="1">
      <c r="A151" s="15" t="s">
        <v>93</v>
      </c>
      <c r="B151" s="9" t="s">
        <v>424</v>
      </c>
      <c r="C151" s="212"/>
    </row>
    <row r="152" spans="1:3" ht="12" customHeight="1">
      <c r="A152" s="15" t="s">
        <v>94</v>
      </c>
      <c r="B152" s="9" t="s">
        <v>431</v>
      </c>
      <c r="C152" s="212"/>
    </row>
    <row r="153" spans="1:3" ht="12" customHeight="1">
      <c r="A153" s="15" t="s">
        <v>284</v>
      </c>
      <c r="B153" s="9" t="s">
        <v>426</v>
      </c>
      <c r="C153" s="212"/>
    </row>
    <row r="154" spans="1:3" ht="12" customHeight="1">
      <c r="A154" s="15" t="s">
        <v>285</v>
      </c>
      <c r="B154" s="9" t="s">
        <v>482</v>
      </c>
      <c r="C154" s="212"/>
    </row>
    <row r="155" spans="1:3" ht="12" customHeight="1" thickBot="1">
      <c r="A155" s="15" t="s">
        <v>430</v>
      </c>
      <c r="B155" s="9" t="s">
        <v>433</v>
      </c>
      <c r="C155" s="212"/>
    </row>
    <row r="156" spans="1:3" ht="12" customHeight="1" thickBot="1">
      <c r="A156" s="20" t="s">
        <v>24</v>
      </c>
      <c r="B156" s="109" t="s">
        <v>434</v>
      </c>
      <c r="C156" s="410"/>
    </row>
    <row r="157" spans="1:3" ht="12" customHeight="1" thickBot="1">
      <c r="A157" s="20" t="s">
        <v>25</v>
      </c>
      <c r="B157" s="109" t="s">
        <v>435</v>
      </c>
      <c r="C157" s="410"/>
    </row>
    <row r="158" spans="1:9" ht="15" customHeight="1" thickBot="1">
      <c r="A158" s="20" t="s">
        <v>26</v>
      </c>
      <c r="B158" s="109" t="s">
        <v>437</v>
      </c>
      <c r="C158" s="497">
        <f>+C134+C138+C145+C150+C156+C157</f>
        <v>0</v>
      </c>
      <c r="F158" s="361"/>
      <c r="G158" s="362"/>
      <c r="H158" s="362"/>
      <c r="I158" s="362"/>
    </row>
    <row r="159" spans="1:3" s="349" customFormat="1" ht="17.25" customHeight="1" thickBot="1">
      <c r="A159" s="242" t="s">
        <v>27</v>
      </c>
      <c r="B159" s="498" t="s">
        <v>436</v>
      </c>
      <c r="C159" s="497">
        <f>+C133+C158</f>
        <v>0</v>
      </c>
    </row>
    <row r="160" spans="1:3" ht="15.75" customHeight="1">
      <c r="A160" s="499"/>
      <c r="B160" s="499"/>
      <c r="C160" s="548">
        <f>C92-C159</f>
        <v>0</v>
      </c>
    </row>
    <row r="161" spans="1:3" ht="15">
      <c r="A161" s="691" t="s">
        <v>357</v>
      </c>
      <c r="B161" s="691"/>
      <c r="C161" s="691"/>
    </row>
    <row r="162" spans="1:3" ht="15" customHeight="1" thickBot="1">
      <c r="A162" s="692" t="s">
        <v>145</v>
      </c>
      <c r="B162" s="692"/>
      <c r="C162" s="502" t="str">
        <f>C95</f>
        <v>Forintban!</v>
      </c>
    </row>
    <row r="163" spans="1:4" ht="13.5" customHeight="1" thickBot="1">
      <c r="A163" s="20">
        <v>1</v>
      </c>
      <c r="B163" s="27" t="s">
        <v>438</v>
      </c>
      <c r="C163" s="244">
        <f>+C67-C133</f>
        <v>0</v>
      </c>
      <c r="D163" s="363"/>
    </row>
    <row r="164" spans="1:3" ht="27.75" customHeight="1" thickBot="1">
      <c r="A164" s="20" t="s">
        <v>18</v>
      </c>
      <c r="B164" s="27" t="s">
        <v>444</v>
      </c>
      <c r="C164" s="244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3">
      <selection activeCell="N15" sqref="N15"/>
    </sheetView>
  </sheetViews>
  <sheetFormatPr defaultColWidth="9.375" defaultRowHeight="12.75"/>
  <cols>
    <col min="1" max="1" width="6.75390625" style="49" customWidth="1"/>
    <col min="2" max="2" width="55.125" style="165" customWidth="1"/>
    <col min="3" max="3" width="16.375" style="49" customWidth="1"/>
    <col min="4" max="4" width="55.125" style="49" customWidth="1"/>
    <col min="5" max="5" width="16.375" style="49" customWidth="1"/>
    <col min="6" max="6" width="4.75390625" style="49" customWidth="1"/>
    <col min="7" max="16384" width="9.375" style="49" customWidth="1"/>
  </cols>
  <sheetData>
    <row r="1" spans="2:6" ht="39.75" customHeight="1">
      <c r="B1" s="266" t="s">
        <v>149</v>
      </c>
      <c r="C1" s="267"/>
      <c r="D1" s="267"/>
      <c r="E1" s="267"/>
      <c r="F1" s="696" t="str">
        <f>CONCATENATE("2.1. melléklet ",ALAPADATOK!A7," ",ALAPADATOK!B7," ",ALAPADATOK!C7," ",ALAPADATOK!D7," ",ALAPADATOK!E7," ",ALAPADATOK!F7," ",ALAPADATOK!G7," ",ALAPADATOK!H7)</f>
        <v>2.1. melléklet a 6 / 2021 ( III.12. ) önkormányzati rendelethez</v>
      </c>
    </row>
    <row r="2" spans="5:6" ht="13.5" thickBot="1">
      <c r="E2" s="504" t="str">
        <f>CONCATENATE('KV_1.1.sz.mell.'!C7)</f>
        <v>Forintban!</v>
      </c>
      <c r="F2" s="696"/>
    </row>
    <row r="3" spans="1:6" ht="18" customHeight="1" thickBot="1">
      <c r="A3" s="694" t="s">
        <v>66</v>
      </c>
      <c r="B3" s="268" t="s">
        <v>54</v>
      </c>
      <c r="C3" s="269"/>
      <c r="D3" s="268" t="s">
        <v>55</v>
      </c>
      <c r="E3" s="270"/>
      <c r="F3" s="696"/>
    </row>
    <row r="4" spans="1:6" s="271" customFormat="1" ht="35.25" customHeight="1" thickBot="1">
      <c r="A4" s="695"/>
      <c r="B4" s="166" t="s">
        <v>58</v>
      </c>
      <c r="C4" s="167" t="str">
        <f>+'KV_1.1.sz.mell.'!C8</f>
        <v>2021. évi előirányzat</v>
      </c>
      <c r="D4" s="166" t="s">
        <v>58</v>
      </c>
      <c r="E4" s="46" t="str">
        <f>+C4</f>
        <v>2021. évi előirányzat</v>
      </c>
      <c r="F4" s="696"/>
    </row>
    <row r="5" spans="1:6" s="276" customFormat="1" ht="12" customHeight="1" thickBot="1">
      <c r="A5" s="272"/>
      <c r="B5" s="273" t="s">
        <v>457</v>
      </c>
      <c r="C5" s="274" t="s">
        <v>458</v>
      </c>
      <c r="D5" s="273" t="s">
        <v>459</v>
      </c>
      <c r="E5" s="275" t="s">
        <v>461</v>
      </c>
      <c r="F5" s="696"/>
    </row>
    <row r="6" spans="1:6" ht="12.75" customHeight="1">
      <c r="A6" s="277" t="s">
        <v>17</v>
      </c>
      <c r="B6" s="278" t="s">
        <v>358</v>
      </c>
      <c r="C6" s="255">
        <v>14039490</v>
      </c>
      <c r="D6" s="278" t="s">
        <v>59</v>
      </c>
      <c r="E6" s="261">
        <v>9520000</v>
      </c>
      <c r="F6" s="696"/>
    </row>
    <row r="7" spans="1:6" ht="12.75" customHeight="1">
      <c r="A7" s="279" t="s">
        <v>18</v>
      </c>
      <c r="B7" s="280" t="s">
        <v>359</v>
      </c>
      <c r="C7" s="256">
        <v>52709</v>
      </c>
      <c r="D7" s="280" t="s">
        <v>174</v>
      </c>
      <c r="E7" s="262">
        <v>1230000</v>
      </c>
      <c r="F7" s="696"/>
    </row>
    <row r="8" spans="1:6" ht="12.75" customHeight="1">
      <c r="A8" s="279" t="s">
        <v>19</v>
      </c>
      <c r="B8" s="280" t="s">
        <v>379</v>
      </c>
      <c r="C8" s="256"/>
      <c r="D8" s="280" t="s">
        <v>221</v>
      </c>
      <c r="E8" s="262">
        <v>5470000</v>
      </c>
      <c r="F8" s="696"/>
    </row>
    <row r="9" spans="1:6" ht="12.75" customHeight="1">
      <c r="A9" s="279" t="s">
        <v>20</v>
      </c>
      <c r="B9" s="280" t="s">
        <v>165</v>
      </c>
      <c r="C9" s="256">
        <v>4700000</v>
      </c>
      <c r="D9" s="280" t="s">
        <v>175</v>
      </c>
      <c r="E9" s="262">
        <v>592000</v>
      </c>
      <c r="F9" s="696"/>
    </row>
    <row r="10" spans="1:6" ht="12.75" customHeight="1">
      <c r="A10" s="279" t="s">
        <v>21</v>
      </c>
      <c r="B10" s="281" t="s">
        <v>386</v>
      </c>
      <c r="C10" s="256"/>
      <c r="D10" s="280" t="s">
        <v>176</v>
      </c>
      <c r="E10" s="262">
        <v>3227252</v>
      </c>
      <c r="F10" s="696"/>
    </row>
    <row r="11" spans="1:6" ht="12.75" customHeight="1">
      <c r="A11" s="279" t="s">
        <v>22</v>
      </c>
      <c r="B11" s="280" t="s">
        <v>360</v>
      </c>
      <c r="C11" s="257">
        <v>156100</v>
      </c>
      <c r="D11" s="280" t="s">
        <v>669</v>
      </c>
      <c r="E11" s="262">
        <v>2086855</v>
      </c>
      <c r="F11" s="696"/>
    </row>
    <row r="12" spans="1:6" ht="12.75" customHeight="1">
      <c r="A12" s="279" t="s">
        <v>23</v>
      </c>
      <c r="B12" s="280" t="s">
        <v>445</v>
      </c>
      <c r="C12" s="256"/>
      <c r="D12" s="41"/>
      <c r="E12" s="262"/>
      <c r="F12" s="696"/>
    </row>
    <row r="13" spans="1:6" ht="12.75" customHeight="1">
      <c r="A13" s="279" t="s">
        <v>24</v>
      </c>
      <c r="B13" s="41"/>
      <c r="C13" s="256"/>
      <c r="D13" s="41"/>
      <c r="E13" s="262"/>
      <c r="F13" s="696"/>
    </row>
    <row r="14" spans="1:6" ht="12.75" customHeight="1">
      <c r="A14" s="279" t="s">
        <v>25</v>
      </c>
      <c r="B14" s="364"/>
      <c r="C14" s="257"/>
      <c r="D14" s="41"/>
      <c r="E14" s="262"/>
      <c r="F14" s="696"/>
    </row>
    <row r="15" spans="1:6" ht="12.75" customHeight="1">
      <c r="A15" s="279" t="s">
        <v>26</v>
      </c>
      <c r="B15" s="41"/>
      <c r="C15" s="256"/>
      <c r="D15" s="41"/>
      <c r="E15" s="262"/>
      <c r="F15" s="696"/>
    </row>
    <row r="16" spans="1:6" ht="12.75" customHeight="1">
      <c r="A16" s="279" t="s">
        <v>27</v>
      </c>
      <c r="B16" s="41"/>
      <c r="C16" s="256"/>
      <c r="D16" s="41"/>
      <c r="E16" s="262"/>
      <c r="F16" s="696"/>
    </row>
    <row r="17" spans="1:6" ht="12.75" customHeight="1" thickBot="1">
      <c r="A17" s="279" t="s">
        <v>28</v>
      </c>
      <c r="B17" s="51"/>
      <c r="C17" s="258"/>
      <c r="D17" s="41"/>
      <c r="E17" s="263"/>
      <c r="F17" s="696"/>
    </row>
    <row r="18" spans="1:6" ht="15.75" customHeight="1" thickBot="1">
      <c r="A18" s="282" t="s">
        <v>29</v>
      </c>
      <c r="B18" s="111" t="s">
        <v>446</v>
      </c>
      <c r="C18" s="259">
        <f>C6+C7+C9+C10+C11+C13+C14+C15+C16+C17</f>
        <v>18948299</v>
      </c>
      <c r="D18" s="111" t="s">
        <v>365</v>
      </c>
      <c r="E18" s="264">
        <f>SUM(E6:E17)-E11</f>
        <v>20039252</v>
      </c>
      <c r="F18" s="696"/>
    </row>
    <row r="19" spans="1:6" ht="12.75" customHeight="1">
      <c r="A19" s="283" t="s">
        <v>30</v>
      </c>
      <c r="B19" s="284" t="s">
        <v>362</v>
      </c>
      <c r="C19" s="412">
        <f>+C20+C21+C22+C23</f>
        <v>1779533</v>
      </c>
      <c r="D19" s="285" t="s">
        <v>182</v>
      </c>
      <c r="E19" s="265"/>
      <c r="F19" s="696"/>
    </row>
    <row r="20" spans="1:6" ht="12.75" customHeight="1">
      <c r="A20" s="286" t="s">
        <v>31</v>
      </c>
      <c r="B20" s="285" t="s">
        <v>215</v>
      </c>
      <c r="C20" s="74">
        <v>1779533</v>
      </c>
      <c r="D20" s="285" t="s">
        <v>364</v>
      </c>
      <c r="E20" s="75"/>
      <c r="F20" s="696"/>
    </row>
    <row r="21" spans="1:6" ht="12.75" customHeight="1">
      <c r="A21" s="286" t="s">
        <v>32</v>
      </c>
      <c r="B21" s="285" t="s">
        <v>216</v>
      </c>
      <c r="C21" s="74"/>
      <c r="D21" s="285" t="s">
        <v>147</v>
      </c>
      <c r="E21" s="75"/>
      <c r="F21" s="696"/>
    </row>
    <row r="22" spans="1:6" ht="12.75" customHeight="1">
      <c r="A22" s="286" t="s">
        <v>33</v>
      </c>
      <c r="B22" s="285" t="s">
        <v>220</v>
      </c>
      <c r="C22" s="74"/>
      <c r="D22" s="285" t="s">
        <v>148</v>
      </c>
      <c r="E22" s="75"/>
      <c r="F22" s="696"/>
    </row>
    <row r="23" spans="1:6" ht="12.75" customHeight="1">
      <c r="A23" s="286" t="s">
        <v>34</v>
      </c>
      <c r="B23" s="292" t="s">
        <v>226</v>
      </c>
      <c r="C23" s="74"/>
      <c r="D23" s="284" t="s">
        <v>222</v>
      </c>
      <c r="E23" s="75">
        <v>561580</v>
      </c>
      <c r="F23" s="696"/>
    </row>
    <row r="24" spans="1:6" ht="12.75" customHeight="1">
      <c r="A24" s="286" t="s">
        <v>35</v>
      </c>
      <c r="B24" s="285" t="s">
        <v>363</v>
      </c>
      <c r="C24" s="287">
        <f>+C25+C26</f>
        <v>0</v>
      </c>
      <c r="D24" s="285" t="s">
        <v>183</v>
      </c>
      <c r="E24" s="75"/>
      <c r="F24" s="696"/>
    </row>
    <row r="25" spans="1:6" ht="12.75" customHeight="1">
      <c r="A25" s="283" t="s">
        <v>36</v>
      </c>
      <c r="B25" s="284" t="s">
        <v>361</v>
      </c>
      <c r="C25" s="260"/>
      <c r="D25" s="278" t="s">
        <v>428</v>
      </c>
      <c r="E25" s="265"/>
      <c r="F25" s="696"/>
    </row>
    <row r="26" spans="1:6" ht="12.75" customHeight="1">
      <c r="A26" s="286" t="s">
        <v>37</v>
      </c>
      <c r="B26" s="292" t="s">
        <v>607</v>
      </c>
      <c r="C26" s="74"/>
      <c r="D26" s="280" t="s">
        <v>434</v>
      </c>
      <c r="E26" s="75"/>
      <c r="F26" s="696"/>
    </row>
    <row r="27" spans="1:6" ht="12.75" customHeight="1">
      <c r="A27" s="279" t="s">
        <v>38</v>
      </c>
      <c r="B27" s="285" t="s">
        <v>439</v>
      </c>
      <c r="C27" s="74"/>
      <c r="D27" s="280" t="s">
        <v>435</v>
      </c>
      <c r="E27" s="75"/>
      <c r="F27" s="696"/>
    </row>
    <row r="28" spans="1:6" ht="12.75" customHeight="1" thickBot="1">
      <c r="A28" s="331" t="s">
        <v>39</v>
      </c>
      <c r="B28" s="284" t="s">
        <v>319</v>
      </c>
      <c r="C28" s="260"/>
      <c r="D28" s="366"/>
      <c r="E28" s="265"/>
      <c r="F28" s="696"/>
    </row>
    <row r="29" spans="1:6" ht="15.75" customHeight="1" thickBot="1">
      <c r="A29" s="282" t="s">
        <v>40</v>
      </c>
      <c r="B29" s="111" t="s">
        <v>447</v>
      </c>
      <c r="C29" s="259">
        <f>+C19+C24+C27+C28</f>
        <v>1779533</v>
      </c>
      <c r="D29" s="111" t="s">
        <v>449</v>
      </c>
      <c r="E29" s="264">
        <f>SUM(E19:E28)</f>
        <v>561580</v>
      </c>
      <c r="F29" s="696"/>
    </row>
    <row r="30" spans="1:6" ht="13.5" thickBot="1">
      <c r="A30" s="282" t="s">
        <v>41</v>
      </c>
      <c r="B30" s="288" t="s">
        <v>448</v>
      </c>
      <c r="C30" s="289">
        <f>+C18+C29</f>
        <v>20727832</v>
      </c>
      <c r="D30" s="288" t="s">
        <v>450</v>
      </c>
      <c r="E30" s="289">
        <f>+E18+E29</f>
        <v>20600832</v>
      </c>
      <c r="F30" s="696"/>
    </row>
    <row r="31" spans="1:6" ht="13.5" thickBot="1">
      <c r="A31" s="282" t="s">
        <v>42</v>
      </c>
      <c r="B31" s="288" t="s">
        <v>160</v>
      </c>
      <c r="C31" s="289">
        <f>IF(C18-E18&lt;0,E18-C18,"-")</f>
        <v>1090953</v>
      </c>
      <c r="D31" s="288" t="s">
        <v>161</v>
      </c>
      <c r="E31" s="289" t="str">
        <f>IF(C18-E18&gt;0,C18-E18,"-")</f>
        <v>-</v>
      </c>
      <c r="F31" s="696"/>
    </row>
    <row r="32" spans="1:6" ht="13.5" thickBot="1">
      <c r="A32" s="282" t="s">
        <v>43</v>
      </c>
      <c r="B32" s="288" t="s">
        <v>518</v>
      </c>
      <c r="C32" s="289" t="str">
        <f>IF(C30-E30&lt;0,E30-C30,"-")</f>
        <v>-</v>
      </c>
      <c r="D32" s="288" t="s">
        <v>519</v>
      </c>
      <c r="E32" s="289">
        <f>IF(C30-E30&gt;0,C30-E30,"-")</f>
        <v>127000</v>
      </c>
      <c r="F32" s="696"/>
    </row>
    <row r="33" spans="1:5" ht="15">
      <c r="A33" s="697">
        <f>IF(C32&lt;&gt;"-","Nem lehet bruttó hiány, mert az Mötv. 111. § (4) bekezédse szerint A költségvetési rendeletben működési hiány nem tervezhető.","")</f>
      </c>
      <c r="B33" s="697"/>
      <c r="C33" s="697"/>
      <c r="D33" s="697"/>
      <c r="E33" s="697"/>
    </row>
  </sheetData>
  <sheetProtection selectLockedCells="1" selectUnlockedCells="1"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6">
      <selection activeCell="C21" sqref="C21"/>
    </sheetView>
  </sheetViews>
  <sheetFormatPr defaultColWidth="9.375" defaultRowHeight="12.75"/>
  <cols>
    <col min="1" max="1" width="6.75390625" style="49" customWidth="1"/>
    <col min="2" max="2" width="55.125" style="165" customWidth="1"/>
    <col min="3" max="3" width="16.375" style="49" customWidth="1"/>
    <col min="4" max="4" width="55.125" style="49" customWidth="1"/>
    <col min="5" max="5" width="16.375" style="49" customWidth="1"/>
    <col min="6" max="6" width="4.75390625" style="49" customWidth="1"/>
    <col min="7" max="16384" width="9.375" style="49" customWidth="1"/>
  </cols>
  <sheetData>
    <row r="1" spans="2:6" ht="30.75">
      <c r="B1" s="266" t="s">
        <v>150</v>
      </c>
      <c r="C1" s="267"/>
      <c r="D1" s="267"/>
      <c r="E1" s="267"/>
      <c r="F1" s="696" t="str">
        <f>CONCATENATE("2.2. melléklet ",ALAPADATOK!A7," ",ALAPADATOK!B7," ",ALAPADATOK!C7," ",ALAPADATOK!D7," ",ALAPADATOK!E7," ",ALAPADATOK!F7," ",ALAPADATOK!G7," ",ALAPADATOK!H7)</f>
        <v>2.2. melléklet a 6 / 2021 ( III.12. ) önkormányzati rendelethez</v>
      </c>
    </row>
    <row r="2" spans="5:6" ht="13.5" thickBot="1">
      <c r="E2" s="503" t="str">
        <f>CONCATENATE('KV_1.1.sz.mell.'!C7)</f>
        <v>Forintban!</v>
      </c>
      <c r="F2" s="696"/>
    </row>
    <row r="3" spans="1:6" ht="13.5" thickBot="1">
      <c r="A3" s="698" t="s">
        <v>66</v>
      </c>
      <c r="B3" s="268" t="s">
        <v>54</v>
      </c>
      <c r="C3" s="269"/>
      <c r="D3" s="268" t="s">
        <v>55</v>
      </c>
      <c r="E3" s="270"/>
      <c r="F3" s="696"/>
    </row>
    <row r="4" spans="1:6" s="271" customFormat="1" ht="13.5" thickBot="1">
      <c r="A4" s="699"/>
      <c r="B4" s="166" t="s">
        <v>58</v>
      </c>
      <c r="C4" s="167" t="str">
        <f>+'KV_2.1.sz.mell.'!C4</f>
        <v>2021. évi előirányzat</v>
      </c>
      <c r="D4" s="166" t="s">
        <v>58</v>
      </c>
      <c r="E4" s="46" t="str">
        <f>+'KV_2.1.sz.mell.'!C4</f>
        <v>2021. évi előirányzat</v>
      </c>
      <c r="F4" s="696"/>
    </row>
    <row r="5" spans="1:6" s="271" customFormat="1" ht="13.5" thickBot="1">
      <c r="A5" s="272"/>
      <c r="B5" s="273" t="s">
        <v>457</v>
      </c>
      <c r="C5" s="274" t="s">
        <v>458</v>
      </c>
      <c r="D5" s="273" t="s">
        <v>459</v>
      </c>
      <c r="E5" s="275" t="s">
        <v>461</v>
      </c>
      <c r="F5" s="696"/>
    </row>
    <row r="6" spans="1:6" ht="12.75" customHeight="1">
      <c r="A6" s="277" t="s">
        <v>17</v>
      </c>
      <c r="B6" s="278" t="s">
        <v>366</v>
      </c>
      <c r="C6" s="255"/>
      <c r="D6" s="278" t="s">
        <v>217</v>
      </c>
      <c r="E6" s="261">
        <v>127000</v>
      </c>
      <c r="F6" s="696"/>
    </row>
    <row r="7" spans="1:6" ht="12.75">
      <c r="A7" s="279" t="s">
        <v>18</v>
      </c>
      <c r="B7" s="280" t="s">
        <v>367</v>
      </c>
      <c r="C7" s="256"/>
      <c r="D7" s="280" t="s">
        <v>372</v>
      </c>
      <c r="E7" s="262"/>
      <c r="F7" s="696"/>
    </row>
    <row r="8" spans="1:6" ht="12.75" customHeight="1">
      <c r="A8" s="279" t="s">
        <v>19</v>
      </c>
      <c r="B8" s="280" t="s">
        <v>9</v>
      </c>
      <c r="C8" s="256"/>
      <c r="D8" s="280" t="s">
        <v>178</v>
      </c>
      <c r="E8" s="262">
        <v>6550000</v>
      </c>
      <c r="F8" s="696"/>
    </row>
    <row r="9" spans="1:6" ht="12.75" customHeight="1">
      <c r="A9" s="279" t="s">
        <v>20</v>
      </c>
      <c r="B9" s="280" t="s">
        <v>368</v>
      </c>
      <c r="C9" s="256"/>
      <c r="D9" s="280" t="s">
        <v>373</v>
      </c>
      <c r="E9" s="262"/>
      <c r="F9" s="696"/>
    </row>
    <row r="10" spans="1:6" ht="12.75" customHeight="1">
      <c r="A10" s="279" t="s">
        <v>21</v>
      </c>
      <c r="B10" s="280" t="s">
        <v>369</v>
      </c>
      <c r="C10" s="256"/>
      <c r="D10" s="280" t="s">
        <v>219</v>
      </c>
      <c r="E10" s="262"/>
      <c r="F10" s="696"/>
    </row>
    <row r="11" spans="1:6" ht="12.75" customHeight="1">
      <c r="A11" s="279" t="s">
        <v>22</v>
      </c>
      <c r="B11" s="280" t="s">
        <v>370</v>
      </c>
      <c r="C11" s="257"/>
      <c r="D11" s="367"/>
      <c r="E11" s="262"/>
      <c r="F11" s="696"/>
    </row>
    <row r="12" spans="1:6" ht="12.75" customHeight="1">
      <c r="A12" s="279" t="s">
        <v>23</v>
      </c>
      <c r="B12" s="41"/>
      <c r="C12" s="256"/>
      <c r="D12" s="367"/>
      <c r="E12" s="262"/>
      <c r="F12" s="696"/>
    </row>
    <row r="13" spans="1:6" ht="12.75" customHeight="1">
      <c r="A13" s="279" t="s">
        <v>24</v>
      </c>
      <c r="B13" s="41"/>
      <c r="C13" s="256"/>
      <c r="D13" s="368"/>
      <c r="E13" s="262"/>
      <c r="F13" s="696"/>
    </row>
    <row r="14" spans="1:6" ht="12.75" customHeight="1">
      <c r="A14" s="279" t="s">
        <v>25</v>
      </c>
      <c r="B14" s="365"/>
      <c r="C14" s="257"/>
      <c r="D14" s="367"/>
      <c r="E14" s="262"/>
      <c r="F14" s="696"/>
    </row>
    <row r="15" spans="1:6" ht="12.75">
      <c r="A15" s="279" t="s">
        <v>26</v>
      </c>
      <c r="B15" s="41"/>
      <c r="C15" s="257"/>
      <c r="D15" s="367"/>
      <c r="E15" s="262"/>
      <c r="F15" s="696"/>
    </row>
    <row r="16" spans="1:6" ht="12.75" customHeight="1" thickBot="1">
      <c r="A16" s="331" t="s">
        <v>27</v>
      </c>
      <c r="B16" s="366"/>
      <c r="C16" s="333"/>
      <c r="D16" s="332" t="s">
        <v>48</v>
      </c>
      <c r="E16" s="304"/>
      <c r="F16" s="696"/>
    </row>
    <row r="17" spans="1:6" ht="15.75" customHeight="1" thickBot="1">
      <c r="A17" s="282" t="s">
        <v>28</v>
      </c>
      <c r="B17" s="111" t="s">
        <v>380</v>
      </c>
      <c r="C17" s="259">
        <f>+C6+C8+C9+C11+C12+C13+C14+C15+C16</f>
        <v>0</v>
      </c>
      <c r="D17" s="111" t="s">
        <v>381</v>
      </c>
      <c r="E17" s="264">
        <f>+E6+E8+E10+E11+E12+E13+E14+E15+E16</f>
        <v>6677000</v>
      </c>
      <c r="F17" s="696"/>
    </row>
    <row r="18" spans="1:6" ht="12.75" customHeight="1">
      <c r="A18" s="277" t="s">
        <v>29</v>
      </c>
      <c r="B18" s="291" t="s">
        <v>234</v>
      </c>
      <c r="C18" s="298">
        <f>SUM(C19:C23)</f>
        <v>6550000</v>
      </c>
      <c r="D18" s="285" t="s">
        <v>182</v>
      </c>
      <c r="E18" s="72"/>
      <c r="F18" s="696"/>
    </row>
    <row r="19" spans="1:6" ht="12.75" customHeight="1">
      <c r="A19" s="279" t="s">
        <v>30</v>
      </c>
      <c r="B19" s="292" t="s">
        <v>223</v>
      </c>
      <c r="C19" s="74">
        <v>6255100</v>
      </c>
      <c r="D19" s="285" t="s">
        <v>185</v>
      </c>
      <c r="E19" s="75"/>
      <c r="F19" s="696"/>
    </row>
    <row r="20" spans="1:6" ht="12.75" customHeight="1">
      <c r="A20" s="277" t="s">
        <v>31</v>
      </c>
      <c r="B20" s="292" t="s">
        <v>224</v>
      </c>
      <c r="C20" s="74">
        <v>294900</v>
      </c>
      <c r="D20" s="285" t="s">
        <v>147</v>
      </c>
      <c r="E20" s="75"/>
      <c r="F20" s="696"/>
    </row>
    <row r="21" spans="1:6" ht="12.75" customHeight="1">
      <c r="A21" s="279" t="s">
        <v>32</v>
      </c>
      <c r="B21" s="292" t="s">
        <v>225</v>
      </c>
      <c r="C21" s="74"/>
      <c r="D21" s="285" t="s">
        <v>148</v>
      </c>
      <c r="E21" s="75"/>
      <c r="F21" s="696"/>
    </row>
    <row r="22" spans="1:6" ht="12.75" customHeight="1">
      <c r="A22" s="277" t="s">
        <v>33</v>
      </c>
      <c r="B22" s="292" t="s">
        <v>226</v>
      </c>
      <c r="C22" s="74"/>
      <c r="D22" s="284" t="s">
        <v>222</v>
      </c>
      <c r="E22" s="75"/>
      <c r="F22" s="696"/>
    </row>
    <row r="23" spans="1:6" ht="12.75" customHeight="1">
      <c r="A23" s="279" t="s">
        <v>34</v>
      </c>
      <c r="B23" s="293" t="s">
        <v>227</v>
      </c>
      <c r="C23" s="74"/>
      <c r="D23" s="285" t="s">
        <v>186</v>
      </c>
      <c r="E23" s="75"/>
      <c r="F23" s="696"/>
    </row>
    <row r="24" spans="1:6" ht="12.75" customHeight="1">
      <c r="A24" s="277" t="s">
        <v>35</v>
      </c>
      <c r="B24" s="294" t="s">
        <v>228</v>
      </c>
      <c r="C24" s="287">
        <f>+C25+C26+C27+C28+C29</f>
        <v>0</v>
      </c>
      <c r="D24" s="295" t="s">
        <v>184</v>
      </c>
      <c r="E24" s="75"/>
      <c r="F24" s="696"/>
    </row>
    <row r="25" spans="1:6" ht="12.75" customHeight="1">
      <c r="A25" s="279" t="s">
        <v>36</v>
      </c>
      <c r="B25" s="293" t="s">
        <v>229</v>
      </c>
      <c r="C25" s="74"/>
      <c r="D25" s="295" t="s">
        <v>374</v>
      </c>
      <c r="E25" s="75"/>
      <c r="F25" s="696"/>
    </row>
    <row r="26" spans="1:6" ht="12.75" customHeight="1">
      <c r="A26" s="277" t="s">
        <v>37</v>
      </c>
      <c r="B26" s="293" t="s">
        <v>230</v>
      </c>
      <c r="C26" s="74"/>
      <c r="D26" s="290"/>
      <c r="E26" s="75"/>
      <c r="F26" s="696"/>
    </row>
    <row r="27" spans="1:6" ht="12.75" customHeight="1">
      <c r="A27" s="279" t="s">
        <v>38</v>
      </c>
      <c r="B27" s="292" t="s">
        <v>231</v>
      </c>
      <c r="C27" s="74"/>
      <c r="D27" s="107"/>
      <c r="E27" s="75"/>
      <c r="F27" s="696"/>
    </row>
    <row r="28" spans="1:6" ht="12.75" customHeight="1">
      <c r="A28" s="277" t="s">
        <v>39</v>
      </c>
      <c r="B28" s="296" t="s">
        <v>232</v>
      </c>
      <c r="C28" s="74"/>
      <c r="D28" s="41"/>
      <c r="E28" s="75"/>
      <c r="F28" s="696"/>
    </row>
    <row r="29" spans="1:6" ht="12.75" customHeight="1" thickBot="1">
      <c r="A29" s="279" t="s">
        <v>40</v>
      </c>
      <c r="B29" s="297" t="s">
        <v>233</v>
      </c>
      <c r="C29" s="74"/>
      <c r="D29" s="107"/>
      <c r="E29" s="75"/>
      <c r="F29" s="696"/>
    </row>
    <row r="30" spans="1:6" ht="21.75" customHeight="1" thickBot="1">
      <c r="A30" s="282" t="s">
        <v>41</v>
      </c>
      <c r="B30" s="111" t="s">
        <v>371</v>
      </c>
      <c r="C30" s="259">
        <f>+C18+C24</f>
        <v>6550000</v>
      </c>
      <c r="D30" s="111" t="s">
        <v>375</v>
      </c>
      <c r="E30" s="264">
        <f>SUM(E18:E29)</f>
        <v>0</v>
      </c>
      <c r="F30" s="696"/>
    </row>
    <row r="31" spans="1:6" ht="13.5" thickBot="1">
      <c r="A31" s="282" t="s">
        <v>42</v>
      </c>
      <c r="B31" s="288" t="s">
        <v>376</v>
      </c>
      <c r="C31" s="289">
        <f>+C17+C30</f>
        <v>6550000</v>
      </c>
      <c r="D31" s="288" t="s">
        <v>377</v>
      </c>
      <c r="E31" s="289">
        <f>+E17+E30</f>
        <v>6677000</v>
      </c>
      <c r="F31" s="696"/>
    </row>
    <row r="32" spans="1:6" ht="13.5" thickBot="1">
      <c r="A32" s="282" t="s">
        <v>43</v>
      </c>
      <c r="B32" s="288" t="s">
        <v>160</v>
      </c>
      <c r="C32" s="289">
        <f>IF(C17-E17&lt;0,E17-C17,"-")</f>
        <v>6677000</v>
      </c>
      <c r="D32" s="288" t="s">
        <v>161</v>
      </c>
      <c r="E32" s="289" t="str">
        <f>IF(C17-E17&gt;0,C17-E17,"-")</f>
        <v>-</v>
      </c>
      <c r="F32" s="696"/>
    </row>
    <row r="33" spans="1:6" ht="13.5" thickBot="1">
      <c r="A33" s="282" t="s">
        <v>44</v>
      </c>
      <c r="B33" s="288" t="s">
        <v>518</v>
      </c>
      <c r="C33" s="289">
        <f>IF(C31-E31&lt;0,E31-C31,"-")</f>
        <v>127000</v>
      </c>
      <c r="D33" s="288" t="s">
        <v>519</v>
      </c>
      <c r="E33" s="289" t="str">
        <f>IF(C31-E31&gt;0,C31-E31,"-")</f>
        <v>-</v>
      </c>
      <c r="F33" s="696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12" t="s">
        <v>142</v>
      </c>
      <c r="E1" s="115" t="s">
        <v>146</v>
      </c>
    </row>
    <row r="3" spans="1:5" ht="12.75">
      <c r="A3" s="120"/>
      <c r="B3" s="121"/>
      <c r="C3" s="120"/>
      <c r="D3" s="123"/>
      <c r="E3" s="121"/>
    </row>
    <row r="4" spans="1:5" ht="15">
      <c r="A4" s="79" t="str">
        <f>+KV_ÖSSZEFÜGGÉSEK!A5</f>
        <v>2021. évi előirányzat BEVÉTELEK</v>
      </c>
      <c r="B4" s="122"/>
      <c r="C4" s="129"/>
      <c r="D4" s="123"/>
      <c r="E4" s="121"/>
    </row>
    <row r="5" spans="1:5" ht="12.75">
      <c r="A5" s="120"/>
      <c r="B5" s="121"/>
      <c r="C5" s="120"/>
      <c r="D5" s="123"/>
      <c r="E5" s="121"/>
    </row>
    <row r="6" spans="1:5" ht="12.75">
      <c r="A6" s="120" t="s">
        <v>497</v>
      </c>
      <c r="B6" s="121">
        <f>+'KV_1.1.sz.mell.'!C67</f>
        <v>18948299</v>
      </c>
      <c r="C6" s="120" t="s">
        <v>451</v>
      </c>
      <c r="D6" s="123">
        <f>+'KV_2.1.sz.mell.'!C18+'KV_2.2.sz.mell.'!C17</f>
        <v>18948299</v>
      </c>
      <c r="E6" s="121">
        <f aca="true" t="shared" si="0" ref="E6:E15">+B6-D6</f>
        <v>0</v>
      </c>
    </row>
    <row r="7" spans="1:5" ht="12.75">
      <c r="A7" s="120" t="s">
        <v>498</v>
      </c>
      <c r="B7" s="121">
        <f>+'KV_1.1.sz.mell.'!C91</f>
        <v>8329533</v>
      </c>
      <c r="C7" s="120" t="s">
        <v>452</v>
      </c>
      <c r="D7" s="123">
        <f>+'KV_2.1.sz.mell.'!C29+'KV_2.2.sz.mell.'!C30</f>
        <v>8329533</v>
      </c>
      <c r="E7" s="121">
        <f t="shared" si="0"/>
        <v>0</v>
      </c>
    </row>
    <row r="8" spans="1:5" ht="12.75">
      <c r="A8" s="120" t="s">
        <v>499</v>
      </c>
      <c r="B8" s="121">
        <f>+'KV_1.1.sz.mell.'!C92</f>
        <v>27277832</v>
      </c>
      <c r="C8" s="120" t="s">
        <v>453</v>
      </c>
      <c r="D8" s="123">
        <f>+'KV_2.1.sz.mell.'!C30+'KV_2.2.sz.mell.'!C31</f>
        <v>27277832</v>
      </c>
      <c r="E8" s="121">
        <f t="shared" si="0"/>
        <v>0</v>
      </c>
    </row>
    <row r="9" spans="1:5" ht="12.75">
      <c r="A9" s="120"/>
      <c r="B9" s="121"/>
      <c r="C9" s="120"/>
      <c r="D9" s="123"/>
      <c r="E9" s="121"/>
    </row>
    <row r="10" spans="1:5" ht="12.75">
      <c r="A10" s="120"/>
      <c r="B10" s="121"/>
      <c r="C10" s="120"/>
      <c r="D10" s="123"/>
      <c r="E10" s="121"/>
    </row>
    <row r="11" spans="1:5" ht="15">
      <c r="A11" s="79" t="str">
        <f>+KV_ÖSSZEFÜGGÉSEK!A12</f>
        <v>2021. évi előirányzat KIADÁSOK</v>
      </c>
      <c r="B11" s="122"/>
      <c r="C11" s="129"/>
      <c r="D11" s="123"/>
      <c r="E11" s="121"/>
    </row>
    <row r="12" spans="1:5" ht="12.75">
      <c r="A12" s="120"/>
      <c r="B12" s="121"/>
      <c r="C12" s="120"/>
      <c r="D12" s="123"/>
      <c r="E12" s="121"/>
    </row>
    <row r="13" spans="1:5" ht="12.75">
      <c r="A13" s="120" t="s">
        <v>500</v>
      </c>
      <c r="B13" s="121">
        <f>+'KV_1.1.sz.mell.'!C133</f>
        <v>26716252</v>
      </c>
      <c r="C13" s="120" t="s">
        <v>454</v>
      </c>
      <c r="D13" s="123">
        <f>+'KV_2.1.sz.mell.'!E18+'KV_2.2.sz.mell.'!E17</f>
        <v>26716252</v>
      </c>
      <c r="E13" s="121">
        <f t="shared" si="0"/>
        <v>0</v>
      </c>
    </row>
    <row r="14" spans="1:5" ht="12.75">
      <c r="A14" s="120" t="s">
        <v>501</v>
      </c>
      <c r="B14" s="121">
        <f>+'KV_1.1.sz.mell.'!C158</f>
        <v>561580</v>
      </c>
      <c r="C14" s="120" t="s">
        <v>455</v>
      </c>
      <c r="D14" s="123">
        <f>+'KV_2.1.sz.mell.'!E29+'KV_2.2.sz.mell.'!E30</f>
        <v>561580</v>
      </c>
      <c r="E14" s="121">
        <f t="shared" si="0"/>
        <v>0</v>
      </c>
    </row>
    <row r="15" spans="1:5" ht="12.75">
      <c r="A15" s="120" t="s">
        <v>502</v>
      </c>
      <c r="B15" s="121">
        <f>+'KV_1.1.sz.mell.'!C159</f>
        <v>27277832</v>
      </c>
      <c r="C15" s="120" t="s">
        <v>456</v>
      </c>
      <c r="D15" s="123">
        <f>+'KV_2.1.sz.mell.'!E30+'KV_2.2.sz.mell.'!E31</f>
        <v>27277832</v>
      </c>
      <c r="E15" s="121">
        <f t="shared" si="0"/>
        <v>0</v>
      </c>
    </row>
    <row r="16" spans="1:5" ht="12.75">
      <c r="A16" s="113"/>
      <c r="B16" s="113"/>
      <c r="C16" s="120"/>
      <c r="D16" s="123"/>
      <c r="E16" s="114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2021-03-04T09:08:10Z</cp:lastPrinted>
  <dcterms:created xsi:type="dcterms:W3CDTF">1999-10-30T10:30:45Z</dcterms:created>
  <dcterms:modified xsi:type="dcterms:W3CDTF">2021-03-17T22:39:18Z</dcterms:modified>
  <cp:category/>
  <cp:version/>
  <cp:contentType/>
  <cp:contentStatus/>
</cp:coreProperties>
</file>