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68" windowWidth="14352" windowHeight="7176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  <sheet name="Bér_Önk" sheetId="38" r:id="rId11"/>
  </sheets>
  <calcPr calcId="124519"/>
</workbook>
</file>

<file path=xl/calcChain.xml><?xml version="1.0" encoding="utf-8"?>
<calcChain xmlns="http://schemas.openxmlformats.org/spreadsheetml/2006/main">
  <c r="D72" i="7"/>
  <c r="D22" i="13"/>
  <c r="D24" s="1"/>
  <c r="D25" s="1"/>
  <c r="D28" s="1"/>
  <c r="D27"/>
  <c r="D26" s="1"/>
  <c r="D21"/>
  <c r="D20"/>
  <c r="D19"/>
  <c r="D18"/>
  <c r="D17"/>
  <c r="D16"/>
  <c r="D15"/>
  <c r="D13"/>
  <c r="D12"/>
  <c r="D10"/>
  <c r="G26"/>
  <c r="G24"/>
  <c r="G22"/>
  <c r="G21"/>
  <c r="G20"/>
  <c r="G15"/>
  <c r="G14"/>
  <c r="G12"/>
  <c r="G11"/>
  <c r="G19" s="1"/>
  <c r="G10"/>
  <c r="H34" i="12"/>
  <c r="H50"/>
  <c r="H49"/>
  <c r="H51" s="1"/>
  <c r="H48"/>
  <c r="H47"/>
  <c r="H46"/>
  <c r="H45"/>
  <c r="H42"/>
  <c r="H41"/>
  <c r="H40"/>
  <c r="H39"/>
  <c r="H44" s="1"/>
  <c r="H53" s="1"/>
  <c r="H38"/>
  <c r="H35"/>
  <c r="H32"/>
  <c r="H33" s="1"/>
  <c r="H28"/>
  <c r="H27"/>
  <c r="H25"/>
  <c r="H23" s="1"/>
  <c r="H24"/>
  <c r="H22"/>
  <c r="H21"/>
  <c r="H19" s="1"/>
  <c r="H20"/>
  <c r="H18"/>
  <c r="H17"/>
  <c r="H16"/>
  <c r="H15"/>
  <c r="H14"/>
  <c r="H13"/>
  <c r="H12"/>
  <c r="H11"/>
  <c r="H10" s="1"/>
  <c r="G44" i="11"/>
  <c r="F44"/>
  <c r="G45"/>
  <c r="G47" s="1"/>
  <c r="G42"/>
  <c r="G41"/>
  <c r="G40"/>
  <c r="G37"/>
  <c r="G36"/>
  <c r="G35"/>
  <c r="G34"/>
  <c r="G33"/>
  <c r="G27"/>
  <c r="G28" s="1"/>
  <c r="G23"/>
  <c r="G15"/>
  <c r="G14"/>
  <c r="G13"/>
  <c r="G12"/>
  <c r="G16" s="1"/>
  <c r="G30" s="1"/>
  <c r="G11"/>
  <c r="D44" i="10"/>
  <c r="D21"/>
  <c r="D45"/>
  <c r="D37"/>
  <c r="D22"/>
  <c r="F75" i="7"/>
  <c r="F72"/>
  <c r="F67"/>
  <c r="F66"/>
  <c r="F65"/>
  <c r="F64"/>
  <c r="F63"/>
  <c r="F62"/>
  <c r="F59"/>
  <c r="F58"/>
  <c r="F57"/>
  <c r="F55"/>
  <c r="F54"/>
  <c r="F53"/>
  <c r="F52"/>
  <c r="F49"/>
  <c r="F39"/>
  <c r="F40"/>
  <c r="F41"/>
  <c r="F42"/>
  <c r="F43"/>
  <c r="F44"/>
  <c r="F45"/>
  <c r="F46"/>
  <c r="F47"/>
  <c r="F38"/>
  <c r="F36"/>
  <c r="F29"/>
  <c r="F25"/>
  <c r="F15"/>
  <c r="F11"/>
  <c r="F23"/>
  <c r="F101"/>
  <c r="F100"/>
  <c r="F97"/>
  <c r="F87"/>
  <c r="F88" s="1"/>
  <c r="F74"/>
  <c r="F33"/>
  <c r="F32"/>
  <c r="F31"/>
  <c r="F30"/>
  <c r="F28"/>
  <c r="F27"/>
  <c r="F26"/>
  <c r="F19"/>
  <c r="F18"/>
  <c r="F17"/>
  <c r="F16"/>
  <c r="F14"/>
  <c r="F12"/>
  <c r="D27" i="6"/>
  <c r="D20"/>
  <c r="G9" i="5"/>
  <c r="G10" s="1"/>
  <c r="F10"/>
  <c r="D13" i="4"/>
  <c r="G8" i="3"/>
  <c r="G9" s="1"/>
  <c r="F8"/>
  <c r="H9"/>
  <c r="F9"/>
  <c r="U42" i="37"/>
  <c r="U46"/>
  <c r="U43"/>
  <c r="U30"/>
  <c r="U27"/>
  <c r="U19"/>
  <c r="U16"/>
  <c r="U12"/>
  <c r="U7"/>
  <c r="C45" i="10"/>
  <c r="G35" i="12" s="1"/>
  <c r="D70" i="7"/>
  <c r="D74"/>
  <c r="D55"/>
  <c r="D59"/>
  <c r="D58"/>
  <c r="P37" i="37"/>
  <c r="K39"/>
  <c r="K44"/>
  <c r="K38"/>
  <c r="D54" i="7"/>
  <c r="E31" i="37"/>
  <c r="F31"/>
  <c r="G31"/>
  <c r="H31"/>
  <c r="I31"/>
  <c r="J31"/>
  <c r="K31"/>
  <c r="L31"/>
  <c r="M31"/>
  <c r="N31"/>
  <c r="O31"/>
  <c r="P31"/>
  <c r="Q31"/>
  <c r="R31"/>
  <c r="S31"/>
  <c r="D31"/>
  <c r="O8"/>
  <c r="N8"/>
  <c r="K16" i="38"/>
  <c r="D8" i="37"/>
  <c r="K8"/>
  <c r="G54" i="12"/>
  <c r="K52" i="37"/>
  <c r="C22" i="10"/>
  <c r="D57" i="7"/>
  <c r="C52"/>
  <c r="C27" i="6"/>
  <c r="S36" i="37" s="1"/>
  <c r="D11" i="13" l="1"/>
  <c r="G25"/>
  <c r="G28"/>
  <c r="H31" i="12"/>
  <c r="H36" s="1"/>
  <c r="G43" i="11"/>
  <c r="G38"/>
  <c r="D46" i="10"/>
  <c r="F68" i="7"/>
  <c r="F60"/>
  <c r="F21"/>
  <c r="U11" i="37"/>
  <c r="U6" s="1"/>
  <c r="U62" s="1"/>
  <c r="N16"/>
  <c r="K30"/>
  <c r="K27"/>
  <c r="J12" i="38"/>
  <c r="G12"/>
  <c r="K12" s="1"/>
  <c r="D13"/>
  <c r="K11"/>
  <c r="J11"/>
  <c r="G11"/>
  <c r="G10"/>
  <c r="J10"/>
  <c r="F45" i="11"/>
  <c r="G50" i="12" s="1"/>
  <c r="F22" i="13" s="1"/>
  <c r="Q42" i="37"/>
  <c r="T45"/>
  <c r="Q6"/>
  <c r="S6"/>
  <c r="T43"/>
  <c r="P42"/>
  <c r="S42"/>
  <c r="P30"/>
  <c r="P19"/>
  <c r="P16"/>
  <c r="P27"/>
  <c r="P7"/>
  <c r="P10" s="1"/>
  <c r="F11" i="11"/>
  <c r="O46" i="37"/>
  <c r="O42" s="1"/>
  <c r="D67" i="7"/>
  <c r="D66"/>
  <c r="D65"/>
  <c r="D64"/>
  <c r="D63"/>
  <c r="C46"/>
  <c r="C45"/>
  <c r="C44"/>
  <c r="C43"/>
  <c r="C42"/>
  <c r="C41"/>
  <c r="D34"/>
  <c r="D27"/>
  <c r="C33"/>
  <c r="C32"/>
  <c r="C31"/>
  <c r="C30"/>
  <c r="C29"/>
  <c r="C28"/>
  <c r="T9" i="37"/>
  <c r="T13"/>
  <c r="T14"/>
  <c r="T15"/>
  <c r="T17"/>
  <c r="T18"/>
  <c r="T20"/>
  <c r="T21"/>
  <c r="T22"/>
  <c r="T23"/>
  <c r="T24"/>
  <c r="T25"/>
  <c r="T26"/>
  <c r="T28"/>
  <c r="T29"/>
  <c r="T31"/>
  <c r="T32"/>
  <c r="T33"/>
  <c r="T34"/>
  <c r="T35"/>
  <c r="T38"/>
  <c r="T39"/>
  <c r="T40"/>
  <c r="T41"/>
  <c r="T44"/>
  <c r="T47"/>
  <c r="T48"/>
  <c r="T49"/>
  <c r="T50"/>
  <c r="T51"/>
  <c r="T52"/>
  <c r="T53"/>
  <c r="T54"/>
  <c r="T55"/>
  <c r="T56"/>
  <c r="T57"/>
  <c r="T58"/>
  <c r="T59"/>
  <c r="T60"/>
  <c r="T4"/>
  <c r="T5"/>
  <c r="E20" i="7"/>
  <c r="C20"/>
  <c r="E19"/>
  <c r="C19"/>
  <c r="E18"/>
  <c r="C18"/>
  <c r="E17"/>
  <c r="C17"/>
  <c r="E16"/>
  <c r="C16"/>
  <c r="E15"/>
  <c r="C15"/>
  <c r="E14"/>
  <c r="C14"/>
  <c r="E13"/>
  <c r="E12"/>
  <c r="E11"/>
  <c r="R27" i="37"/>
  <c r="O30"/>
  <c r="R30"/>
  <c r="O27"/>
  <c r="O19"/>
  <c r="R19"/>
  <c r="O16"/>
  <c r="R16"/>
  <c r="O12"/>
  <c r="R12"/>
  <c r="R7"/>
  <c r="R10" s="1"/>
  <c r="G48" i="11" l="1"/>
  <c r="F76" i="7"/>
  <c r="F104" s="1"/>
  <c r="D20"/>
  <c r="K10" i="38"/>
  <c r="T36" i="37"/>
  <c r="P11"/>
  <c r="O11"/>
  <c r="R11"/>
  <c r="R6" l="1"/>
  <c r="D47" i="7"/>
  <c r="D46"/>
  <c r="I46" i="37"/>
  <c r="I42" s="1"/>
  <c r="J46"/>
  <c r="J42" s="1"/>
  <c r="K46"/>
  <c r="K42" s="1"/>
  <c r="L46"/>
  <c r="L42" s="1"/>
  <c r="M46"/>
  <c r="M42" s="1"/>
  <c r="N46"/>
  <c r="N42" s="1"/>
  <c r="I30"/>
  <c r="J30"/>
  <c r="L30"/>
  <c r="M30"/>
  <c r="N30"/>
  <c r="I27"/>
  <c r="J27"/>
  <c r="L27"/>
  <c r="M27"/>
  <c r="N27"/>
  <c r="I19"/>
  <c r="J19"/>
  <c r="K19"/>
  <c r="L19"/>
  <c r="M19"/>
  <c r="N19"/>
  <c r="I16"/>
  <c r="J16"/>
  <c r="K16"/>
  <c r="L16"/>
  <c r="M16"/>
  <c r="I12"/>
  <c r="J12"/>
  <c r="K12"/>
  <c r="L12"/>
  <c r="N12"/>
  <c r="I7"/>
  <c r="M7"/>
  <c r="H7"/>
  <c r="H10" s="1"/>
  <c r="E46"/>
  <c r="E42" s="1"/>
  <c r="F46"/>
  <c r="F42" s="1"/>
  <c r="G46"/>
  <c r="G42" s="1"/>
  <c r="H46"/>
  <c r="H42" s="1"/>
  <c r="D46"/>
  <c r="D42" s="1"/>
  <c r="E30"/>
  <c r="F30"/>
  <c r="G30"/>
  <c r="H30"/>
  <c r="D30"/>
  <c r="E27"/>
  <c r="F27"/>
  <c r="G27"/>
  <c r="H27"/>
  <c r="D27"/>
  <c r="E19"/>
  <c r="F19"/>
  <c r="G19"/>
  <c r="H19"/>
  <c r="D19"/>
  <c r="E16"/>
  <c r="F16"/>
  <c r="G16"/>
  <c r="H16"/>
  <c r="E12"/>
  <c r="F12"/>
  <c r="G12"/>
  <c r="H12"/>
  <c r="D16"/>
  <c r="D12"/>
  <c r="E7"/>
  <c r="F7"/>
  <c r="F10" s="1"/>
  <c r="G7"/>
  <c r="I13" i="38"/>
  <c r="H13"/>
  <c r="F13"/>
  <c r="E13"/>
  <c r="J9"/>
  <c r="G9"/>
  <c r="G13" s="1"/>
  <c r="J8"/>
  <c r="G8"/>
  <c r="J7"/>
  <c r="G7"/>
  <c r="J6"/>
  <c r="G6"/>
  <c r="R46" i="37"/>
  <c r="R42" s="1"/>
  <c r="M10" l="1"/>
  <c r="D31" i="7" s="1"/>
  <c r="D17"/>
  <c r="T27" i="37"/>
  <c r="T16"/>
  <c r="T30"/>
  <c r="T19"/>
  <c r="T12"/>
  <c r="D22" i="7"/>
  <c r="K8" i="38"/>
  <c r="T42" i="37"/>
  <c r="T46"/>
  <c r="E10"/>
  <c r="D26" i="7" s="1"/>
  <c r="D12"/>
  <c r="I10" i="37"/>
  <c r="D13" i="7"/>
  <c r="G11" i="37"/>
  <c r="F11"/>
  <c r="F6" s="1"/>
  <c r="N11"/>
  <c r="D45" i="7" s="1"/>
  <c r="I11" i="37"/>
  <c r="E11"/>
  <c r="K11"/>
  <c r="D42" i="7" s="1"/>
  <c r="M11" i="37"/>
  <c r="J11"/>
  <c r="D41" i="7" s="1"/>
  <c r="L11" i="37"/>
  <c r="D43" i="7" s="1"/>
  <c r="H11" i="37"/>
  <c r="H6" s="1"/>
  <c r="G10"/>
  <c r="D11"/>
  <c r="K9" i="38"/>
  <c r="O7" i="37" s="1"/>
  <c r="K7" i="38"/>
  <c r="J13"/>
  <c r="K6"/>
  <c r="O10" i="37" l="1"/>
  <c r="D33" i="7" s="1"/>
  <c r="D19"/>
  <c r="D7" i="37"/>
  <c r="G6"/>
  <c r="M6"/>
  <c r="D44" i="7"/>
  <c r="D35"/>
  <c r="I6" i="37"/>
  <c r="D40" i="7"/>
  <c r="D48"/>
  <c r="E6" i="37"/>
  <c r="D39" i="7"/>
  <c r="K13" i="38"/>
  <c r="D38" i="7"/>
  <c r="T11" i="37"/>
  <c r="L7"/>
  <c r="N7"/>
  <c r="D18" i="7" s="1"/>
  <c r="K7" i="37"/>
  <c r="K10" s="1"/>
  <c r="J10"/>
  <c r="D14" i="7"/>
  <c r="D11" l="1"/>
  <c r="D10" i="37"/>
  <c r="O6"/>
  <c r="D6"/>
  <c r="D16" i="7"/>
  <c r="L10" i="37"/>
  <c r="N10"/>
  <c r="D32" i="7" s="1"/>
  <c r="T8" i="37"/>
  <c r="D29" i="7"/>
  <c r="D15"/>
  <c r="J6" i="37"/>
  <c r="D28" i="7"/>
  <c r="D25" l="1"/>
  <c r="K6" i="37"/>
  <c r="N6"/>
  <c r="D30" i="7"/>
  <c r="L6" i="37"/>
  <c r="D21" i="7"/>
  <c r="D23" s="1"/>
  <c r="T7" i="37"/>
  <c r="G49" i="12"/>
  <c r="F21" i="13" s="1"/>
  <c r="G17" i="12"/>
  <c r="C10" i="5"/>
  <c r="C37" i="10"/>
  <c r="E9" i="3" l="1"/>
  <c r="D36" i="7"/>
  <c r="T10" i="37"/>
  <c r="D10" i="5"/>
  <c r="D9" i="3"/>
  <c r="C9"/>
  <c r="G11" i="12"/>
  <c r="C13" i="4"/>
  <c r="D75" i="7" l="1"/>
  <c r="C22" i="13"/>
  <c r="C44" i="10"/>
  <c r="G34" i="12"/>
  <c r="F13" i="11" l="1"/>
  <c r="C46" i="10"/>
  <c r="C20" i="13"/>
  <c r="G25" i="12"/>
  <c r="C27" i="13" l="1"/>
  <c r="C26" s="1"/>
  <c r="G28" i="12"/>
  <c r="C17" i="13" s="1"/>
  <c r="G27" i="12"/>
  <c r="C19" i="13" s="1"/>
  <c r="C18"/>
  <c r="G24" i="12"/>
  <c r="C16" i="13" s="1"/>
  <c r="G22" i="12"/>
  <c r="G21"/>
  <c r="C13" i="13" s="1"/>
  <c r="G20" i="12"/>
  <c r="G18"/>
  <c r="G16"/>
  <c r="G15"/>
  <c r="G14"/>
  <c r="G13"/>
  <c r="G12"/>
  <c r="F27" i="11"/>
  <c r="F14"/>
  <c r="F12"/>
  <c r="C10" i="13"/>
  <c r="C12" l="1"/>
  <c r="C11" s="1"/>
  <c r="D62" i="7"/>
  <c r="D53"/>
  <c r="C24" i="13" l="1"/>
  <c r="G23" i="12"/>
  <c r="G19"/>
  <c r="F28" i="11"/>
  <c r="F23"/>
  <c r="D100" i="7"/>
  <c r="D97"/>
  <c r="D87"/>
  <c r="D88" s="1"/>
  <c r="D68"/>
  <c r="D49"/>
  <c r="F35" i="11" s="1"/>
  <c r="G40" i="12" s="1"/>
  <c r="F34" i="11"/>
  <c r="G39" i="12" s="1"/>
  <c r="F33" i="11"/>
  <c r="G38" i="12" s="1"/>
  <c r="F10" i="13" s="1"/>
  <c r="F37" i="11" l="1"/>
  <c r="G42" i="12" s="1"/>
  <c r="F15" i="13" s="1"/>
  <c r="F40" i="11"/>
  <c r="G45" i="12" s="1"/>
  <c r="D101" i="7"/>
  <c r="G32" i="12"/>
  <c r="F15" i="11"/>
  <c r="F16" s="1"/>
  <c r="F30" s="1"/>
  <c r="C15" i="13" l="1"/>
  <c r="C21" s="1"/>
  <c r="C25" s="1"/>
  <c r="C28" s="1"/>
  <c r="G33" i="12"/>
  <c r="D52" i="7" l="1"/>
  <c r="D60" s="1"/>
  <c r="E85" l="1"/>
  <c r="E21"/>
  <c r="E104" s="1"/>
  <c r="F42" i="11"/>
  <c r="G47" i="12" s="1"/>
  <c r="F11" i="13" l="1"/>
  <c r="F41" i="11"/>
  <c r="E87" i="7"/>
  <c r="E97" s="1"/>
  <c r="G46" i="12" l="1"/>
  <c r="G48" s="1"/>
  <c r="F20" i="13" s="1"/>
  <c r="C20" i="6"/>
  <c r="F43" i="11"/>
  <c r="E100" i="7"/>
  <c r="T37" i="37" l="1"/>
  <c r="P6"/>
  <c r="F26" i="13"/>
  <c r="G10" i="12"/>
  <c r="G31" s="1"/>
  <c r="G36" s="1"/>
  <c r="T6" i="37" l="1"/>
  <c r="T62" s="1"/>
  <c r="D76" i="7"/>
  <c r="D104" s="1"/>
  <c r="F36" i="11"/>
  <c r="F38" s="1"/>
  <c r="G41" i="12" l="1"/>
  <c r="G44" s="1"/>
  <c r="F14" i="13" l="1"/>
  <c r="F47" i="11"/>
  <c r="F48" s="1"/>
  <c r="G51" i="12" l="1"/>
  <c r="F24" i="13"/>
  <c r="F12" l="1"/>
  <c r="F19" s="1"/>
  <c r="G53" i="12"/>
  <c r="F28" i="13" l="1"/>
  <c r="F25"/>
</calcChain>
</file>

<file path=xl/comments1.xml><?xml version="1.0" encoding="utf-8"?>
<comments xmlns="http://schemas.openxmlformats.org/spreadsheetml/2006/main">
  <authors>
    <author>ASUS</author>
    <author>User</author>
  </authors>
  <commentList>
    <comment ref="D37" authorId="0">
      <text>
        <r>
          <rPr>
            <b/>
            <sz val="9"/>
            <color indexed="81"/>
            <rFont val="Tahoma"/>
            <charset val="1"/>
          </rPr>
          <t xml:space="preserve">KÖH
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 xml:space="preserve">tartalék
</t>
        </r>
      </text>
    </comment>
    <comment ref="F41" authorId="0">
      <text>
        <r>
          <rPr>
            <b/>
            <sz val="9"/>
            <color indexed="81"/>
            <rFont val="Tahoma"/>
            <charset val="1"/>
          </rPr>
          <t xml:space="preserve">Előleg visszafizetése
</t>
        </r>
      </text>
    </comment>
    <comment ref="F43" authorId="1">
      <text>
        <r>
          <rPr>
            <b/>
            <sz val="9"/>
            <color indexed="81"/>
            <rFont val="Tahoma"/>
            <charset val="1"/>
          </rPr>
          <t xml:space="preserve">közút:994.260,-
egyéb:5.000.000,-
lakott:2.550,-
kieg.:5.013.552,-
</t>
        </r>
      </text>
    </comment>
  </commentList>
</comments>
</file>

<file path=xl/sharedStrings.xml><?xml version="1.0" encoding="utf-8"?>
<sst xmlns="http://schemas.openxmlformats.org/spreadsheetml/2006/main" count="646" uniqueCount="471">
  <si>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</si>
  <si>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</si>
  <si>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</si>
  <si>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</si>
  <si>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</si>
  <si>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</si>
  <si>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</si>
  <si>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</si>
  <si>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</si>
  <si>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</si>
  <si>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</si>
  <si>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</si>
  <si>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</si>
  <si>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</si>
  <si>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</si>
  <si>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</si>
  <si>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</si>
  <si>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</si>
  <si>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</si>
  <si>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</si>
  <si>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</si>
  <si>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</si>
  <si>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</si>
  <si>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</si>
  <si>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</si>
  <si>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</si>
  <si>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</si>
  <si>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</si>
  <si>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</si>
  <si>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</si>
  <si>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</si>
  <si>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</si>
  <si>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</si>
  <si>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</si>
  <si>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</si>
  <si>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</si>
  <si>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</si>
  <si>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</si>
  <si>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</si>
  <si>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</si>
  <si>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</si>
  <si>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</si>
  <si>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</si>
  <si>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</si>
  <si>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</si>
  <si>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</si>
  <si>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</si>
  <si>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</si>
  <si>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</si>
  <si>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</si>
  <si>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</si>
  <si>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</si>
  <si>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</si>
  <si>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</si>
  <si>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</si>
  <si>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</si>
  <si>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</si>
  <si>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</si>
  <si>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</si>
  <si>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</si>
  <si>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</si>
  <si>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</si>
  <si>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</si>
  <si>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</si>
  <si>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</si>
  <si>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</si>
  <si>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</si>
  <si>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</si>
  <si>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</si>
  <si>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</si>
  <si>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</si>
  <si>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</si>
  <si>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</si>
  <si>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</si>
  <si>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</si>
  <si>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</si>
  <si>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</si>
  <si>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</si>
  <si>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</si>
  <si>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</si>
  <si>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</si>
  <si>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</si>
  <si>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</si>
  <si>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</si>
  <si>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</si>
  <si>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</si>
  <si>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</si>
  <si>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</si>
  <si>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</si>
  <si>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</si>
  <si>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</si>
  <si>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</si>
  <si>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</si>
  <si>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</si>
  <si>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</si>
  <si>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</si>
  <si>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</si>
  <si>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</si>
  <si>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</si>
  <si>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</si>
  <si>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</si>
  <si>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</si>
  <si>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</si>
  <si>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</si>
  <si>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</si>
  <si>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</si>
  <si>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</si>
  <si>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</si>
  <si>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</si>
  <si>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</si>
  <si>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</si>
  <si>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</si>
  <si>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</si>
  <si>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</si>
  <si>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</si>
  <si>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</si>
  <si>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</si>
  <si>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</si>
  <si>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</si>
  <si>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</si>
  <si>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</si>
  <si>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</si>
  <si>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</si>
  <si>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</si>
  <si>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</si>
  <si>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</si>
  <si>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</si>
  <si>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</si>
  <si>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</si>
  <si>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</si>
  <si>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</si>
  <si>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</si>
  <si>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</si>
  <si>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</si>
  <si>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</si>
  <si>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</si>
  <si>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</si>
  <si>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</si>
  <si>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</si>
  <si>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</si>
  <si>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</si>
  <si>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</si>
  <si>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</si>
  <si>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</si>
  <si>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</si>
  <si>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</si>
  <si>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</si>
  <si>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</si>
  <si>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</si>
  <si>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</si>
  <si>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</si>
  <si>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</si>
  <si>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</si>
  <si>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</si>
  <si>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</si>
  <si>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</si>
  <si>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</si>
  <si>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</si>
  <si>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</si>
  <si>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</si>
  <si>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</si>
  <si>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</si>
  <si>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</si>
  <si>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</si>
  <si>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</si>
  <si>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</si>
  <si>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</si>
  <si>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</si>
  <si>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</si>
  <si>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</si>
  <si>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</si>
  <si>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</si>
  <si>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</si>
  <si>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</si>
  <si>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</si>
  <si>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</si>
  <si>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</si>
  <si>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</si>
  <si>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</si>
  <si>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</si>
  <si>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</si>
  <si>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</si>
  <si>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</si>
  <si>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</si>
  <si>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</si>
  <si>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Név</t>
  </si>
  <si>
    <t>Pótlékok</t>
  </si>
  <si>
    <t>Pótl. össz.</t>
  </si>
  <si>
    <t>kie.munk.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</si>
  <si>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</si>
  <si>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</si>
  <si>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</si>
  <si>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</si>
  <si>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</si>
  <si>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</si>
  <si>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</si>
  <si>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</si>
  <si>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</si>
  <si>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</si>
  <si>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</si>
  <si>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</si>
  <si>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</si>
  <si>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</si>
  <si>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</si>
  <si>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</si>
  <si>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</si>
  <si>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</si>
  <si>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</si>
  <si>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</si>
  <si>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</si>
  <si>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</si>
  <si>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</si>
  <si>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</si>
  <si>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</si>
  <si>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</si>
  <si>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</si>
  <si>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</si>
  <si>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</si>
  <si>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</si>
  <si>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</si>
  <si>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</si>
  <si>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</si>
  <si>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</si>
  <si>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</si>
  <si>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</si>
  <si>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</si>
  <si>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</si>
  <si>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</si>
  <si>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</si>
  <si>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</si>
  <si>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</si>
  <si>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 xml:space="preserve">Ösztöndíjak 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</si>
  <si>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</si>
  <si>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</si>
  <si>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</si>
  <si>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</si>
  <si>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</si>
  <si>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</si>
  <si>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</si>
  <si>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</si>
  <si>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</si>
  <si>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</si>
  <si>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</si>
  <si>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</si>
  <si>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</si>
  <si>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</si>
  <si>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</si>
  <si>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</si>
  <si>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</si>
  <si>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</si>
  <si>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</si>
  <si>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</si>
  <si>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</si>
  <si>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</si>
  <si>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</si>
  <si>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</si>
  <si>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</si>
  <si>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</si>
  <si>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</si>
  <si>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</si>
  <si>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</si>
  <si>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</si>
  <si>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</si>
  <si>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</si>
  <si>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</si>
  <si>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</si>
  <si>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</si>
  <si>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</si>
  <si>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</si>
  <si>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</si>
  <si>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</si>
  <si>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</si>
  <si>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</si>
  <si>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</si>
  <si>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</si>
  <si>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</si>
  <si>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</si>
  <si>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</si>
  <si>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</si>
  <si>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</si>
  <si>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</si>
  <si>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</si>
  <si>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</si>
  <si>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</si>
  <si>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</si>
  <si>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</si>
  <si>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</si>
  <si>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</si>
  <si>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</si>
  <si>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</si>
  <si>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</si>
  <si>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</si>
  <si>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</si>
  <si>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</si>
  <si>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</si>
  <si>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</si>
  <si>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</si>
  <si>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</si>
  <si>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</si>
  <si>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</si>
  <si>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</si>
  <si>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</si>
  <si>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</si>
  <si>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</si>
  <si>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</si>
  <si>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</si>
  <si>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</si>
  <si>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</si>
  <si>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</si>
  <si>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</si>
  <si>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</si>
  <si>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</si>
  <si>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</si>
  <si>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</si>
  <si>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</si>
  <si>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</si>
  <si>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</si>
  <si>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</si>
  <si>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</si>
  <si>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</si>
  <si>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</si>
  <si>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</si>
  <si>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</si>
  <si>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</si>
  <si>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</si>
  <si>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</si>
  <si>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</si>
  <si>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</si>
  <si>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</si>
  <si>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</si>
  <si>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</si>
  <si>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</si>
  <si>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</si>
  <si>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</si>
  <si>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</si>
  <si>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</si>
  <si>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</si>
  <si>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</si>
  <si>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</si>
  <si>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</si>
  <si>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</si>
  <si>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</si>
  <si>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</si>
  <si>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</si>
  <si>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</si>
  <si>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</si>
  <si>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</si>
  <si>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</si>
  <si>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</si>
  <si>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</si>
  <si>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</si>
  <si>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</si>
  <si>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</si>
  <si>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</si>
  <si>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</si>
  <si>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</si>
  <si>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</si>
  <si>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</si>
  <si>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</si>
  <si>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</si>
  <si>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</si>
  <si>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</si>
  <si>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</si>
  <si>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</si>
  <si>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</si>
  <si>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</si>
  <si>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</si>
  <si>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</si>
  <si>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</si>
  <si>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</si>
  <si>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</si>
  <si>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</si>
  <si>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</si>
  <si>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</si>
  <si>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</si>
  <si>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</si>
  <si>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</si>
  <si>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</si>
  <si>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</si>
  <si>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</si>
  <si>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</si>
  <si>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Kategória</t>
  </si>
  <si>
    <t>Alapbér</t>
  </si>
  <si>
    <t>Garant.Bérm.Kieg.</t>
  </si>
  <si>
    <t>Összeg</t>
  </si>
  <si>
    <t>alapill.</t>
  </si>
  <si>
    <t>%-os pótl.</t>
  </si>
  <si>
    <t>vezetői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</si>
  <si>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</si>
  <si>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</si>
  <si>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</si>
  <si>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</si>
  <si>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</si>
  <si>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</si>
  <si>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</si>
  <si>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</si>
  <si>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</si>
  <si>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</si>
  <si>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</si>
  <si>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</si>
  <si>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</si>
  <si>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</si>
  <si>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</si>
  <si>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</si>
  <si>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</si>
  <si>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</si>
  <si>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</si>
  <si>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</si>
  <si>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</si>
  <si>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</si>
  <si>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</si>
  <si>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</si>
  <si>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</si>
  <si>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</si>
  <si>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</si>
  <si>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</si>
  <si>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</si>
  <si>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</si>
  <si>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Közös Hivatal pénzmaradványával korrigálva </t>
  </si>
  <si>
    <t xml:space="preserve">Mór Antal </t>
  </si>
  <si>
    <t xml:space="preserve">Szimler Gáborné </t>
  </si>
  <si>
    <t>Klenotáné Nádudvari Hajn.</t>
  </si>
  <si>
    <t>községgazd</t>
  </si>
  <si>
    <t>megbízás községgazd</t>
  </si>
  <si>
    <t>Háziorvosi alapellátás</t>
  </si>
  <si>
    <t>072111</t>
  </si>
  <si>
    <t>072311</t>
  </si>
  <si>
    <t>Fogorvosi alapellátás</t>
  </si>
  <si>
    <t xml:space="preserve">Szennyvíztisztító berendezésesk kiépítése </t>
  </si>
  <si>
    <t>Bakonysárkányi Fekete István Általános Iskola támogatása</t>
  </si>
  <si>
    <t xml:space="preserve">Főépítész </t>
  </si>
  <si>
    <t xml:space="preserve">Sprint Futóklub </t>
  </si>
  <si>
    <t>Nyugdíjasklub</t>
  </si>
  <si>
    <t xml:space="preserve">Egyéb pénzbeli ellátás  </t>
  </si>
  <si>
    <t xml:space="preserve">Aka Község Önkormányzatának </t>
  </si>
  <si>
    <t>Lakott terület</t>
  </si>
  <si>
    <t>Aka Község Önkormányzata</t>
  </si>
  <si>
    <t>Szimler -megbízás takarításért</t>
  </si>
  <si>
    <t xml:space="preserve">Ktsgtérítés </t>
  </si>
  <si>
    <t>2020.évi bérek bontásban</t>
  </si>
  <si>
    <t xml:space="preserve">Bérek 2020. Aka </t>
  </si>
  <si>
    <t xml:space="preserve">KÖH hozzájárulás </t>
  </si>
  <si>
    <t>Működési célu pe. átadás nem önk.(orvosi ügyeletfogorvos)</t>
  </si>
  <si>
    <t xml:space="preserve">BÖSZ - tagdíj </t>
  </si>
  <si>
    <t>Az önkormányzat 2020. évi felhalmozási kiadásai feladatonként</t>
  </si>
  <si>
    <t>Az önkormányzat 2020. évi felújítási előirányzatai célonként</t>
  </si>
  <si>
    <t xml:space="preserve">Magyar Falu Program - ravatalozó felújítása </t>
  </si>
  <si>
    <t>2020. évi kiadásai és foglalkoztatotti létszáma feladatonként</t>
  </si>
  <si>
    <t>BEVÉTELEK   2020.</t>
  </si>
  <si>
    <t>együttes kiadásai és bevételei 2020. évben</t>
  </si>
  <si>
    <t>Aka Község Önkormányzata 2020. évi mérlege</t>
  </si>
  <si>
    <t>Módosított előirányzat</t>
  </si>
  <si>
    <t>9. melléklet a 10/2021. (III.12.) önkormányzati rendelethez</t>
  </si>
  <si>
    <t>E</t>
  </si>
  <si>
    <t>F</t>
  </si>
  <si>
    <t>G</t>
  </si>
  <si>
    <t>Módosított tervezett bevétel</t>
  </si>
  <si>
    <t>Módosított tervezett kiadás</t>
  </si>
  <si>
    <t>8. melléklet a 10/2021. (III.12.) önkormányzati rendelethez</t>
  </si>
  <si>
    <t>7. melléklet a 10/2021. (III.12.) önkormányzati rendelethez</t>
  </si>
  <si>
    <t xml:space="preserve">Módosítot tervezett bevétel </t>
  </si>
  <si>
    <t>6. melléklet a 10/2021. (III.12.) önkormányzati rendelethez</t>
  </si>
  <si>
    <t>5. melléklet a 10/2021. (III.12.)önkormányzati rendelethez</t>
  </si>
  <si>
    <t xml:space="preserve">Módosított előirányzat </t>
  </si>
  <si>
    <t>Bursa Hungaria</t>
  </si>
  <si>
    <t>4. melléklet a 10/2021.(III.12.)  önkormányzati rendelethez</t>
  </si>
  <si>
    <t>Egyéb közhatalmi bevétel</t>
  </si>
  <si>
    <t>3. melléklet a 10/2021.(III.12.) önkormányzati rendelethez</t>
  </si>
  <si>
    <t>Aka Község Önkormányzat kiadási és bevételei 2020. évben</t>
  </si>
  <si>
    <t>2. melléklet a 10/2021.(III.12.) önkormányzati rendelethez</t>
  </si>
  <si>
    <t>1. melléklet a 10/2021.(III.12.) önkormányzati rendelethez</t>
  </si>
</sst>
</file>

<file path=xl/styles.xml><?xml version="1.0" encoding="utf-8"?>
<styleSheet xmlns="http://schemas.openxmlformats.org/spreadsheetml/2006/main">
  <numFmts count="11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  <numFmt numFmtId="170" formatCode="_-* #,##0.000\ _F_t_-;\-* #,##0.000\ _F_t_-;_-* &quot;-&quot;???\ _F_t_-;_-@_-"/>
    <numFmt numFmtId="171" formatCode="#,##0.000"/>
  </numFmts>
  <fonts count="3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528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4" fontId="0" fillId="0" borderId="0" xfId="0" applyNumberFormat="1"/>
    <xf numFmtId="0" fontId="19" fillId="0" borderId="0" xfId="0" applyFont="1" applyBorder="1" applyAlignment="1">
      <alignment horizontal="center"/>
    </xf>
    <xf numFmtId="169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0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7" fontId="14" fillId="0" borderId="4" xfId="0" applyNumberFormat="1" applyFont="1" applyBorder="1"/>
    <xf numFmtId="0" fontId="14" fillId="0" borderId="0" xfId="0" applyFont="1" applyBorder="1"/>
    <xf numFmtId="0" fontId="13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8" fontId="0" fillId="0" borderId="0" xfId="0" applyNumberFormat="1"/>
    <xf numFmtId="168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68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1" fillId="0" borderId="17" xfId="0" applyNumberFormat="1" applyFont="1" applyBorder="1"/>
    <xf numFmtId="0" fontId="13" fillId="0" borderId="39" xfId="0" applyFont="1" applyBorder="1"/>
    <xf numFmtId="0" fontId="13" fillId="0" borderId="35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4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4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1" xfId="0" applyFont="1" applyBorder="1"/>
    <xf numFmtId="164" fontId="11" fillId="0" borderId="31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41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41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41" fontId="9" fillId="0" borderId="1" xfId="0" applyNumberFormat="1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164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0" xfId="0" applyFont="1" applyFill="1" applyBorder="1"/>
    <xf numFmtId="164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4" fontId="5" fillId="0" borderId="11" xfId="2" applyNumberFormat="1" applyFont="1" applyFill="1" applyBorder="1"/>
    <xf numFmtId="0" fontId="4" fillId="5" borderId="20" xfId="0" applyFont="1" applyFill="1" applyBorder="1"/>
    <xf numFmtId="164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4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4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4" fontId="4" fillId="2" borderId="6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4" fillId="2" borderId="5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5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5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0" fillId="0" borderId="21" xfId="0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4" fillId="0" borderId="49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/>
    <xf numFmtId="0" fontId="13" fillId="0" borderId="51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4" fontId="5" fillId="0" borderId="11" xfId="2" quotePrefix="1" applyNumberFormat="1" applyFont="1" applyBorder="1"/>
    <xf numFmtId="41" fontId="0" fillId="0" borderId="0" xfId="0" applyNumberFormat="1"/>
    <xf numFmtId="0" fontId="8" fillId="0" borderId="52" xfId="0" applyFont="1" applyBorder="1" applyAlignment="1">
      <alignment horizontal="center"/>
    </xf>
    <xf numFmtId="41" fontId="9" fillId="0" borderId="1" xfId="0" applyNumberFormat="1" applyFont="1" applyBorder="1"/>
    <xf numFmtId="168" fontId="3" fillId="5" borderId="3" xfId="0" applyNumberFormat="1" applyFont="1" applyFill="1" applyBorder="1"/>
    <xf numFmtId="164" fontId="2" fillId="0" borderId="17" xfId="0" applyNumberFormat="1" applyFont="1" applyFill="1" applyBorder="1"/>
    <xf numFmtId="0" fontId="13" fillId="0" borderId="53" xfId="0" applyFont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2" xfId="0" applyBorder="1" applyAlignment="1">
      <alignment horizontal="center" vertical="center"/>
    </xf>
    <xf numFmtId="41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41" fontId="0" fillId="0" borderId="4" xfId="0" applyNumberForma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166" fontId="13" fillId="0" borderId="57" xfId="2" applyNumberFormat="1" applyFont="1" applyFill="1" applyBorder="1" applyAlignment="1" applyProtection="1">
      <alignment horizontal="right"/>
    </xf>
    <xf numFmtId="166" fontId="14" fillId="0" borderId="57" xfId="2" applyNumberFormat="1" applyFont="1" applyFill="1" applyBorder="1" applyAlignment="1" applyProtection="1">
      <alignment horizontal="right"/>
    </xf>
    <xf numFmtId="0" fontId="14" fillId="0" borderId="57" xfId="0" applyFont="1" applyBorder="1" applyAlignment="1">
      <alignment horizontal="center" vertical="center" wrapText="1"/>
    </xf>
    <xf numFmtId="166" fontId="15" fillId="4" borderId="57" xfId="2" applyNumberFormat="1" applyFont="1" applyFill="1" applyBorder="1" applyAlignment="1" applyProtection="1">
      <alignment horizontal="right"/>
    </xf>
    <xf numFmtId="0" fontId="14" fillId="0" borderId="6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6" fontId="14" fillId="0" borderId="57" xfId="0" applyNumberFormat="1" applyFont="1" applyBorder="1"/>
    <xf numFmtId="0" fontId="14" fillId="0" borderId="35" xfId="0" applyFont="1" applyBorder="1" applyAlignment="1">
      <alignment horizontal="center"/>
    </xf>
    <xf numFmtId="166" fontId="15" fillId="0" borderId="57" xfId="2" applyNumberFormat="1" applyFont="1" applyFill="1" applyBorder="1" applyAlignment="1" applyProtection="1">
      <alignment horizontal="right"/>
    </xf>
    <xf numFmtId="166" fontId="14" fillId="0" borderId="57" xfId="2" applyNumberFormat="1" applyFont="1" applyFill="1" applyBorder="1" applyAlignment="1" applyProtection="1"/>
    <xf numFmtId="0" fontId="13" fillId="0" borderId="57" xfId="0" applyFont="1" applyBorder="1"/>
    <xf numFmtId="0" fontId="15" fillId="0" borderId="15" xfId="0" applyFont="1" applyBorder="1" applyAlignment="1">
      <alignment horizontal="center"/>
    </xf>
    <xf numFmtId="0" fontId="13" fillId="0" borderId="53" xfId="0" applyFont="1" applyBorder="1"/>
    <xf numFmtId="0" fontId="13" fillId="0" borderId="52" xfId="0" applyFont="1" applyBorder="1"/>
    <xf numFmtId="0" fontId="2" fillId="0" borderId="54" xfId="0" applyFont="1" applyBorder="1" applyAlignment="1">
      <alignment horizontal="center"/>
    </xf>
    <xf numFmtId="168" fontId="2" fillId="0" borderId="3" xfId="2" applyNumberFormat="1" applyFont="1" applyBorder="1" applyAlignment="1">
      <alignment horizontal="right"/>
    </xf>
    <xf numFmtId="168" fontId="13" fillId="0" borderId="3" xfId="2" applyNumberFormat="1" applyFont="1" applyBorder="1" applyAlignment="1">
      <alignment horizontal="right"/>
    </xf>
    <xf numFmtId="168" fontId="2" fillId="0" borderId="3" xfId="0" applyNumberFormat="1" applyFont="1" applyBorder="1"/>
    <xf numFmtId="168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8" fontId="3" fillId="0" borderId="3" xfId="0" applyNumberFormat="1" applyFont="1" applyFill="1" applyBorder="1"/>
    <xf numFmtId="0" fontId="2" fillId="0" borderId="56" xfId="0" applyFont="1" applyBorder="1" applyAlignment="1">
      <alignment horizontal="center" vertical="center" wrapText="1"/>
    </xf>
    <xf numFmtId="164" fontId="13" fillId="0" borderId="57" xfId="0" applyNumberFormat="1" applyFont="1" applyFill="1" applyBorder="1"/>
    <xf numFmtId="164" fontId="13" fillId="0" borderId="57" xfId="0" applyNumberFormat="1" applyFont="1" applyBorder="1"/>
    <xf numFmtId="164" fontId="23" fillId="0" borderId="57" xfId="0" applyNumberFormat="1" applyFont="1" applyBorder="1"/>
    <xf numFmtId="164" fontId="11" fillId="0" borderId="57" xfId="0" applyNumberFormat="1" applyFont="1" applyBorder="1"/>
    <xf numFmtId="164" fontId="11" fillId="0" borderId="57" xfId="0" applyNumberFormat="1" applyFont="1" applyFill="1" applyBorder="1"/>
    <xf numFmtId="164" fontId="13" fillId="4" borderId="57" xfId="0" applyNumberFormat="1" applyFont="1" applyFill="1" applyBorder="1"/>
    <xf numFmtId="164" fontId="21" fillId="0" borderId="57" xfId="0" applyNumberFormat="1" applyFont="1" applyFill="1" applyBorder="1"/>
    <xf numFmtId="164" fontId="11" fillId="0" borderId="58" xfId="0" applyNumberFormat="1" applyFont="1" applyBorder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0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0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0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0" fontId="25" fillId="0" borderId="4" xfId="0" applyNumberFormat="1" applyFont="1" applyBorder="1" applyAlignment="1">
      <alignment vertical="center"/>
    </xf>
    <xf numFmtId="170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0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1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0" fillId="0" borderId="4" xfId="0" applyBorder="1"/>
    <xf numFmtId="0" fontId="0" fillId="0" borderId="4" xfId="0" applyFill="1" applyBorder="1"/>
    <xf numFmtId="0" fontId="25" fillId="0" borderId="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41" fontId="14" fillId="0" borderId="3" xfId="0" applyNumberFormat="1" applyFont="1" applyBorder="1" applyAlignment="1">
      <alignment horizontal="left"/>
    </xf>
    <xf numFmtId="41" fontId="13" fillId="0" borderId="3" xfId="0" applyNumberFormat="1" applyFont="1" applyBorder="1"/>
    <xf numFmtId="41" fontId="13" fillId="0" borderId="3" xfId="0" applyNumberFormat="1" applyFont="1" applyBorder="1" applyAlignment="1"/>
    <xf numFmtId="41" fontId="15" fillId="0" borderId="3" xfId="0" applyNumberFormat="1" applyFont="1" applyBorder="1"/>
    <xf numFmtId="41" fontId="15" fillId="0" borderId="3" xfId="0" applyNumberFormat="1" applyFont="1" applyFill="1" applyBorder="1"/>
    <xf numFmtId="41" fontId="14" fillId="0" borderId="12" xfId="0" applyNumberFormat="1" applyFont="1" applyBorder="1"/>
    <xf numFmtId="41" fontId="14" fillId="0" borderId="3" xfId="0" applyNumberFormat="1" applyFont="1" applyFill="1" applyBorder="1"/>
    <xf numFmtId="41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41" fontId="2" fillId="0" borderId="3" xfId="0" applyNumberFormat="1" applyFont="1" applyFill="1" applyBorder="1" applyAlignment="1">
      <alignment horizontal="center"/>
    </xf>
    <xf numFmtId="41" fontId="2" fillId="0" borderId="12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9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4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2" fillId="0" borderId="5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0" fillId="0" borderId="59" xfId="0" applyBorder="1" applyAlignment="1"/>
    <xf numFmtId="0" fontId="0" fillId="0" borderId="56" xfId="0" applyBorder="1" applyAlignment="1"/>
    <xf numFmtId="0" fontId="14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/>
    <xf numFmtId="0" fontId="13" fillId="0" borderId="17" xfId="0" applyFont="1" applyBorder="1" applyAlignment="1"/>
    <xf numFmtId="0" fontId="13" fillId="4" borderId="29" xfId="0" applyFont="1" applyFill="1" applyBorder="1" applyAlignment="1"/>
    <xf numFmtId="0" fontId="13" fillId="0" borderId="32" xfId="0" applyFont="1" applyBorder="1" applyAlignment="1"/>
    <xf numFmtId="0" fontId="13" fillId="0" borderId="19" xfId="0" applyFont="1" applyBorder="1" applyAlignment="1"/>
    <xf numFmtId="0" fontId="13" fillId="4" borderId="17" xfId="0" applyFont="1" applyFill="1" applyBorder="1" applyAlignment="1">
      <alignment horizontal="left"/>
    </xf>
    <xf numFmtId="0" fontId="0" fillId="0" borderId="56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9" xfId="0" applyFont="1" applyFill="1" applyBorder="1" applyAlignment="1"/>
    <xf numFmtId="0" fontId="14" fillId="0" borderId="29" xfId="0" applyFont="1" applyBorder="1" applyAlignment="1"/>
    <xf numFmtId="0" fontId="15" fillId="0" borderId="35" xfId="0" applyFont="1" applyBorder="1" applyAlignment="1">
      <alignment horizontal="center" vertical="center"/>
    </xf>
    <xf numFmtId="0" fontId="13" fillId="0" borderId="35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5" fillId="0" borderId="34" xfId="0" applyFont="1" applyBorder="1" applyAlignment="1"/>
    <xf numFmtId="0" fontId="0" fillId="0" borderId="21" xfId="0" applyBorder="1" applyAlignment="1"/>
    <xf numFmtId="0" fontId="5" fillId="0" borderId="4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4" fillId="0" borderId="4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164" fontId="4" fillId="5" borderId="4" xfId="0" applyNumberFormat="1" applyFont="1" applyFill="1" applyBorder="1"/>
    <xf numFmtId="0" fontId="0" fillId="0" borderId="5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0" fillId="0" borderId="3" xfId="0" applyNumberForma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0" fontId="13" fillId="0" borderId="52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/>
    </xf>
    <xf numFmtId="3" fontId="13" fillId="0" borderId="66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41" fontId="0" fillId="0" borderId="3" xfId="0" applyNumberFormat="1" applyBorder="1"/>
    <xf numFmtId="41" fontId="10" fillId="0" borderId="12" xfId="0" applyNumberFormat="1" applyFont="1" applyBorder="1" applyAlignment="1">
      <alignment vertical="center" wrapText="1"/>
    </xf>
    <xf numFmtId="0" fontId="14" fillId="0" borderId="52" xfId="0" applyFont="1" applyBorder="1" applyAlignment="1">
      <alignment horizontal="center" vertical="center"/>
    </xf>
    <xf numFmtId="3" fontId="13" fillId="0" borderId="3" xfId="0" applyNumberFormat="1" applyFont="1" applyBorder="1"/>
    <xf numFmtId="3" fontId="13" fillId="0" borderId="3" xfId="0" applyNumberFormat="1" applyFont="1" applyFill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66" xfId="0" applyNumberFormat="1" applyFont="1" applyFill="1" applyBorder="1"/>
    <xf numFmtId="0" fontId="10" fillId="0" borderId="15" xfId="0" applyFont="1" applyBorder="1" applyAlignment="1">
      <alignment horizontal="center"/>
    </xf>
    <xf numFmtId="3" fontId="14" fillId="0" borderId="12" xfId="0" applyNumberFormat="1" applyFont="1" applyFill="1" applyBorder="1"/>
    <xf numFmtId="0" fontId="4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0" fillId="0" borderId="69" xfId="0" applyBorder="1" applyAlignment="1"/>
    <xf numFmtId="0" fontId="5" fillId="0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69" xfId="0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65" xfId="0" applyNumberFormat="1" applyFont="1" applyFill="1" applyBorder="1"/>
    <xf numFmtId="0" fontId="5" fillId="0" borderId="53" xfId="0" applyFont="1" applyFill="1" applyBorder="1" applyAlignment="1">
      <alignment horizontal="center"/>
    </xf>
    <xf numFmtId="0" fontId="4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164" fontId="4" fillId="3" borderId="3" xfId="2" applyNumberFormat="1" applyFont="1" applyFill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0" fontId="5" fillId="0" borderId="53" xfId="0" applyFont="1" applyBorder="1"/>
    <xf numFmtId="0" fontId="5" fillId="0" borderId="70" xfId="0" applyFont="1" applyBorder="1" applyAlignment="1">
      <alignment horizontal="center"/>
    </xf>
    <xf numFmtId="0" fontId="0" fillId="0" borderId="71" xfId="0" applyBorder="1" applyAlignment="1"/>
    <xf numFmtId="0" fontId="0" fillId="0" borderId="71" xfId="0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5" fillId="0" borderId="73" xfId="0" applyFont="1" applyBorder="1" applyAlignment="1">
      <alignment wrapText="1"/>
    </xf>
    <xf numFmtId="0" fontId="4" fillId="0" borderId="66" xfId="0" applyFont="1" applyBorder="1" applyAlignment="1">
      <alignment horizontal="center" vertical="center" wrapText="1"/>
    </xf>
    <xf numFmtId="0" fontId="13" fillId="0" borderId="74" xfId="0" applyFont="1" applyBorder="1" applyAlignment="1">
      <alignment wrapText="1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/>
    </xf>
    <xf numFmtId="164" fontId="5" fillId="0" borderId="77" xfId="2" applyNumberFormat="1" applyFont="1" applyBorder="1"/>
    <xf numFmtId="164" fontId="5" fillId="0" borderId="77" xfId="2" applyNumberFormat="1" applyFont="1" applyFill="1" applyBorder="1"/>
    <xf numFmtId="164" fontId="4" fillId="3" borderId="3" xfId="2" applyNumberFormat="1" applyFont="1" applyFill="1" applyBorder="1"/>
    <xf numFmtId="164" fontId="4" fillId="5" borderId="3" xfId="0" applyNumberFormat="1" applyFont="1" applyFill="1" applyBorder="1"/>
    <xf numFmtId="164" fontId="4" fillId="3" borderId="66" xfId="2" applyNumberFormat="1" applyFont="1" applyFill="1" applyBorder="1"/>
    <xf numFmtId="164" fontId="5" fillId="0" borderId="77" xfId="2" quotePrefix="1" applyNumberFormat="1" applyFont="1" applyBorder="1"/>
    <xf numFmtId="164" fontId="4" fillId="3" borderId="12" xfId="2" applyNumberFormat="1" applyFont="1" applyFill="1" applyBorder="1"/>
    <xf numFmtId="0" fontId="5" fillId="0" borderId="78" xfId="0" applyFont="1" applyBorder="1" applyAlignment="1">
      <alignment horizontal="center"/>
    </xf>
    <xf numFmtId="164" fontId="4" fillId="2" borderId="64" xfId="0" applyNumberFormat="1" applyFont="1" applyFill="1" applyBorder="1"/>
    <xf numFmtId="0" fontId="14" fillId="0" borderId="70" xfId="0" applyFont="1" applyBorder="1" applyAlignment="1">
      <alignment horizontal="center"/>
    </xf>
    <xf numFmtId="0" fontId="14" fillId="0" borderId="34" xfId="0" applyFont="1" applyBorder="1" applyAlignment="1">
      <alignment horizontal="center" wrapText="1"/>
    </xf>
    <xf numFmtId="41" fontId="14" fillId="0" borderId="34" xfId="0" applyNumberFormat="1" applyFont="1" applyBorder="1" applyAlignment="1">
      <alignment horizontal="left"/>
    </xf>
    <xf numFmtId="41" fontId="13" fillId="0" borderId="34" xfId="0" applyNumberFormat="1" applyFont="1" applyBorder="1"/>
    <xf numFmtId="41" fontId="13" fillId="0" borderId="34" xfId="0" applyNumberFormat="1" applyFont="1" applyBorder="1" applyAlignment="1"/>
    <xf numFmtId="41" fontId="15" fillId="0" borderId="34" xfId="0" applyNumberFormat="1" applyFont="1" applyBorder="1"/>
    <xf numFmtId="41" fontId="15" fillId="0" borderId="34" xfId="0" applyNumberFormat="1" applyFont="1" applyFill="1" applyBorder="1"/>
    <xf numFmtId="41" fontId="14" fillId="0" borderId="34" xfId="0" applyNumberFormat="1" applyFont="1" applyFill="1" applyBorder="1"/>
    <xf numFmtId="41" fontId="14" fillId="0" borderId="34" xfId="0" applyNumberFormat="1" applyFont="1" applyFill="1" applyBorder="1" applyAlignment="1">
      <alignment horizontal="left"/>
    </xf>
    <xf numFmtId="41" fontId="14" fillId="0" borderId="79" xfId="0" applyNumberFormat="1" applyFont="1" applyBorder="1"/>
    <xf numFmtId="0" fontId="14" fillId="0" borderId="80" xfId="0" applyFont="1" applyBorder="1" applyAlignment="1">
      <alignment horizontal="center"/>
    </xf>
    <xf numFmtId="0" fontId="14" fillId="0" borderId="2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166" fontId="13" fillId="0" borderId="29" xfId="2" applyNumberFormat="1" applyFont="1" applyFill="1" applyBorder="1" applyAlignment="1" applyProtection="1">
      <alignment horizontal="right"/>
    </xf>
    <xf numFmtId="166" fontId="15" fillId="4" borderId="29" xfId="2" applyNumberFormat="1" applyFont="1" applyFill="1" applyBorder="1" applyAlignment="1" applyProtection="1">
      <alignment horizontal="right"/>
    </xf>
    <xf numFmtId="166" fontId="14" fillId="0" borderId="29" xfId="0" applyNumberFormat="1" applyFont="1" applyBorder="1"/>
    <xf numFmtId="0" fontId="14" fillId="0" borderId="49" xfId="0" applyFont="1" applyBorder="1" applyAlignment="1">
      <alignment horizontal="center" vertical="center"/>
    </xf>
    <xf numFmtId="0" fontId="0" fillId="0" borderId="81" xfId="0" applyBorder="1" applyAlignment="1"/>
    <xf numFmtId="0" fontId="0" fillId="0" borderId="82" xfId="0" applyBorder="1" applyAlignment="1"/>
    <xf numFmtId="166" fontId="15" fillId="0" borderId="29" xfId="2" applyNumberFormat="1" applyFont="1" applyFill="1" applyBorder="1" applyAlignment="1" applyProtection="1">
      <alignment horizontal="right"/>
    </xf>
    <xf numFmtId="166" fontId="14" fillId="0" borderId="29" xfId="2" applyNumberFormat="1" applyFont="1" applyFill="1" applyBorder="1" applyAlignment="1" applyProtection="1">
      <alignment horizontal="right"/>
    </xf>
    <xf numFmtId="166" fontId="14" fillId="0" borderId="29" xfId="2" applyNumberFormat="1" applyFont="1" applyFill="1" applyBorder="1" applyAlignment="1" applyProtection="1"/>
    <xf numFmtId="0" fontId="0" fillId="0" borderId="82" xfId="0" applyBorder="1" applyAlignment="1">
      <alignment horizontal="center" vertical="center" wrapText="1"/>
    </xf>
    <xf numFmtId="0" fontId="13" fillId="0" borderId="29" xfId="0" applyFont="1" applyBorder="1"/>
    <xf numFmtId="166" fontId="14" fillId="0" borderId="79" xfId="2" applyNumberFormat="1" applyFont="1" applyFill="1" applyBorder="1" applyAlignment="1" applyProtection="1">
      <alignment horizontal="right"/>
    </xf>
    <xf numFmtId="0" fontId="13" fillId="0" borderId="59" xfId="0" applyFont="1" applyFill="1" applyBorder="1" applyAlignment="1">
      <alignment horizontal="left"/>
    </xf>
    <xf numFmtId="166" fontId="14" fillId="0" borderId="83" xfId="2" applyNumberFormat="1" applyFont="1" applyFill="1" applyBorder="1" applyAlignment="1" applyProtection="1">
      <alignment horizontal="right"/>
    </xf>
    <xf numFmtId="0" fontId="2" fillId="0" borderId="70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168" fontId="2" fillId="0" borderId="34" xfId="2" applyNumberFormat="1" applyFont="1" applyBorder="1" applyAlignment="1">
      <alignment horizontal="right"/>
    </xf>
    <xf numFmtId="168" fontId="13" fillId="0" borderId="34" xfId="2" applyNumberFormat="1" applyFont="1" applyBorder="1" applyAlignment="1">
      <alignment horizontal="right"/>
    </xf>
    <xf numFmtId="168" fontId="2" fillId="0" borderId="34" xfId="0" applyNumberFormat="1" applyFont="1" applyBorder="1"/>
    <xf numFmtId="168" fontId="3" fillId="5" borderId="34" xfId="0" applyNumberFormat="1" applyFont="1" applyFill="1" applyBorder="1"/>
    <xf numFmtId="168" fontId="2" fillId="5" borderId="34" xfId="0" applyNumberFormat="1" applyFont="1" applyFill="1" applyBorder="1"/>
    <xf numFmtId="0" fontId="2" fillId="0" borderId="34" xfId="0" applyFont="1" applyBorder="1" applyAlignment="1">
      <alignment horizontal="center"/>
    </xf>
    <xf numFmtId="168" fontId="3" fillId="0" borderId="34" xfId="0" applyNumberFormat="1" applyFont="1" applyFill="1" applyBorder="1"/>
    <xf numFmtId="168" fontId="3" fillId="0" borderId="34" xfId="0" applyNumberFormat="1" applyFont="1" applyBorder="1"/>
    <xf numFmtId="41" fontId="2" fillId="0" borderId="34" xfId="0" applyNumberFormat="1" applyFont="1" applyFill="1" applyBorder="1" applyAlignment="1">
      <alignment horizontal="center"/>
    </xf>
    <xf numFmtId="41" fontId="2" fillId="0" borderId="79" xfId="0" applyNumberFormat="1" applyFont="1" applyFill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2" fillId="0" borderId="8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164" fontId="13" fillId="0" borderId="29" xfId="0" applyNumberFormat="1" applyFont="1" applyFill="1" applyBorder="1"/>
    <xf numFmtId="164" fontId="13" fillId="0" borderId="29" xfId="0" applyNumberFormat="1" applyFont="1" applyBorder="1"/>
    <xf numFmtId="164" fontId="23" fillId="0" borderId="29" xfId="0" applyNumberFormat="1" applyFont="1" applyBorder="1"/>
    <xf numFmtId="164" fontId="11" fillId="0" borderId="29" xfId="0" applyNumberFormat="1" applyFont="1" applyBorder="1"/>
    <xf numFmtId="164" fontId="11" fillId="0" borderId="29" xfId="0" applyNumberFormat="1" applyFont="1" applyFill="1" applyBorder="1"/>
    <xf numFmtId="164" fontId="13" fillId="4" borderId="29" xfId="0" applyNumberFormat="1" applyFont="1" applyFill="1" applyBorder="1"/>
    <xf numFmtId="164" fontId="21" fillId="0" borderId="29" xfId="0" applyNumberFormat="1" applyFont="1" applyFill="1" applyBorder="1"/>
    <xf numFmtId="164" fontId="11" fillId="0" borderId="84" xfId="0" applyNumberFormat="1" applyFont="1" applyBorder="1"/>
    <xf numFmtId="0" fontId="7" fillId="0" borderId="59" xfId="0" applyFont="1" applyBorder="1"/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P50"/>
  <sheetViews>
    <sheetView tabSelected="1" workbookViewId="0">
      <selection activeCell="D22" sqref="D22"/>
    </sheetView>
  </sheetViews>
  <sheetFormatPr defaultRowHeight="14.4"/>
  <cols>
    <col min="1" max="1" width="8.44140625" customWidth="1"/>
    <col min="2" max="2" width="40.6640625" customWidth="1"/>
    <col min="3" max="3" width="13.33203125" style="172" customWidth="1"/>
    <col min="4" max="4" width="13.33203125" style="179" customWidth="1"/>
    <col min="5" max="5" width="34.33203125" style="172" customWidth="1"/>
    <col min="6" max="6" width="13.33203125" customWidth="1"/>
    <col min="7" max="7" width="13.33203125" style="179" customWidth="1"/>
    <col min="8" max="8" width="13.44140625" style="172" customWidth="1"/>
    <col min="9" max="9" width="13.44140625" customWidth="1"/>
    <col min="12" max="12" width="10.44140625" bestFit="1" customWidth="1"/>
  </cols>
  <sheetData>
    <row r="1" spans="1:14">
      <c r="A1" s="321" t="s">
        <v>470</v>
      </c>
      <c r="B1" s="321"/>
      <c r="C1" s="321"/>
      <c r="D1" s="321"/>
      <c r="E1" s="321"/>
      <c r="F1" s="321"/>
      <c r="G1" s="396"/>
      <c r="H1" s="184"/>
      <c r="I1" s="184"/>
    </row>
    <row r="2" spans="1:14">
      <c r="A2" s="55"/>
      <c r="B2" s="55"/>
      <c r="C2" s="55"/>
      <c r="D2" s="55"/>
      <c r="E2" s="55"/>
      <c r="F2" s="55"/>
      <c r="G2" s="55"/>
      <c r="H2" s="55"/>
      <c r="I2" s="55"/>
    </row>
    <row r="3" spans="1:14">
      <c r="A3" s="55"/>
      <c r="B3" s="55"/>
      <c r="C3" s="55"/>
      <c r="D3" s="55"/>
      <c r="E3" s="55"/>
      <c r="F3" s="55"/>
      <c r="G3" s="55"/>
      <c r="H3" s="55"/>
      <c r="I3" s="55"/>
    </row>
    <row r="4" spans="1:14">
      <c r="A4" s="55"/>
      <c r="B4" s="55"/>
      <c r="C4" s="55"/>
      <c r="D4" s="55"/>
      <c r="E4" s="55"/>
      <c r="F4" s="55"/>
      <c r="G4" s="55"/>
      <c r="H4" s="55"/>
      <c r="I4" s="55"/>
    </row>
    <row r="5" spans="1:14">
      <c r="A5" s="322" t="s">
        <v>450</v>
      </c>
      <c r="B5" s="323"/>
      <c r="C5" s="323"/>
      <c r="D5" s="323"/>
      <c r="E5" s="323"/>
      <c r="F5" s="323"/>
      <c r="G5" s="323"/>
      <c r="H5" s="187"/>
      <c r="I5" s="184"/>
      <c r="J5" s="23"/>
      <c r="K5" s="23"/>
      <c r="L5" s="23"/>
      <c r="M5" s="23"/>
      <c r="N5" s="23"/>
    </row>
    <row r="6" spans="1:14" ht="16.2" thickBot="1">
      <c r="A6" s="55"/>
      <c r="B6" s="83"/>
      <c r="C6" s="83"/>
      <c r="D6" s="83"/>
      <c r="E6" s="83"/>
      <c r="F6" s="84"/>
      <c r="G6" s="84" t="s">
        <v>18</v>
      </c>
      <c r="H6" s="159"/>
      <c r="I6" s="84"/>
      <c r="J6" s="23"/>
      <c r="K6" s="23"/>
      <c r="L6" s="23"/>
      <c r="M6" s="23"/>
      <c r="N6" s="23"/>
    </row>
    <row r="7" spans="1:14">
      <c r="A7" s="86"/>
      <c r="B7" s="54" t="s">
        <v>7</v>
      </c>
      <c r="C7" s="54" t="s">
        <v>8</v>
      </c>
      <c r="D7" s="287" t="s">
        <v>9</v>
      </c>
      <c r="E7" s="287" t="s">
        <v>248</v>
      </c>
      <c r="F7" s="516" t="s">
        <v>453</v>
      </c>
      <c r="G7" s="288" t="s">
        <v>454</v>
      </c>
      <c r="H7" s="23"/>
      <c r="I7" s="44"/>
      <c r="J7" s="23"/>
      <c r="K7" s="23"/>
    </row>
    <row r="8" spans="1:14" s="172" customFormat="1" ht="32.25" customHeight="1">
      <c r="A8" s="181"/>
      <c r="B8" s="182"/>
      <c r="C8" s="183" t="s">
        <v>179</v>
      </c>
      <c r="D8" s="183" t="s">
        <v>451</v>
      </c>
      <c r="E8" s="182"/>
      <c r="F8" s="517" t="s">
        <v>179</v>
      </c>
      <c r="G8" s="251" t="s">
        <v>451</v>
      </c>
      <c r="H8" s="23"/>
      <c r="I8" s="44"/>
      <c r="J8" s="23"/>
      <c r="K8" s="23"/>
    </row>
    <row r="9" spans="1:14" ht="15.6">
      <c r="A9" s="87" t="s">
        <v>13</v>
      </c>
      <c r="B9" s="324" t="s">
        <v>141</v>
      </c>
      <c r="C9" s="325"/>
      <c r="D9" s="312"/>
      <c r="E9" s="324" t="s">
        <v>142</v>
      </c>
      <c r="F9" s="518"/>
      <c r="G9" s="527"/>
      <c r="H9" s="36"/>
      <c r="I9" s="23"/>
      <c r="J9" s="23"/>
      <c r="K9" s="23"/>
    </row>
    <row r="10" spans="1:14">
      <c r="A10" s="70">
        <v>1</v>
      </c>
      <c r="B10" s="88" t="s">
        <v>143</v>
      </c>
      <c r="C10" s="89">
        <f>'3.számú melléklet'!F11</f>
        <v>2640</v>
      </c>
      <c r="D10" s="89">
        <f>'3.számú melléklet'!G11</f>
        <v>2424</v>
      </c>
      <c r="E10" s="90" t="s">
        <v>144</v>
      </c>
      <c r="F10" s="519">
        <f>'2.számú melléklet'!G38+1</f>
        <v>5940</v>
      </c>
      <c r="G10" s="252">
        <f>'2.számú melléklet'!H38+1</f>
        <v>11541.046</v>
      </c>
      <c r="H10" s="36"/>
      <c r="I10" s="23"/>
      <c r="J10" s="23"/>
      <c r="K10" s="23"/>
    </row>
    <row r="11" spans="1:14">
      <c r="A11" s="70">
        <v>2</v>
      </c>
      <c r="B11" s="88" t="s">
        <v>145</v>
      </c>
      <c r="C11" s="89">
        <f>(C12+C13)</f>
        <v>1079</v>
      </c>
      <c r="D11" s="89">
        <f>(D12+D13)</f>
        <v>1905</v>
      </c>
      <c r="E11" s="90" t="s">
        <v>146</v>
      </c>
      <c r="F11" s="519">
        <f>'2.számú melléklet'!G39</f>
        <v>1039.3249999999998</v>
      </c>
      <c r="G11" s="252">
        <f>'2.számú melléklet'!H39</f>
        <v>1511.3249999999998</v>
      </c>
      <c r="H11" s="36"/>
      <c r="I11" s="44"/>
      <c r="J11" s="23"/>
      <c r="K11" s="23"/>
    </row>
    <row r="12" spans="1:14">
      <c r="A12" s="70">
        <v>3</v>
      </c>
      <c r="B12" s="91" t="s">
        <v>117</v>
      </c>
      <c r="C12" s="92">
        <f>('2.számú melléklet'!G20+'2.számú melléklet'!G22)</f>
        <v>779</v>
      </c>
      <c r="D12" s="92">
        <f>('2.számú melléklet'!H20+'2.számú melléklet'!H22)</f>
        <v>1905</v>
      </c>
      <c r="E12" s="90" t="s">
        <v>147</v>
      </c>
      <c r="F12" s="519">
        <f>'2.számú melléklet'!G40</f>
        <v>12076.43</v>
      </c>
      <c r="G12" s="252">
        <f>'2.számú melléklet'!H40</f>
        <v>16403.43</v>
      </c>
      <c r="H12" s="23"/>
      <c r="I12" s="23"/>
      <c r="J12" s="23"/>
      <c r="K12" s="23"/>
    </row>
    <row r="13" spans="1:14">
      <c r="A13" s="70">
        <v>4</v>
      </c>
      <c r="B13" s="91" t="s">
        <v>148</v>
      </c>
      <c r="C13" s="92">
        <f>'2.számú melléklet'!G21</f>
        <v>300</v>
      </c>
      <c r="D13" s="92">
        <f>'2.számú melléklet'!H21</f>
        <v>0</v>
      </c>
      <c r="E13" s="90"/>
      <c r="F13" s="520"/>
      <c r="G13" s="253"/>
      <c r="H13" s="44"/>
      <c r="I13" s="44"/>
      <c r="J13" s="44"/>
      <c r="K13" s="23"/>
    </row>
    <row r="14" spans="1:14">
      <c r="A14" s="70">
        <v>5</v>
      </c>
      <c r="B14" s="93"/>
      <c r="C14" s="94"/>
      <c r="D14" s="94"/>
      <c r="E14" s="90" t="s">
        <v>150</v>
      </c>
      <c r="F14" s="520">
        <f>'2.számú melléklet'!G41</f>
        <v>2261.9349999999999</v>
      </c>
      <c r="G14" s="253">
        <f>'2.számú melléklet'!H41</f>
        <v>2368.1459999999997</v>
      </c>
      <c r="H14" s="46"/>
      <c r="I14" s="46"/>
      <c r="J14" s="46"/>
      <c r="K14" s="23"/>
    </row>
    <row r="15" spans="1:14">
      <c r="A15" s="70">
        <v>6</v>
      </c>
      <c r="B15" s="93" t="s">
        <v>149</v>
      </c>
      <c r="C15" s="89">
        <f>'2.számú melléklet'!G32</f>
        <v>22499</v>
      </c>
      <c r="D15" s="89">
        <f>'2.számú melléklet'!H32</f>
        <v>23064</v>
      </c>
      <c r="E15" s="90" t="s">
        <v>151</v>
      </c>
      <c r="F15" s="520">
        <f>'2.számú melléklet'!G42</f>
        <v>2270</v>
      </c>
      <c r="G15" s="253">
        <f>'2.számú melléklet'!H42</f>
        <v>2295</v>
      </c>
      <c r="H15" s="73"/>
      <c r="I15" s="46"/>
      <c r="J15" s="46"/>
      <c r="K15" s="23"/>
    </row>
    <row r="16" spans="1:14">
      <c r="A16" s="70">
        <v>7</v>
      </c>
      <c r="B16" s="88" t="s">
        <v>152</v>
      </c>
      <c r="C16" s="205">
        <f>'2.számú melléklet'!G24</f>
        <v>0</v>
      </c>
      <c r="D16" s="205">
        <f>'2.számú melléklet'!H24</f>
        <v>0</v>
      </c>
      <c r="E16" s="95"/>
      <c r="F16" s="521"/>
      <c r="G16" s="254"/>
      <c r="H16" s="74"/>
      <c r="I16" s="45"/>
      <c r="J16" s="38"/>
      <c r="K16" s="23"/>
    </row>
    <row r="17" spans="1:16">
      <c r="A17" s="70">
        <v>8</v>
      </c>
      <c r="B17" s="88" t="s">
        <v>153</v>
      </c>
      <c r="C17" s="89">
        <f>'2.számú melléklet'!G25+'2.számú melléklet'!G28</f>
        <v>0</v>
      </c>
      <c r="D17" s="89">
        <f>'2.számú melléklet'!H25+'2.számú melléklet'!H28</f>
        <v>4698</v>
      </c>
      <c r="E17" s="90"/>
      <c r="F17" s="520"/>
      <c r="G17" s="253"/>
      <c r="H17" s="47"/>
      <c r="I17" s="47"/>
      <c r="J17" s="14"/>
      <c r="K17" s="23"/>
    </row>
    <row r="18" spans="1:16" ht="17.100000000000001" customHeight="1">
      <c r="A18" s="70">
        <v>9</v>
      </c>
      <c r="B18" s="88" t="s">
        <v>154</v>
      </c>
      <c r="C18" s="89">
        <f>'2.számú melléklet'!G26</f>
        <v>0</v>
      </c>
      <c r="D18" s="89">
        <f>'2.számú melléklet'!H26</f>
        <v>0</v>
      </c>
      <c r="E18" s="90"/>
      <c r="F18" s="520"/>
      <c r="G18" s="253"/>
      <c r="H18" s="47"/>
      <c r="I18" s="47"/>
      <c r="J18" s="14"/>
      <c r="K18" s="23"/>
    </row>
    <row r="19" spans="1:16" ht="17.100000000000001" customHeight="1">
      <c r="A19" s="70">
        <v>10</v>
      </c>
      <c r="B19" s="96" t="s">
        <v>244</v>
      </c>
      <c r="C19" s="89">
        <f>'2.számú melléklet'!G27</f>
        <v>0</v>
      </c>
      <c r="D19" s="89">
        <f>'2.számú melléklet'!H27</f>
        <v>0</v>
      </c>
      <c r="E19" s="97" t="s">
        <v>155</v>
      </c>
      <c r="F19" s="522">
        <f>SUM(F10:F18)-1</f>
        <v>23586.690000000002</v>
      </c>
      <c r="G19" s="255">
        <f>SUM(G10:G18)-1</f>
        <v>34117.947</v>
      </c>
      <c r="H19" s="45"/>
      <c r="I19" s="45"/>
      <c r="J19" s="38"/>
      <c r="K19" s="23"/>
    </row>
    <row r="20" spans="1:16" ht="17.100000000000001" customHeight="1">
      <c r="A20" s="70">
        <v>11</v>
      </c>
      <c r="B20" s="88" t="s">
        <v>249</v>
      </c>
      <c r="C20" s="89">
        <f>'2.számú melléklet'!F29</f>
        <v>0</v>
      </c>
      <c r="D20" s="89">
        <f>'2.számú melléklet'!G29</f>
        <v>0</v>
      </c>
      <c r="E20" s="97" t="s">
        <v>68</v>
      </c>
      <c r="F20" s="523">
        <f>'2.számú melléklet'!G48</f>
        <v>115686.3</v>
      </c>
      <c r="G20" s="256">
        <f>'2.számú melléklet'!H48</f>
        <v>64010.612999999998</v>
      </c>
      <c r="H20" s="74"/>
      <c r="I20" s="45"/>
      <c r="J20" s="38"/>
      <c r="K20" s="23"/>
    </row>
    <row r="21" spans="1:16" ht="17.100000000000001" customHeight="1">
      <c r="A21" s="70">
        <v>12</v>
      </c>
      <c r="B21" s="98" t="s">
        <v>156</v>
      </c>
      <c r="C21" s="85">
        <f t="shared" ref="C21:D21" si="0">C10+C11+C15+C16+C17+C18+C19+C20</f>
        <v>26218</v>
      </c>
      <c r="D21" s="85">
        <f t="shared" si="0"/>
        <v>32091</v>
      </c>
      <c r="E21" s="59" t="s">
        <v>112</v>
      </c>
      <c r="F21" s="524">
        <f>'2.számú melléklet'!G49</f>
        <v>0</v>
      </c>
      <c r="G21" s="257">
        <f>'2.számú melléklet'!H49</f>
        <v>0</v>
      </c>
      <c r="H21" s="45"/>
      <c r="I21" s="45"/>
      <c r="J21" s="38"/>
      <c r="K21" s="23"/>
    </row>
    <row r="22" spans="1:16" ht="17.100000000000001" customHeight="1">
      <c r="A22" s="70">
        <v>13</v>
      </c>
      <c r="B22" s="90" t="s">
        <v>157</v>
      </c>
      <c r="C22" s="92">
        <f>'7.számú melléklet '!C10+'9.számú melléklet'!C9</f>
        <v>79930</v>
      </c>
      <c r="D22" s="92">
        <f>'7.számú melléklet '!F10+'9.számú melléklet'!F9</f>
        <v>79930</v>
      </c>
      <c r="E22" s="59" t="s">
        <v>111</v>
      </c>
      <c r="F22" s="519">
        <f>'2.számú melléklet'!G50</f>
        <v>10513.98</v>
      </c>
      <c r="G22" s="252">
        <f>'2.számú melléklet'!H50</f>
        <v>55187</v>
      </c>
      <c r="H22" s="45"/>
      <c r="I22" s="45"/>
      <c r="J22" s="38"/>
      <c r="K22" s="23"/>
    </row>
    <row r="23" spans="1:16" ht="17.100000000000001" customHeight="1">
      <c r="A23" s="70">
        <v>14</v>
      </c>
      <c r="B23" s="90"/>
      <c r="C23" s="92"/>
      <c r="D23" s="92"/>
      <c r="E23" s="90"/>
      <c r="F23" s="520"/>
      <c r="G23" s="253"/>
      <c r="H23" s="45"/>
      <c r="I23" s="45"/>
      <c r="J23" s="38"/>
      <c r="K23" s="23"/>
    </row>
    <row r="24" spans="1:16" ht="17.100000000000001" customHeight="1">
      <c r="A24" s="70">
        <v>15</v>
      </c>
      <c r="B24" s="88" t="s">
        <v>158</v>
      </c>
      <c r="C24" s="89">
        <f>SUM(C22)</f>
        <v>79930</v>
      </c>
      <c r="D24" s="89">
        <f>SUM(D22)</f>
        <v>79930</v>
      </c>
      <c r="E24" s="97" t="s">
        <v>138</v>
      </c>
      <c r="F24" s="522">
        <f t="shared" ref="F24:G24" si="1">SUM(F21:F23)</f>
        <v>10513.98</v>
      </c>
      <c r="G24" s="255">
        <f t="shared" si="1"/>
        <v>55187</v>
      </c>
      <c r="H24" s="47"/>
      <c r="I24" s="47"/>
      <c r="J24" s="14"/>
      <c r="K24" s="23"/>
    </row>
    <row r="25" spans="1:16" ht="17.100000000000001" customHeight="1">
      <c r="A25" s="70">
        <v>16</v>
      </c>
      <c r="B25" s="98" t="s">
        <v>159</v>
      </c>
      <c r="C25" s="85">
        <f t="shared" ref="C25:D25" si="2">SUM(C21+C24)</f>
        <v>106148</v>
      </c>
      <c r="D25" s="85">
        <f t="shared" si="2"/>
        <v>112021</v>
      </c>
      <c r="E25" s="97" t="s">
        <v>160</v>
      </c>
      <c r="F25" s="522">
        <f t="shared" ref="F25:G25" si="3">SUM(F19+F20+F24)</f>
        <v>149786.97</v>
      </c>
      <c r="G25" s="255">
        <f t="shared" si="3"/>
        <v>153315.56</v>
      </c>
      <c r="H25" s="47"/>
      <c r="I25" s="47"/>
      <c r="J25" s="14"/>
      <c r="K25" s="23"/>
    </row>
    <row r="26" spans="1:16" ht="17.100000000000001" customHeight="1">
      <c r="A26" s="70">
        <v>17</v>
      </c>
      <c r="B26" s="90" t="s">
        <v>161</v>
      </c>
      <c r="C26" s="92">
        <f>C27</f>
        <v>43639.082000000002</v>
      </c>
      <c r="D26" s="92">
        <f>D27</f>
        <v>41294.913999999997</v>
      </c>
      <c r="E26" s="99" t="s">
        <v>162</v>
      </c>
      <c r="F26" s="525">
        <f>'2.számú melléklet'!G52</f>
        <v>0</v>
      </c>
      <c r="G26" s="258">
        <f>'2.számú melléklet'!H52</f>
        <v>0</v>
      </c>
      <c r="H26" s="47"/>
      <c r="I26" s="47"/>
      <c r="J26" s="14"/>
      <c r="K26" s="23"/>
    </row>
    <row r="27" spans="1:16" ht="17.100000000000001" customHeight="1">
      <c r="A27" s="70">
        <v>18</v>
      </c>
      <c r="B27" s="100" t="s">
        <v>166</v>
      </c>
      <c r="C27" s="94">
        <f>'2.számú melléklet'!G35</f>
        <v>43639.082000000002</v>
      </c>
      <c r="D27" s="94">
        <f>'2.számú melléklet'!H35</f>
        <v>41294.913999999997</v>
      </c>
      <c r="E27" s="90"/>
      <c r="F27" s="520"/>
      <c r="G27" s="253"/>
      <c r="H27" s="47"/>
      <c r="I27" s="47"/>
      <c r="J27" s="14"/>
      <c r="K27" s="23"/>
    </row>
    <row r="28" spans="1:16" ht="17.100000000000001" customHeight="1" thickBot="1">
      <c r="A28" s="72">
        <v>19</v>
      </c>
      <c r="B28" s="101" t="s">
        <v>163</v>
      </c>
      <c r="C28" s="102">
        <f t="shared" ref="C28:D28" si="4">C25+C27</f>
        <v>149787.08199999999</v>
      </c>
      <c r="D28" s="102">
        <f t="shared" si="4"/>
        <v>153315.91399999999</v>
      </c>
      <c r="E28" s="101" t="s">
        <v>4</v>
      </c>
      <c r="F28" s="526">
        <f>F19+F20+F24-F26</f>
        <v>149786.97</v>
      </c>
      <c r="G28" s="259">
        <f>G19+G20+G24-G26</f>
        <v>153315.56</v>
      </c>
      <c r="H28" s="45"/>
      <c r="I28" s="45"/>
      <c r="J28" s="38"/>
      <c r="K28" s="23"/>
    </row>
    <row r="29" spans="1:16">
      <c r="F29" s="48"/>
      <c r="G29" s="48"/>
      <c r="I29" s="48"/>
      <c r="J29" s="23"/>
      <c r="K29" s="45"/>
      <c r="L29" s="45"/>
      <c r="M29" s="45"/>
      <c r="N29" s="38"/>
      <c r="O29" s="23"/>
    </row>
    <row r="30" spans="1:16" ht="15.6">
      <c r="B30" s="49"/>
      <c r="C30" s="49"/>
      <c r="D30" s="49"/>
      <c r="E30" s="49"/>
      <c r="F30" s="50"/>
      <c r="G30" s="50"/>
      <c r="H30" s="23"/>
      <c r="I30" s="23"/>
      <c r="J30" s="23"/>
      <c r="K30" s="45"/>
      <c r="L30" s="45"/>
      <c r="M30" s="45"/>
      <c r="N30" s="38"/>
      <c r="O30" s="23"/>
    </row>
    <row r="31" spans="1:16" hidden="1">
      <c r="B31" s="38"/>
      <c r="C31" s="160"/>
      <c r="D31" s="160"/>
      <c r="E31" s="160"/>
      <c r="F31" s="23"/>
      <c r="G31" s="23"/>
      <c r="H31" s="23"/>
      <c r="I31" s="23"/>
      <c r="J31" s="23"/>
      <c r="K31" s="45"/>
      <c r="L31" s="45"/>
      <c r="M31" s="45"/>
      <c r="N31" s="38"/>
      <c r="O31" s="23"/>
    </row>
    <row r="32" spans="1:16">
      <c r="B32" s="38"/>
      <c r="C32" s="160"/>
      <c r="D32" s="160"/>
      <c r="E32" s="160"/>
      <c r="F32" s="23"/>
      <c r="G32" s="23"/>
      <c r="H32" s="23"/>
      <c r="I32" s="23"/>
      <c r="J32" s="23"/>
      <c r="K32" s="45"/>
      <c r="L32" s="45"/>
      <c r="M32" s="45"/>
      <c r="N32" s="38"/>
      <c r="O32" s="23"/>
      <c r="P32" s="51"/>
    </row>
    <row r="33" spans="2:16" hidden="1">
      <c r="B33" s="38"/>
      <c r="C33" s="160"/>
      <c r="D33" s="160"/>
      <c r="E33" s="160"/>
      <c r="F33" s="23"/>
      <c r="G33" s="23"/>
      <c r="H33" s="23"/>
      <c r="I33" s="23"/>
      <c r="J33" s="23"/>
      <c r="K33" s="45"/>
      <c r="L33" s="45"/>
      <c r="M33" s="45"/>
      <c r="N33" s="38"/>
      <c r="O33" s="23"/>
    </row>
    <row r="34" spans="2:16">
      <c r="B34" s="38"/>
      <c r="C34" s="160"/>
      <c r="D34" s="160"/>
      <c r="E34" s="160"/>
      <c r="F34" s="36"/>
      <c r="G34" s="36"/>
      <c r="H34" s="23"/>
      <c r="I34" s="23"/>
      <c r="J34" s="23"/>
      <c r="K34" s="47"/>
      <c r="L34" s="47"/>
      <c r="M34" s="47"/>
      <c r="N34" s="14"/>
      <c r="O34" s="23"/>
      <c r="P34" s="52"/>
    </row>
    <row r="35" spans="2:16">
      <c r="B35" s="38"/>
      <c r="C35" s="160"/>
      <c r="D35" s="160"/>
      <c r="E35" s="160"/>
      <c r="F35" s="23"/>
      <c r="G35" s="23"/>
      <c r="H35" s="23"/>
      <c r="I35" s="23"/>
      <c r="J35" s="23"/>
      <c r="K35" s="45"/>
      <c r="L35" s="45"/>
      <c r="M35" s="45"/>
      <c r="N35" s="38"/>
      <c r="O35" s="23"/>
      <c r="P35" s="51"/>
    </row>
    <row r="36" spans="2:16">
      <c r="B36" s="38"/>
      <c r="C36" s="160"/>
      <c r="D36" s="160"/>
      <c r="E36" s="160"/>
      <c r="F36" s="23"/>
      <c r="G36" s="23"/>
      <c r="H36" s="23"/>
      <c r="I36" s="23"/>
      <c r="J36" s="23"/>
      <c r="K36" s="45"/>
      <c r="L36" s="45"/>
      <c r="M36" s="45"/>
      <c r="N36" s="38"/>
      <c r="O36" s="23"/>
    </row>
    <row r="37" spans="2:16">
      <c r="B37" s="38"/>
      <c r="C37" s="160"/>
      <c r="D37" s="160"/>
      <c r="E37" s="160"/>
      <c r="F37" s="23"/>
      <c r="G37" s="23"/>
      <c r="H37" s="23"/>
      <c r="I37" s="23"/>
      <c r="J37" s="23"/>
      <c r="K37" s="45"/>
      <c r="L37" s="45"/>
      <c r="M37" s="45"/>
      <c r="N37" s="38"/>
      <c r="O37" s="23"/>
    </row>
    <row r="38" spans="2:16">
      <c r="B38" s="38"/>
      <c r="C38" s="160"/>
      <c r="D38" s="160"/>
      <c r="E38" s="160"/>
      <c r="F38" s="36"/>
      <c r="G38" s="36"/>
      <c r="H38" s="23"/>
      <c r="I38" s="23"/>
      <c r="J38" s="23"/>
      <c r="K38" s="47"/>
      <c r="L38" s="47"/>
      <c r="M38" s="47"/>
      <c r="N38" s="14"/>
      <c r="O38" s="23"/>
    </row>
    <row r="39" spans="2:16">
      <c r="B39" s="38"/>
      <c r="C39" s="160"/>
      <c r="D39" s="160"/>
      <c r="E39" s="160"/>
      <c r="F39" s="23"/>
      <c r="G39" s="23"/>
      <c r="H39" s="23"/>
      <c r="I39" s="23"/>
      <c r="J39" s="23"/>
      <c r="K39" s="45"/>
      <c r="L39" s="45"/>
      <c r="M39" s="45"/>
      <c r="N39" s="38"/>
      <c r="O39" s="23"/>
    </row>
    <row r="40" spans="2:16">
      <c r="B40" s="38"/>
      <c r="C40" s="160"/>
      <c r="D40" s="160"/>
      <c r="E40" s="160"/>
      <c r="F40" s="23"/>
      <c r="G40" s="23"/>
      <c r="H40" s="23"/>
      <c r="I40" s="23"/>
      <c r="J40" s="23"/>
      <c r="K40" s="45"/>
      <c r="L40" s="45"/>
      <c r="M40" s="45"/>
      <c r="N40" s="38"/>
      <c r="O40" s="23"/>
    </row>
    <row r="41" spans="2:16">
      <c r="B41" s="38"/>
      <c r="C41" s="160"/>
      <c r="D41" s="160"/>
      <c r="E41" s="160"/>
      <c r="F41" s="36"/>
      <c r="G41" s="36"/>
      <c r="H41" s="23"/>
      <c r="I41" s="23"/>
      <c r="J41" s="23"/>
      <c r="K41" s="47"/>
      <c r="L41" s="47"/>
      <c r="M41" s="47"/>
      <c r="N41" s="14"/>
      <c r="O41" s="23"/>
    </row>
    <row r="42" spans="2:16">
      <c r="B42" s="38"/>
      <c r="C42" s="160"/>
      <c r="D42" s="160"/>
      <c r="E42" s="160"/>
      <c r="F42" s="23"/>
      <c r="G42" s="23"/>
      <c r="H42" s="23"/>
      <c r="I42" s="23"/>
      <c r="J42" s="23"/>
      <c r="K42" s="45"/>
      <c r="L42" s="45"/>
      <c r="M42" s="45"/>
      <c r="N42" s="38"/>
      <c r="O42" s="23"/>
    </row>
    <row r="43" spans="2:16">
      <c r="B43" s="38"/>
      <c r="C43" s="160"/>
      <c r="D43" s="160"/>
      <c r="E43" s="160"/>
      <c r="F43" s="36"/>
      <c r="G43" s="36"/>
      <c r="H43" s="23"/>
      <c r="I43" s="23"/>
      <c r="J43" s="23"/>
      <c r="K43" s="47"/>
      <c r="L43" s="47"/>
      <c r="M43" s="47"/>
      <c r="N43" s="14"/>
      <c r="O43" s="23"/>
    </row>
    <row r="44" spans="2:16">
      <c r="B44" s="38"/>
      <c r="C44" s="160"/>
      <c r="D44" s="160"/>
      <c r="E44" s="160"/>
      <c r="F44" s="40"/>
      <c r="G44" s="40"/>
      <c r="H44" s="23"/>
      <c r="I44" s="23"/>
      <c r="J44" s="23"/>
      <c r="K44" s="45"/>
      <c r="L44" s="45"/>
      <c r="M44" s="45"/>
      <c r="N44" s="38"/>
      <c r="O44" s="23"/>
    </row>
    <row r="45" spans="2:16">
      <c r="B45" s="38"/>
      <c r="C45" s="160"/>
      <c r="D45" s="160"/>
      <c r="E45" s="160"/>
      <c r="F45" s="40"/>
      <c r="G45" s="40"/>
      <c r="H45" s="23"/>
      <c r="I45" s="23"/>
      <c r="J45" s="23"/>
      <c r="K45" s="45"/>
      <c r="L45" s="45"/>
      <c r="M45" s="45"/>
      <c r="N45" s="38"/>
      <c r="O45" s="23"/>
    </row>
    <row r="46" spans="2:16">
      <c r="B46" s="38"/>
      <c r="C46" s="160"/>
      <c r="D46" s="160"/>
      <c r="E46" s="160"/>
      <c r="F46" s="36"/>
      <c r="G46" s="36"/>
      <c r="H46" s="23"/>
      <c r="I46" s="23"/>
      <c r="J46" s="23"/>
      <c r="K46" s="47"/>
      <c r="L46" s="47"/>
      <c r="M46" s="47"/>
      <c r="N46" s="14"/>
      <c r="O46" s="23"/>
    </row>
    <row r="47" spans="2:16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2:16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2: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2: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</sheetData>
  <mergeCells count="4">
    <mergeCell ref="B9:C9"/>
    <mergeCell ref="E9:F9"/>
    <mergeCell ref="A1:G1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94"/>
  <sheetViews>
    <sheetView topLeftCell="A16" workbookViewId="0">
      <pane xSplit="1" topLeftCell="B1" activePane="topRight" state="frozen"/>
      <selection pane="topRight" activeCell="T39" sqref="T39"/>
    </sheetView>
  </sheetViews>
  <sheetFormatPr defaultColWidth="9.109375" defaultRowHeight="14.4"/>
  <cols>
    <col min="1" max="1" width="9.109375" style="277"/>
    <col min="2" max="2" width="9.109375" style="278"/>
    <col min="3" max="3" width="55.44140625" style="278" customWidth="1"/>
    <col min="4" max="19" width="15.6640625" style="278" customWidth="1"/>
    <col min="20" max="21" width="15.6640625" style="283" customWidth="1"/>
    <col min="22" max="22" width="9.109375" style="278"/>
    <col min="23" max="24" width="15.6640625" style="179" customWidth="1"/>
    <col min="25" max="16384" width="9.109375" style="179"/>
  </cols>
  <sheetData>
    <row r="1" spans="1:22" ht="69.75" customHeight="1">
      <c r="A1" s="413" t="s">
        <v>252</v>
      </c>
      <c r="B1" s="414" t="s">
        <v>253</v>
      </c>
      <c r="C1" s="414" t="s">
        <v>0</v>
      </c>
      <c r="D1" s="260" t="s">
        <v>388</v>
      </c>
      <c r="E1" s="260" t="s">
        <v>391</v>
      </c>
      <c r="F1" s="260" t="s">
        <v>392</v>
      </c>
      <c r="G1" s="286" t="s">
        <v>395</v>
      </c>
      <c r="H1" s="286" t="s">
        <v>397</v>
      </c>
      <c r="I1" s="286" t="s">
        <v>36</v>
      </c>
      <c r="J1" s="286" t="s">
        <v>399</v>
      </c>
      <c r="K1" s="286" t="s">
        <v>402</v>
      </c>
      <c r="L1" s="286" t="s">
        <v>424</v>
      </c>
      <c r="M1" s="286" t="s">
        <v>427</v>
      </c>
      <c r="N1" s="286" t="s">
        <v>403</v>
      </c>
      <c r="O1" s="286" t="s">
        <v>405</v>
      </c>
      <c r="P1" s="286" t="s">
        <v>416</v>
      </c>
      <c r="Q1" s="286" t="s">
        <v>412</v>
      </c>
      <c r="R1" s="261" t="s">
        <v>408</v>
      </c>
      <c r="S1" s="305" t="s">
        <v>417</v>
      </c>
      <c r="T1" s="415" t="s">
        <v>254</v>
      </c>
      <c r="U1" s="415" t="s">
        <v>451</v>
      </c>
      <c r="V1" s="414" t="s">
        <v>253</v>
      </c>
    </row>
    <row r="2" spans="1:22">
      <c r="A2" s="413"/>
      <c r="B2" s="414"/>
      <c r="C2" s="414"/>
      <c r="D2" s="261" t="s">
        <v>389</v>
      </c>
      <c r="E2" s="261" t="s">
        <v>390</v>
      </c>
      <c r="F2" s="261" t="s">
        <v>393</v>
      </c>
      <c r="G2" s="261" t="s">
        <v>394</v>
      </c>
      <c r="H2" s="261" t="s">
        <v>396</v>
      </c>
      <c r="I2" s="261" t="s">
        <v>398</v>
      </c>
      <c r="J2" s="261" t="s">
        <v>400</v>
      </c>
      <c r="K2" s="261" t="s">
        <v>401</v>
      </c>
      <c r="L2" s="261" t="s">
        <v>425</v>
      </c>
      <c r="M2" s="261" t="s">
        <v>426</v>
      </c>
      <c r="N2" s="261" t="s">
        <v>404</v>
      </c>
      <c r="O2" s="261" t="s">
        <v>406</v>
      </c>
      <c r="P2" s="261" t="s">
        <v>407</v>
      </c>
      <c r="Q2" s="261" t="s">
        <v>411</v>
      </c>
      <c r="R2" s="261" t="s">
        <v>409</v>
      </c>
      <c r="S2" s="261" t="s">
        <v>410</v>
      </c>
      <c r="T2" s="416"/>
      <c r="U2" s="416"/>
      <c r="V2" s="414"/>
    </row>
    <row r="3" spans="1:22">
      <c r="A3" s="413"/>
      <c r="B3" s="414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>
        <v>999000</v>
      </c>
      <c r="S3" s="290"/>
      <c r="T3" s="417"/>
      <c r="U3" s="417"/>
      <c r="V3" s="414"/>
    </row>
    <row r="4" spans="1:22">
      <c r="A4" s="413"/>
      <c r="B4" s="414"/>
      <c r="C4" s="262" t="s">
        <v>255</v>
      </c>
      <c r="D4" s="263">
        <v>1</v>
      </c>
      <c r="E4" s="263">
        <v>0</v>
      </c>
      <c r="F4" s="263">
        <v>0</v>
      </c>
      <c r="G4" s="263">
        <v>5</v>
      </c>
      <c r="H4" s="263">
        <v>0</v>
      </c>
      <c r="I4" s="263">
        <v>0</v>
      </c>
      <c r="J4" s="263">
        <v>0</v>
      </c>
      <c r="K4" s="263">
        <v>0</v>
      </c>
      <c r="L4" s="263">
        <v>0</v>
      </c>
      <c r="M4" s="263">
        <v>0</v>
      </c>
      <c r="N4" s="263">
        <v>0</v>
      </c>
      <c r="O4" s="263">
        <v>0</v>
      </c>
      <c r="P4" s="263"/>
      <c r="Q4" s="263"/>
      <c r="R4" s="263">
        <v>0</v>
      </c>
      <c r="S4" s="263"/>
      <c r="T4" s="264">
        <f>SUM(D4:R4)</f>
        <v>6</v>
      </c>
      <c r="U4" s="264"/>
      <c r="V4" s="414"/>
    </row>
    <row r="5" spans="1:22">
      <c r="A5" s="265"/>
      <c r="B5" s="260"/>
      <c r="C5" s="262" t="s">
        <v>256</v>
      </c>
      <c r="D5" s="262"/>
      <c r="E5" s="262"/>
      <c r="F5" s="262"/>
      <c r="G5" s="263">
        <v>5</v>
      </c>
      <c r="H5" s="263">
        <v>0</v>
      </c>
      <c r="I5" s="263"/>
      <c r="J5" s="263"/>
      <c r="K5" s="263"/>
      <c r="L5" s="263"/>
      <c r="M5" s="263"/>
      <c r="N5" s="263"/>
      <c r="O5" s="263"/>
      <c r="P5" s="263"/>
      <c r="Q5" s="263"/>
      <c r="R5" s="263">
        <v>0</v>
      </c>
      <c r="S5" s="263"/>
      <c r="T5" s="264">
        <f>SUM(D5:R5)</f>
        <v>5</v>
      </c>
      <c r="U5" s="264"/>
      <c r="V5" s="320"/>
    </row>
    <row r="6" spans="1:22">
      <c r="A6" s="266" t="s">
        <v>189</v>
      </c>
      <c r="B6" s="267" t="s">
        <v>257</v>
      </c>
      <c r="C6" s="268" t="s">
        <v>258</v>
      </c>
      <c r="D6" s="269">
        <f>SUM(D7,D10,D11,D36,D37,D38,D39,D40,D41)</f>
        <v>10844.08</v>
      </c>
      <c r="E6" s="269">
        <f t="shared" ref="E6:H6" si="0">SUM(E7,E10,E11,E36,E37,E38,E39,E40,E41)</f>
        <v>492.76</v>
      </c>
      <c r="F6" s="269">
        <f t="shared" si="0"/>
        <v>11413.914999999999</v>
      </c>
      <c r="G6" s="269">
        <f t="shared" si="0"/>
        <v>0</v>
      </c>
      <c r="H6" s="269">
        <f t="shared" si="0"/>
        <v>0</v>
      </c>
      <c r="I6" s="269">
        <f t="shared" ref="I6" si="1">SUM(I7,I10,I11,I36,I37,I38,I39,I40,I41)</f>
        <v>885.19</v>
      </c>
      <c r="J6" s="269">
        <f t="shared" ref="J6" si="2">SUM(J7,J10,J11,J36,J37,J38,J39,J40,J41)</f>
        <v>369.57</v>
      </c>
      <c r="K6" s="269">
        <f t="shared" ref="K6" si="3">SUM(K7,K10,K11,K36,K37,K38,K39,K40,K41)</f>
        <v>118244.66499999999</v>
      </c>
      <c r="L6" s="269">
        <f t="shared" ref="L6" si="4">SUM(L7,L10,L11,L36,L37,L38,L39,L40,L41)</f>
        <v>397.51</v>
      </c>
      <c r="M6" s="269">
        <f t="shared" ref="M6" si="5">SUM(M7,M10,M11,M36,M37,M38,M39,M40,M41)</f>
        <v>80.010000000000005</v>
      </c>
      <c r="N6" s="269">
        <f t="shared" ref="N6" si="6">SUM(N7,N10,N11,N36,N37,N38,N39,N40,N41)</f>
        <v>415.29</v>
      </c>
      <c r="O6" s="269">
        <f t="shared" ref="O6:P6" si="7">SUM(O7,O10,O11,O36,O37,O38,O39,O40,O41)</f>
        <v>327.66000000000003</v>
      </c>
      <c r="P6" s="269">
        <f t="shared" si="7"/>
        <v>1017</v>
      </c>
      <c r="Q6" s="269">
        <f t="shared" ref="Q6" si="8">SUM(Q7,Q10,Q11,Q36,Q37,Q38,Q39,Q40,Q41)</f>
        <v>0</v>
      </c>
      <c r="R6" s="269">
        <f t="shared" ref="R6:S6" si="9">SUM(R7,R10,R11,R36,R37,R38,R39,R40,R41)</f>
        <v>3028.95</v>
      </c>
      <c r="S6" s="269">
        <f t="shared" si="9"/>
        <v>2270</v>
      </c>
      <c r="T6" s="269">
        <f>SUM(D6:S6)</f>
        <v>149786.60000000003</v>
      </c>
      <c r="U6" s="269">
        <f>U7+U10+U11+U36+U37+U38+U39+U40+U41</f>
        <v>153315.94600000003</v>
      </c>
      <c r="V6" s="267" t="s">
        <v>257</v>
      </c>
    </row>
    <row r="7" spans="1:22">
      <c r="A7" s="266" t="s">
        <v>190</v>
      </c>
      <c r="B7" s="270" t="s">
        <v>259</v>
      </c>
      <c r="C7" s="270" t="s">
        <v>2</v>
      </c>
      <c r="D7" s="271">
        <f>SUM(D8:D9)</f>
        <v>5574</v>
      </c>
      <c r="E7" s="271">
        <f t="shared" ref="E7:H7" si="10">SUM(E8:E9)</f>
        <v>0</v>
      </c>
      <c r="F7" s="271">
        <f t="shared" si="10"/>
        <v>0</v>
      </c>
      <c r="G7" s="271">
        <f t="shared" si="10"/>
        <v>0</v>
      </c>
      <c r="H7" s="271">
        <f t="shared" si="10"/>
        <v>0</v>
      </c>
      <c r="I7" s="271">
        <f t="shared" ref="I7" si="11">SUM(I8:I9)</f>
        <v>0</v>
      </c>
      <c r="J7" s="271">
        <v>0</v>
      </c>
      <c r="K7" s="271">
        <f t="shared" ref="K7" si="12">SUM(K8:K9)</f>
        <v>365</v>
      </c>
      <c r="L7" s="271">
        <f t="shared" ref="L7" si="13">SUM(L8:L9)</f>
        <v>0</v>
      </c>
      <c r="M7" s="271">
        <f t="shared" ref="M7" si="14">SUM(M8:M9)</f>
        <v>0</v>
      </c>
      <c r="N7" s="271">
        <f t="shared" ref="N7" si="15">SUM(N8:N9)</f>
        <v>0</v>
      </c>
      <c r="O7" s="271">
        <f t="shared" ref="O7:P7" si="16">SUM(O8:O9)</f>
        <v>0</v>
      </c>
      <c r="P7" s="271">
        <f t="shared" si="16"/>
        <v>0</v>
      </c>
      <c r="Q7" s="271"/>
      <c r="R7" s="271">
        <f t="shared" ref="R7" si="17">SUM(R8:R9)</f>
        <v>0</v>
      </c>
      <c r="S7" s="271"/>
      <c r="T7" s="269">
        <f t="shared" ref="T7:T35" si="18">SUM(D7:R7)</f>
        <v>5939</v>
      </c>
      <c r="U7" s="269">
        <f>SUM(U8:U9)</f>
        <v>11540.046</v>
      </c>
      <c r="V7" s="270" t="s">
        <v>259</v>
      </c>
    </row>
    <row r="8" spans="1:22">
      <c r="A8" s="266" t="s">
        <v>191</v>
      </c>
      <c r="B8" s="272" t="s">
        <v>260</v>
      </c>
      <c r="C8" s="272" t="s">
        <v>261</v>
      </c>
      <c r="D8" s="273">
        <f>((Bér_Önk!K6+Bér_Önk!K7+Bér_Önk!K8+Bér_Önk!K9+Bér_Önk!K10)*12)/1000</f>
        <v>5574</v>
      </c>
      <c r="E8" s="273"/>
      <c r="F8" s="272"/>
      <c r="G8" s="273">
        <v>0</v>
      </c>
      <c r="H8" s="273">
        <v>0</v>
      </c>
      <c r="I8" s="273"/>
      <c r="J8" s="273">
        <v>0</v>
      </c>
      <c r="K8" s="273">
        <f>((Bér_Önk!K12)*12)/1000</f>
        <v>165</v>
      </c>
      <c r="L8" s="273">
        <v>0</v>
      </c>
      <c r="M8" s="273"/>
      <c r="N8" s="273">
        <f>(Bér_Önk!K11*12)/1000</f>
        <v>0</v>
      </c>
      <c r="O8" s="273">
        <f>(Bér_Önk!K11*12)/1000</f>
        <v>0</v>
      </c>
      <c r="P8" s="273"/>
      <c r="Q8" s="273"/>
      <c r="R8" s="273"/>
      <c r="S8" s="273"/>
      <c r="T8" s="269">
        <f t="shared" si="18"/>
        <v>5739</v>
      </c>
      <c r="U8" s="269">
        <v>11540.046</v>
      </c>
      <c r="V8" s="272" t="s">
        <v>260</v>
      </c>
    </row>
    <row r="9" spans="1:22">
      <c r="A9" s="266" t="s">
        <v>192</v>
      </c>
      <c r="B9" s="272" t="s">
        <v>262</v>
      </c>
      <c r="C9" s="272" t="s">
        <v>263</v>
      </c>
      <c r="D9" s="273">
        <v>0</v>
      </c>
      <c r="E9" s="273"/>
      <c r="F9" s="272"/>
      <c r="G9" s="273">
        <v>0</v>
      </c>
      <c r="H9" s="273">
        <v>0</v>
      </c>
      <c r="I9" s="273"/>
      <c r="J9" s="273"/>
      <c r="K9" s="273">
        <v>200</v>
      </c>
      <c r="L9" s="273"/>
      <c r="M9" s="273"/>
      <c r="N9" s="273">
        <v>0</v>
      </c>
      <c r="O9" s="273"/>
      <c r="P9" s="273"/>
      <c r="Q9" s="273"/>
      <c r="R9" s="273">
        <v>0</v>
      </c>
      <c r="S9" s="273"/>
      <c r="T9" s="269">
        <f t="shared" si="18"/>
        <v>200</v>
      </c>
      <c r="U9" s="269">
        <v>0</v>
      </c>
      <c r="V9" s="272" t="s">
        <v>262</v>
      </c>
    </row>
    <row r="10" spans="1:22">
      <c r="A10" s="266" t="s">
        <v>193</v>
      </c>
      <c r="B10" s="270" t="s">
        <v>264</v>
      </c>
      <c r="C10" s="270" t="s">
        <v>265</v>
      </c>
      <c r="D10" s="271">
        <f>D7*0.175</f>
        <v>975.44999999999993</v>
      </c>
      <c r="E10" s="271">
        <f t="shared" ref="E10:R10" si="19">E7*0.195</f>
        <v>0</v>
      </c>
      <c r="F10" s="271">
        <f t="shared" si="19"/>
        <v>0</v>
      </c>
      <c r="G10" s="271">
        <f t="shared" si="19"/>
        <v>0</v>
      </c>
      <c r="H10" s="271">
        <f t="shared" si="19"/>
        <v>0</v>
      </c>
      <c r="I10" s="271">
        <f t="shared" si="19"/>
        <v>0</v>
      </c>
      <c r="J10" s="271">
        <f t="shared" si="19"/>
        <v>0</v>
      </c>
      <c r="K10" s="271">
        <f>K7*0.175</f>
        <v>63.874999999999993</v>
      </c>
      <c r="L10" s="271">
        <f t="shared" si="19"/>
        <v>0</v>
      </c>
      <c r="M10" s="271">
        <f t="shared" si="19"/>
        <v>0</v>
      </c>
      <c r="N10" s="271">
        <f t="shared" si="19"/>
        <v>0</v>
      </c>
      <c r="O10" s="271">
        <f>O7*0.21</f>
        <v>0</v>
      </c>
      <c r="P10" s="271">
        <f t="shared" si="19"/>
        <v>0</v>
      </c>
      <c r="Q10" s="271"/>
      <c r="R10" s="271">
        <f t="shared" si="19"/>
        <v>0</v>
      </c>
      <c r="S10" s="271"/>
      <c r="T10" s="269">
        <f t="shared" si="18"/>
        <v>1039.3249999999998</v>
      </c>
      <c r="U10" s="269">
        <v>1510.55</v>
      </c>
      <c r="V10" s="270" t="s">
        <v>264</v>
      </c>
    </row>
    <row r="11" spans="1:22">
      <c r="A11" s="266" t="s">
        <v>194</v>
      </c>
      <c r="B11" s="270" t="s">
        <v>266</v>
      </c>
      <c r="C11" s="270" t="s">
        <v>196</v>
      </c>
      <c r="D11" s="271">
        <f>D12+D16+D19+D27+D30</f>
        <v>3949.7</v>
      </c>
      <c r="E11" s="271">
        <f t="shared" ref="E11:H11" si="20">E12+E16+E19+E27+E30</f>
        <v>492.76</v>
      </c>
      <c r="F11" s="271">
        <f t="shared" si="20"/>
        <v>0</v>
      </c>
      <c r="G11" s="271">
        <f t="shared" si="20"/>
        <v>0</v>
      </c>
      <c r="H11" s="271">
        <f t="shared" si="20"/>
        <v>0</v>
      </c>
      <c r="I11" s="271">
        <f t="shared" ref="I11" si="21">I12+I16+I19+I27+I30</f>
        <v>885.19</v>
      </c>
      <c r="J11" s="271">
        <f t="shared" ref="J11" si="22">J12+J16+J19+J27+J30</f>
        <v>369.57</v>
      </c>
      <c r="K11" s="271">
        <f t="shared" ref="K11" si="23">K12+K16+K19+K27+K30</f>
        <v>2129.79</v>
      </c>
      <c r="L11" s="271">
        <f t="shared" ref="L11" si="24">L12+L16+L19+L27+L30</f>
        <v>397.51</v>
      </c>
      <c r="M11" s="271">
        <f t="shared" ref="M11" si="25">M12+M16+M19+M27+M30</f>
        <v>80.010000000000005</v>
      </c>
      <c r="N11" s="271">
        <f t="shared" ref="N11" si="26">N12+N16+N19+N27+N30</f>
        <v>415.29</v>
      </c>
      <c r="O11" s="271">
        <f t="shared" ref="O11:P11" si="27">O12+O16+O19+O27+O30</f>
        <v>327.66000000000003</v>
      </c>
      <c r="P11" s="271">
        <f t="shared" si="27"/>
        <v>0</v>
      </c>
      <c r="Q11" s="271"/>
      <c r="R11" s="271">
        <f t="shared" ref="R11" si="28">R12+R16+R19+R27+R30</f>
        <v>3028.95</v>
      </c>
      <c r="S11" s="271"/>
      <c r="T11" s="269">
        <f t="shared" si="18"/>
        <v>12076.43</v>
      </c>
      <c r="U11" s="269">
        <f>U12+U16+U19+U27+U30</f>
        <v>16375.877999999999</v>
      </c>
      <c r="V11" s="270" t="s">
        <v>266</v>
      </c>
    </row>
    <row r="12" spans="1:22">
      <c r="A12" s="266" t="s">
        <v>195</v>
      </c>
      <c r="B12" s="272" t="s">
        <v>267</v>
      </c>
      <c r="C12" s="272" t="s">
        <v>268</v>
      </c>
      <c r="D12" s="273">
        <f>D13+D14+D15</f>
        <v>422</v>
      </c>
      <c r="E12" s="273">
        <f t="shared" ref="E12:H12" si="29">E13+E14+E15</f>
        <v>108</v>
      </c>
      <c r="F12" s="273">
        <f t="shared" si="29"/>
        <v>0</v>
      </c>
      <c r="G12" s="273">
        <f t="shared" si="29"/>
        <v>0</v>
      </c>
      <c r="H12" s="273">
        <f t="shared" si="29"/>
        <v>0</v>
      </c>
      <c r="I12" s="273">
        <f t="shared" ref="I12" si="30">I13+I14+I15</f>
        <v>0</v>
      </c>
      <c r="J12" s="273">
        <f t="shared" ref="J12" si="31">J13+J14+J15</f>
        <v>291</v>
      </c>
      <c r="K12" s="273">
        <f t="shared" ref="K12" si="32">K13+K14+K15</f>
        <v>644</v>
      </c>
      <c r="L12" s="273">
        <f t="shared" ref="L12" si="33">L13+L14+L15</f>
        <v>6</v>
      </c>
      <c r="M12" s="273">
        <v>0</v>
      </c>
      <c r="N12" s="273">
        <f t="shared" ref="N12" si="34">N13+N14+N15</f>
        <v>253</v>
      </c>
      <c r="O12" s="273">
        <f t="shared" ref="O12" si="35">O13+O14+O15</f>
        <v>212</v>
      </c>
      <c r="P12" s="273"/>
      <c r="Q12" s="273"/>
      <c r="R12" s="273">
        <f t="shared" ref="R12" si="36">R13+R14+R15</f>
        <v>0</v>
      </c>
      <c r="S12" s="273"/>
      <c r="T12" s="269">
        <f t="shared" si="18"/>
        <v>1936</v>
      </c>
      <c r="U12" s="269">
        <f>U13+U14</f>
        <v>2915.279</v>
      </c>
      <c r="V12" s="272" t="s">
        <v>267</v>
      </c>
    </row>
    <row r="13" spans="1:22">
      <c r="A13" s="266" t="s">
        <v>197</v>
      </c>
      <c r="B13" s="274" t="s">
        <v>269</v>
      </c>
      <c r="C13" s="274" t="s">
        <v>270</v>
      </c>
      <c r="D13" s="275"/>
      <c r="E13" s="275"/>
      <c r="F13" s="274"/>
      <c r="G13" s="275"/>
      <c r="H13" s="275"/>
      <c r="I13" s="275"/>
      <c r="J13" s="275"/>
      <c r="K13" s="275">
        <v>2</v>
      </c>
      <c r="L13" s="275"/>
      <c r="M13" s="275"/>
      <c r="N13" s="275">
        <v>190</v>
      </c>
      <c r="O13" s="275">
        <v>51</v>
      </c>
      <c r="P13" s="275"/>
      <c r="Q13" s="275"/>
      <c r="R13" s="275"/>
      <c r="S13" s="275"/>
      <c r="T13" s="269">
        <f t="shared" si="18"/>
        <v>243</v>
      </c>
      <c r="U13" s="269">
        <v>217.458</v>
      </c>
      <c r="V13" s="274" t="s">
        <v>269</v>
      </c>
    </row>
    <row r="14" spans="1:22">
      <c r="A14" s="266" t="s">
        <v>198</v>
      </c>
      <c r="B14" s="274" t="s">
        <v>271</v>
      </c>
      <c r="C14" s="274" t="s">
        <v>272</v>
      </c>
      <c r="D14" s="275">
        <v>422</v>
      </c>
      <c r="E14" s="275">
        <v>108</v>
      </c>
      <c r="F14" s="274"/>
      <c r="G14" s="275">
        <v>0</v>
      </c>
      <c r="H14" s="275">
        <v>0</v>
      </c>
      <c r="I14" s="275"/>
      <c r="J14" s="275">
        <v>291</v>
      </c>
      <c r="K14" s="275">
        <v>642</v>
      </c>
      <c r="L14" s="275">
        <v>6</v>
      </c>
      <c r="M14" s="275">
        <v>0</v>
      </c>
      <c r="N14" s="275">
        <v>63</v>
      </c>
      <c r="O14" s="275">
        <v>161</v>
      </c>
      <c r="P14" s="275"/>
      <c r="Q14" s="275"/>
      <c r="R14" s="275"/>
      <c r="S14" s="275"/>
      <c r="T14" s="269">
        <f t="shared" si="18"/>
        <v>1693</v>
      </c>
      <c r="U14" s="269">
        <v>2697.8209999999999</v>
      </c>
      <c r="V14" s="274" t="s">
        <v>271</v>
      </c>
    </row>
    <row r="15" spans="1:22">
      <c r="A15" s="266" t="s">
        <v>168</v>
      </c>
      <c r="B15" s="274" t="s">
        <v>273</v>
      </c>
      <c r="C15" s="274" t="s">
        <v>274</v>
      </c>
      <c r="D15" s="275"/>
      <c r="E15" s="275"/>
      <c r="F15" s="274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>
        <v>0</v>
      </c>
      <c r="S15" s="275"/>
      <c r="T15" s="269">
        <f t="shared" si="18"/>
        <v>0</v>
      </c>
      <c r="U15" s="269"/>
      <c r="V15" s="274" t="s">
        <v>273</v>
      </c>
    </row>
    <row r="16" spans="1:22">
      <c r="A16" s="266" t="s">
        <v>169</v>
      </c>
      <c r="B16" s="272" t="s">
        <v>275</v>
      </c>
      <c r="C16" s="272" t="s">
        <v>276</v>
      </c>
      <c r="D16" s="273">
        <f>D17+D18</f>
        <v>169</v>
      </c>
      <c r="E16" s="273">
        <f t="shared" ref="E16:H16" si="37">E17+E18</f>
        <v>0</v>
      </c>
      <c r="F16" s="273">
        <f t="shared" si="37"/>
        <v>0</v>
      </c>
      <c r="G16" s="273">
        <f t="shared" si="37"/>
        <v>0</v>
      </c>
      <c r="H16" s="273">
        <f t="shared" si="37"/>
        <v>0</v>
      </c>
      <c r="I16" s="273">
        <f t="shared" ref="I16" si="38">I17+I18</f>
        <v>0</v>
      </c>
      <c r="J16" s="273">
        <f t="shared" ref="J16" si="39">J17+J18</f>
        <v>0</v>
      </c>
      <c r="K16" s="273">
        <f t="shared" ref="K16" si="40">K17+K18</f>
        <v>135</v>
      </c>
      <c r="L16" s="273">
        <f t="shared" ref="L16" si="41">L17+L18</f>
        <v>66</v>
      </c>
      <c r="M16" s="273">
        <f t="shared" ref="M16" si="42">M17+M18</f>
        <v>8</v>
      </c>
      <c r="N16" s="273">
        <f t="shared" ref="N16" si="43">N17+N18</f>
        <v>61</v>
      </c>
      <c r="O16" s="273">
        <f t="shared" ref="O16:P16" si="44">O17+O18</f>
        <v>0</v>
      </c>
      <c r="P16" s="273">
        <f t="shared" si="44"/>
        <v>0</v>
      </c>
      <c r="Q16" s="273"/>
      <c r="R16" s="273">
        <f t="shared" ref="R16" si="45">R17+R18</f>
        <v>0</v>
      </c>
      <c r="S16" s="273"/>
      <c r="T16" s="269">
        <f t="shared" si="18"/>
        <v>439</v>
      </c>
      <c r="U16" s="269">
        <f>U17+U18</f>
        <v>411.416</v>
      </c>
      <c r="V16" s="272" t="s">
        <v>275</v>
      </c>
    </row>
    <row r="17" spans="1:22">
      <c r="A17" s="266" t="s">
        <v>170</v>
      </c>
      <c r="B17" s="274" t="s">
        <v>277</v>
      </c>
      <c r="C17" s="274" t="s">
        <v>278</v>
      </c>
      <c r="D17" s="275">
        <v>82</v>
      </c>
      <c r="E17" s="275"/>
      <c r="F17" s="274"/>
      <c r="G17" s="275"/>
      <c r="H17" s="275"/>
      <c r="I17" s="275"/>
      <c r="J17" s="275"/>
      <c r="K17" s="275">
        <v>2</v>
      </c>
      <c r="L17" s="275">
        <v>25</v>
      </c>
      <c r="M17" s="275"/>
      <c r="N17" s="275">
        <v>19</v>
      </c>
      <c r="O17" s="275"/>
      <c r="P17" s="275"/>
      <c r="Q17" s="275"/>
      <c r="R17" s="275">
        <v>0</v>
      </c>
      <c r="S17" s="275"/>
      <c r="T17" s="269">
        <f t="shared" si="18"/>
        <v>128</v>
      </c>
      <c r="U17" s="269">
        <v>283.464</v>
      </c>
      <c r="V17" s="274" t="s">
        <v>277</v>
      </c>
    </row>
    <row r="18" spans="1:22">
      <c r="A18" s="266" t="s">
        <v>171</v>
      </c>
      <c r="B18" s="274" t="s">
        <v>279</v>
      </c>
      <c r="C18" s="274" t="s">
        <v>280</v>
      </c>
      <c r="D18" s="275">
        <v>87</v>
      </c>
      <c r="E18" s="275"/>
      <c r="F18" s="274"/>
      <c r="G18" s="275"/>
      <c r="H18" s="275"/>
      <c r="I18" s="275"/>
      <c r="J18" s="275"/>
      <c r="K18" s="275">
        <v>133</v>
      </c>
      <c r="L18" s="275">
        <v>41</v>
      </c>
      <c r="M18" s="275">
        <v>8</v>
      </c>
      <c r="N18" s="275">
        <v>42</v>
      </c>
      <c r="O18" s="275">
        <v>0</v>
      </c>
      <c r="P18" s="275"/>
      <c r="Q18" s="275"/>
      <c r="R18" s="275"/>
      <c r="S18" s="275"/>
      <c r="T18" s="269">
        <f t="shared" si="18"/>
        <v>311</v>
      </c>
      <c r="U18" s="269">
        <v>127.952</v>
      </c>
      <c r="V18" s="274" t="s">
        <v>279</v>
      </c>
    </row>
    <row r="19" spans="1:22">
      <c r="A19" s="266" t="s">
        <v>172</v>
      </c>
      <c r="B19" s="272" t="s">
        <v>281</v>
      </c>
      <c r="C19" s="272" t="s">
        <v>282</v>
      </c>
      <c r="D19" s="273">
        <f>D20+D21+D22+D23+D24+D25+D26</f>
        <v>2519</v>
      </c>
      <c r="E19" s="273">
        <f t="shared" ref="E19:H19" si="46">E20+E21+E22+E23+E24+E25+E26</f>
        <v>280</v>
      </c>
      <c r="F19" s="273">
        <f t="shared" si="46"/>
        <v>0</v>
      </c>
      <c r="G19" s="273">
        <f t="shared" si="46"/>
        <v>0</v>
      </c>
      <c r="H19" s="273">
        <f t="shared" si="46"/>
        <v>0</v>
      </c>
      <c r="I19" s="273">
        <f t="shared" ref="I19" si="47">I20+I21+I22+I23+I24+I25+I26</f>
        <v>697</v>
      </c>
      <c r="J19" s="273">
        <f t="shared" ref="J19" si="48">J20+J21+J22+J23+J24+J25+J26</f>
        <v>0</v>
      </c>
      <c r="K19" s="273">
        <f t="shared" ref="K19" si="49">K20+K21+K22+K23+K24+K25+K26</f>
        <v>898</v>
      </c>
      <c r="L19" s="273">
        <f t="shared" ref="L19" si="50">L20+L21+L22+L23+L24+L25+L26</f>
        <v>241</v>
      </c>
      <c r="M19" s="273">
        <f t="shared" ref="M19" si="51">M20+M21+M22+M23+M24+M25+M26</f>
        <v>28</v>
      </c>
      <c r="N19" s="273">
        <f t="shared" ref="N19" si="52">N20+N21+N22+N23+N24+N25+N26</f>
        <v>13</v>
      </c>
      <c r="O19" s="273">
        <f t="shared" ref="O19:P19" si="53">O20+O21+O22+O23+O24+O25+O26</f>
        <v>46</v>
      </c>
      <c r="P19" s="273">
        <f t="shared" si="53"/>
        <v>0</v>
      </c>
      <c r="Q19" s="273"/>
      <c r="R19" s="273">
        <f t="shared" ref="R19" si="54">R20+R21+R22+R23+R24+R25+R26</f>
        <v>2385</v>
      </c>
      <c r="S19" s="273"/>
      <c r="T19" s="269">
        <f t="shared" si="18"/>
        <v>7107</v>
      </c>
      <c r="U19" s="269">
        <f>U20+U21+U22+U23+U24+U25+U26</f>
        <v>10092.300999999999</v>
      </c>
      <c r="V19" s="272" t="s">
        <v>281</v>
      </c>
    </row>
    <row r="20" spans="1:22">
      <c r="A20" s="266" t="s">
        <v>173</v>
      </c>
      <c r="B20" s="274" t="s">
        <v>283</v>
      </c>
      <c r="C20" s="274" t="s">
        <v>284</v>
      </c>
      <c r="D20" s="275">
        <v>42</v>
      </c>
      <c r="E20" s="275">
        <v>40</v>
      </c>
      <c r="F20" s="274"/>
      <c r="G20" s="275"/>
      <c r="H20" s="275"/>
      <c r="I20" s="275">
        <v>697</v>
      </c>
      <c r="J20" s="275"/>
      <c r="K20" s="275">
        <v>126</v>
      </c>
      <c r="L20" s="275">
        <v>57</v>
      </c>
      <c r="M20" s="275">
        <v>20</v>
      </c>
      <c r="N20" s="275">
        <v>5</v>
      </c>
      <c r="O20" s="275">
        <v>14</v>
      </c>
      <c r="P20" s="275"/>
      <c r="Q20" s="275"/>
      <c r="R20" s="275"/>
      <c r="S20" s="275"/>
      <c r="T20" s="269">
        <f t="shared" si="18"/>
        <v>1001</v>
      </c>
      <c r="U20" s="269">
        <v>1399.5740000000001</v>
      </c>
      <c r="V20" s="274" t="s">
        <v>283</v>
      </c>
    </row>
    <row r="21" spans="1:22">
      <c r="A21" s="266" t="s">
        <v>208</v>
      </c>
      <c r="B21" s="274" t="s">
        <v>285</v>
      </c>
      <c r="C21" s="274" t="s">
        <v>286</v>
      </c>
      <c r="D21" s="275"/>
      <c r="E21" s="275"/>
      <c r="F21" s="274"/>
      <c r="G21" s="275"/>
      <c r="H21" s="275"/>
      <c r="I21" s="275"/>
      <c r="J21" s="275"/>
      <c r="K21" s="275">
        <v>19</v>
      </c>
      <c r="L21" s="275"/>
      <c r="M21" s="275"/>
      <c r="N21" s="275"/>
      <c r="O21" s="275">
        <v>0</v>
      </c>
      <c r="P21" s="275"/>
      <c r="Q21" s="275"/>
      <c r="R21" s="275">
        <v>2385</v>
      </c>
      <c r="S21" s="275"/>
      <c r="T21" s="269">
        <f t="shared" si="18"/>
        <v>2404</v>
      </c>
      <c r="U21" s="269">
        <v>1649.8920000000001</v>
      </c>
      <c r="V21" s="274" t="s">
        <v>285</v>
      </c>
    </row>
    <row r="22" spans="1:22">
      <c r="A22" s="266" t="s">
        <v>209</v>
      </c>
      <c r="B22" s="274" t="s">
        <v>287</v>
      </c>
      <c r="C22" s="274" t="s">
        <v>288</v>
      </c>
      <c r="D22" s="275"/>
      <c r="E22" s="275"/>
      <c r="F22" s="274"/>
      <c r="G22" s="275"/>
      <c r="H22" s="275"/>
      <c r="I22" s="275"/>
      <c r="J22" s="275"/>
      <c r="K22" s="275">
        <v>0</v>
      </c>
      <c r="L22" s="275"/>
      <c r="M22" s="275"/>
      <c r="N22" s="275"/>
      <c r="O22" s="275">
        <v>0</v>
      </c>
      <c r="P22" s="275"/>
      <c r="Q22" s="275"/>
      <c r="R22" s="275"/>
      <c r="S22" s="275"/>
      <c r="T22" s="269">
        <f t="shared" si="18"/>
        <v>0</v>
      </c>
      <c r="U22" s="269">
        <v>0</v>
      </c>
      <c r="V22" s="274" t="s">
        <v>287</v>
      </c>
    </row>
    <row r="23" spans="1:22">
      <c r="A23" s="266" t="s">
        <v>210</v>
      </c>
      <c r="B23" s="274" t="s">
        <v>289</v>
      </c>
      <c r="C23" s="274" t="s">
        <v>290</v>
      </c>
      <c r="D23" s="275"/>
      <c r="E23" s="275">
        <v>53</v>
      </c>
      <c r="F23" s="274"/>
      <c r="G23" s="275"/>
      <c r="H23" s="275"/>
      <c r="I23" s="275"/>
      <c r="J23" s="275"/>
      <c r="K23" s="275">
        <v>6</v>
      </c>
      <c r="L23" s="275"/>
      <c r="M23" s="275"/>
      <c r="N23" s="275"/>
      <c r="O23" s="275">
        <v>0</v>
      </c>
      <c r="P23" s="275"/>
      <c r="Q23" s="275"/>
      <c r="R23" s="275"/>
      <c r="S23" s="275"/>
      <c r="T23" s="269">
        <f t="shared" si="18"/>
        <v>59</v>
      </c>
      <c r="U23" s="269">
        <v>119.06699999999999</v>
      </c>
      <c r="V23" s="274" t="s">
        <v>289</v>
      </c>
    </row>
    <row r="24" spans="1:22">
      <c r="A24" s="266" t="s">
        <v>211</v>
      </c>
      <c r="B24" s="274" t="s">
        <v>291</v>
      </c>
      <c r="C24" s="274" t="s">
        <v>234</v>
      </c>
      <c r="D24" s="275"/>
      <c r="E24" s="275"/>
      <c r="F24" s="274"/>
      <c r="G24" s="275"/>
      <c r="H24" s="275"/>
      <c r="I24" s="275"/>
      <c r="J24" s="275"/>
      <c r="K24" s="275">
        <v>419</v>
      </c>
      <c r="L24" s="275"/>
      <c r="M24" s="275"/>
      <c r="N24" s="275"/>
      <c r="O24" s="275"/>
      <c r="P24" s="275"/>
      <c r="Q24" s="275"/>
      <c r="R24" s="275"/>
      <c r="S24" s="275"/>
      <c r="T24" s="269">
        <f t="shared" si="18"/>
        <v>419</v>
      </c>
      <c r="U24" s="269">
        <v>502.452</v>
      </c>
      <c r="V24" s="274" t="s">
        <v>291</v>
      </c>
    </row>
    <row r="25" spans="1:22">
      <c r="A25" s="266" t="s">
        <v>212</v>
      </c>
      <c r="B25" s="274" t="s">
        <v>292</v>
      </c>
      <c r="C25" s="274" t="s">
        <v>293</v>
      </c>
      <c r="D25" s="275">
        <v>2081</v>
      </c>
      <c r="E25" s="275"/>
      <c r="F25" s="274"/>
      <c r="G25" s="275"/>
      <c r="H25" s="275"/>
      <c r="I25" s="275"/>
      <c r="J25" s="275"/>
      <c r="K25" s="275">
        <v>0</v>
      </c>
      <c r="L25" s="275">
        <v>75</v>
      </c>
      <c r="M25" s="275"/>
      <c r="N25" s="275">
        <v>0</v>
      </c>
      <c r="O25" s="275">
        <v>0</v>
      </c>
      <c r="P25" s="275"/>
      <c r="Q25" s="275"/>
      <c r="R25" s="275"/>
      <c r="S25" s="275"/>
      <c r="T25" s="269">
        <f t="shared" si="18"/>
        <v>2156</v>
      </c>
      <c r="U25" s="269">
        <v>4088.8119999999999</v>
      </c>
      <c r="V25" s="274" t="s">
        <v>292</v>
      </c>
    </row>
    <row r="26" spans="1:22">
      <c r="A26" s="266" t="s">
        <v>213</v>
      </c>
      <c r="B26" s="274" t="s">
        <v>294</v>
      </c>
      <c r="C26" s="274" t="s">
        <v>295</v>
      </c>
      <c r="D26" s="275">
        <v>396</v>
      </c>
      <c r="E26" s="275">
        <v>187</v>
      </c>
      <c r="F26" s="274"/>
      <c r="G26" s="273"/>
      <c r="H26" s="273"/>
      <c r="I26" s="273"/>
      <c r="J26" s="273">
        <v>0</v>
      </c>
      <c r="K26" s="273">
        <v>328</v>
      </c>
      <c r="L26" s="273">
        <v>109</v>
      </c>
      <c r="M26" s="273">
        <v>8</v>
      </c>
      <c r="N26" s="273">
        <v>8</v>
      </c>
      <c r="O26" s="273">
        <v>32</v>
      </c>
      <c r="P26" s="273"/>
      <c r="Q26" s="273"/>
      <c r="R26" s="273"/>
      <c r="S26" s="273"/>
      <c r="T26" s="269">
        <f t="shared" si="18"/>
        <v>1068</v>
      </c>
      <c r="U26" s="269">
        <v>2332.5039999999999</v>
      </c>
      <c r="V26" s="274" t="s">
        <v>294</v>
      </c>
    </row>
    <row r="27" spans="1:22">
      <c r="A27" s="266" t="s">
        <v>214</v>
      </c>
      <c r="B27" s="272" t="s">
        <v>296</v>
      </c>
      <c r="C27" s="272" t="s">
        <v>297</v>
      </c>
      <c r="D27" s="273">
        <f>D28+D29</f>
        <v>0</v>
      </c>
      <c r="E27" s="273">
        <f t="shared" ref="E27:H27" si="55">E28+E29</f>
        <v>0</v>
      </c>
      <c r="F27" s="273">
        <f t="shared" si="55"/>
        <v>0</v>
      </c>
      <c r="G27" s="273">
        <f t="shared" si="55"/>
        <v>0</v>
      </c>
      <c r="H27" s="273">
        <f t="shared" si="55"/>
        <v>0</v>
      </c>
      <c r="I27" s="273">
        <f t="shared" ref="I27" si="56">I28+I29</f>
        <v>0</v>
      </c>
      <c r="J27" s="273">
        <f t="shared" ref="J27" si="57">J28+J29</f>
        <v>0</v>
      </c>
      <c r="K27" s="273">
        <f t="shared" ref="K27" si="58">K28+K29</f>
        <v>0</v>
      </c>
      <c r="L27" s="273">
        <f t="shared" ref="L27" si="59">L28+L29</f>
        <v>0</v>
      </c>
      <c r="M27" s="273">
        <f t="shared" ref="M27" si="60">M28+M29</f>
        <v>27</v>
      </c>
      <c r="N27" s="273">
        <f t="shared" ref="N27" si="61">N28+N29</f>
        <v>0</v>
      </c>
      <c r="O27" s="273">
        <f t="shared" ref="O27:R27" si="62">O28+O29</f>
        <v>0</v>
      </c>
      <c r="P27" s="273">
        <f t="shared" si="62"/>
        <v>0</v>
      </c>
      <c r="Q27" s="273"/>
      <c r="R27" s="273">
        <f t="shared" si="62"/>
        <v>0</v>
      </c>
      <c r="S27" s="273"/>
      <c r="T27" s="269">
        <f t="shared" si="18"/>
        <v>27</v>
      </c>
      <c r="U27" s="269">
        <f>U28+U29</f>
        <v>0</v>
      </c>
      <c r="V27" s="272" t="s">
        <v>296</v>
      </c>
    </row>
    <row r="28" spans="1:22">
      <c r="A28" s="266" t="s">
        <v>215</v>
      </c>
      <c r="B28" s="274" t="s">
        <v>298</v>
      </c>
      <c r="C28" s="274" t="s">
        <v>299</v>
      </c>
      <c r="D28" s="275"/>
      <c r="E28" s="275"/>
      <c r="F28" s="274"/>
      <c r="G28" s="275"/>
      <c r="H28" s="275"/>
      <c r="I28" s="275"/>
      <c r="J28" s="275"/>
      <c r="K28" s="275">
        <v>0</v>
      </c>
      <c r="L28" s="275"/>
      <c r="M28" s="275">
        <v>27</v>
      </c>
      <c r="N28" s="275"/>
      <c r="O28" s="275"/>
      <c r="P28" s="275"/>
      <c r="Q28" s="275"/>
      <c r="R28" s="275"/>
      <c r="S28" s="275"/>
      <c r="T28" s="269">
        <f t="shared" si="18"/>
        <v>27</v>
      </c>
      <c r="U28" s="269">
        <v>0</v>
      </c>
      <c r="V28" s="274" t="s">
        <v>298</v>
      </c>
    </row>
    <row r="29" spans="1:22">
      <c r="A29" s="266" t="s">
        <v>216</v>
      </c>
      <c r="B29" s="274" t="s">
        <v>300</v>
      </c>
      <c r="C29" s="274" t="s">
        <v>301</v>
      </c>
      <c r="D29" s="275"/>
      <c r="E29" s="275"/>
      <c r="F29" s="274"/>
      <c r="G29" s="275"/>
      <c r="H29" s="275"/>
      <c r="I29" s="275"/>
      <c r="J29" s="275"/>
      <c r="K29" s="275">
        <v>0</v>
      </c>
      <c r="L29" s="275"/>
      <c r="M29" s="275"/>
      <c r="N29" s="275">
        <v>0</v>
      </c>
      <c r="O29" s="275"/>
      <c r="P29" s="275"/>
      <c r="Q29" s="275"/>
      <c r="R29" s="275"/>
      <c r="S29" s="275"/>
      <c r="T29" s="269">
        <f t="shared" si="18"/>
        <v>0</v>
      </c>
      <c r="U29" s="269">
        <v>0</v>
      </c>
      <c r="V29" s="274" t="s">
        <v>300</v>
      </c>
    </row>
    <row r="30" spans="1:22">
      <c r="A30" s="266" t="s">
        <v>217</v>
      </c>
      <c r="B30" s="272" t="s">
        <v>302</v>
      </c>
      <c r="C30" s="272" t="s">
        <v>303</v>
      </c>
      <c r="D30" s="273">
        <f>D31+D32+D33+D34+D35</f>
        <v>839.7</v>
      </c>
      <c r="E30" s="273">
        <f t="shared" ref="E30:H30" si="63">E31+E32+E33+E34+E35</f>
        <v>104.76</v>
      </c>
      <c r="F30" s="273">
        <f t="shared" si="63"/>
        <v>0</v>
      </c>
      <c r="G30" s="273">
        <f t="shared" si="63"/>
        <v>0</v>
      </c>
      <c r="H30" s="273">
        <f t="shared" si="63"/>
        <v>0</v>
      </c>
      <c r="I30" s="273">
        <f t="shared" ref="I30" si="64">I31+I32+I33+I34+I35</f>
        <v>188.19000000000003</v>
      </c>
      <c r="J30" s="273">
        <f t="shared" ref="J30" si="65">J31+J32+J33+J34+J35</f>
        <v>78.570000000000007</v>
      </c>
      <c r="K30" s="273">
        <f t="shared" ref="K30" si="66">K31+K32+K33+K34+K35</f>
        <v>452.79</v>
      </c>
      <c r="L30" s="273">
        <f t="shared" ref="L30" si="67">L31+L32+L33+L34+L35</f>
        <v>84.51</v>
      </c>
      <c r="M30" s="273">
        <f t="shared" ref="M30" si="68">M31+M32+M33+M34+M35</f>
        <v>17.010000000000002</v>
      </c>
      <c r="N30" s="273">
        <f t="shared" ref="N30" si="69">N31+N32+N33+N34+N35</f>
        <v>88.29</v>
      </c>
      <c r="O30" s="273">
        <f t="shared" ref="O30:P30" si="70">O31+O32+O33+O34+O35</f>
        <v>69.660000000000011</v>
      </c>
      <c r="P30" s="273">
        <f t="shared" si="70"/>
        <v>0</v>
      </c>
      <c r="Q30" s="273"/>
      <c r="R30" s="273">
        <f t="shared" ref="R30" si="71">R31+R32+R33+R34+R35</f>
        <v>643.95000000000005</v>
      </c>
      <c r="S30" s="273"/>
      <c r="T30" s="269">
        <f t="shared" si="18"/>
        <v>2567.4300000000003</v>
      </c>
      <c r="U30" s="269">
        <f>U31+U32+U33+U34+U35</f>
        <v>2956.8820000000001</v>
      </c>
      <c r="V30" s="272" t="s">
        <v>302</v>
      </c>
    </row>
    <row r="31" spans="1:22">
      <c r="A31" s="266" t="s">
        <v>218</v>
      </c>
      <c r="B31" s="274" t="s">
        <v>304</v>
      </c>
      <c r="C31" s="274" t="s">
        <v>305</v>
      </c>
      <c r="D31" s="275">
        <f>(D12+D16+D19+D28)*0.27</f>
        <v>839.7</v>
      </c>
      <c r="E31" s="275">
        <f t="shared" ref="E31:S31" si="72">(E12+E16+E19+E28)*0.27</f>
        <v>104.76</v>
      </c>
      <c r="F31" s="275">
        <f t="shared" si="72"/>
        <v>0</v>
      </c>
      <c r="G31" s="275">
        <f t="shared" si="72"/>
        <v>0</v>
      </c>
      <c r="H31" s="275">
        <f t="shared" si="72"/>
        <v>0</v>
      </c>
      <c r="I31" s="275">
        <f t="shared" si="72"/>
        <v>188.19000000000003</v>
      </c>
      <c r="J31" s="275">
        <f t="shared" si="72"/>
        <v>78.570000000000007</v>
      </c>
      <c r="K31" s="275">
        <f t="shared" si="72"/>
        <v>452.79</v>
      </c>
      <c r="L31" s="275">
        <f t="shared" si="72"/>
        <v>84.51</v>
      </c>
      <c r="M31" s="275">
        <f t="shared" si="72"/>
        <v>17.010000000000002</v>
      </c>
      <c r="N31" s="275">
        <f t="shared" si="72"/>
        <v>88.29</v>
      </c>
      <c r="O31" s="275">
        <f t="shared" si="72"/>
        <v>69.660000000000011</v>
      </c>
      <c r="P31" s="275">
        <f t="shared" si="72"/>
        <v>0</v>
      </c>
      <c r="Q31" s="275">
        <f t="shared" si="72"/>
        <v>0</v>
      </c>
      <c r="R31" s="275">
        <f t="shared" si="72"/>
        <v>643.95000000000005</v>
      </c>
      <c r="S31" s="275">
        <f t="shared" si="72"/>
        <v>0</v>
      </c>
      <c r="T31" s="269">
        <f t="shared" si="18"/>
        <v>2567.4300000000003</v>
      </c>
      <c r="U31" s="269">
        <v>2922.991</v>
      </c>
      <c r="V31" s="274" t="s">
        <v>304</v>
      </c>
    </row>
    <row r="32" spans="1:22">
      <c r="A32" s="266" t="s">
        <v>219</v>
      </c>
      <c r="B32" s="274" t="s">
        <v>306</v>
      </c>
      <c r="C32" s="274" t="s">
        <v>307</v>
      </c>
      <c r="D32" s="275"/>
      <c r="E32" s="275"/>
      <c r="F32" s="274"/>
      <c r="G32" s="275"/>
      <c r="H32" s="275"/>
      <c r="I32" s="275"/>
      <c r="J32" s="275"/>
      <c r="K32" s="275">
        <v>0</v>
      </c>
      <c r="L32" s="275"/>
      <c r="M32" s="275"/>
      <c r="N32" s="275"/>
      <c r="O32" s="275"/>
      <c r="P32" s="275"/>
      <c r="Q32" s="275"/>
      <c r="R32" s="275"/>
      <c r="S32" s="275"/>
      <c r="T32" s="269">
        <f t="shared" si="18"/>
        <v>0</v>
      </c>
      <c r="U32" s="269">
        <v>0</v>
      </c>
      <c r="V32" s="274" t="s">
        <v>306</v>
      </c>
    </row>
    <row r="33" spans="1:22">
      <c r="A33" s="266" t="s">
        <v>220</v>
      </c>
      <c r="B33" s="274" t="s">
        <v>308</v>
      </c>
      <c r="C33" s="274" t="s">
        <v>309</v>
      </c>
      <c r="D33" s="275"/>
      <c r="E33" s="275"/>
      <c r="F33" s="274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69">
        <f t="shared" si="18"/>
        <v>0</v>
      </c>
      <c r="U33" s="269">
        <v>0</v>
      </c>
      <c r="V33" s="274" t="s">
        <v>308</v>
      </c>
    </row>
    <row r="34" spans="1:22">
      <c r="A34" s="266" t="s">
        <v>221</v>
      </c>
      <c r="B34" s="274" t="s">
        <v>310</v>
      </c>
      <c r="C34" s="274" t="s">
        <v>311</v>
      </c>
      <c r="D34" s="275"/>
      <c r="E34" s="275"/>
      <c r="F34" s="274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69">
        <f t="shared" si="18"/>
        <v>0</v>
      </c>
      <c r="U34" s="269">
        <v>0</v>
      </c>
      <c r="V34" s="274" t="s">
        <v>310</v>
      </c>
    </row>
    <row r="35" spans="1:22">
      <c r="A35" s="266" t="s">
        <v>222</v>
      </c>
      <c r="B35" s="274" t="s">
        <v>312</v>
      </c>
      <c r="C35" s="274" t="s">
        <v>313</v>
      </c>
      <c r="D35" s="275"/>
      <c r="E35" s="275"/>
      <c r="F35" s="274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69">
        <f t="shared" si="18"/>
        <v>0</v>
      </c>
      <c r="U35" s="269">
        <v>33.890999999999998</v>
      </c>
      <c r="V35" s="274" t="s">
        <v>312</v>
      </c>
    </row>
    <row r="36" spans="1:22">
      <c r="A36" s="266" t="s">
        <v>223</v>
      </c>
      <c r="B36" s="270" t="s">
        <v>314</v>
      </c>
      <c r="C36" s="270" t="s">
        <v>151</v>
      </c>
      <c r="D36" s="271"/>
      <c r="E36" s="271"/>
      <c r="F36" s="270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>
        <f>'6.számú melléklet '!C27</f>
        <v>2270</v>
      </c>
      <c r="T36" s="269">
        <f>SUM(D36:S36)</f>
        <v>2270</v>
      </c>
      <c r="U36" s="269">
        <v>2295</v>
      </c>
      <c r="V36" s="270" t="s">
        <v>314</v>
      </c>
    </row>
    <row r="37" spans="1:22">
      <c r="A37" s="266" t="s">
        <v>224</v>
      </c>
      <c r="B37" s="270" t="s">
        <v>315</v>
      </c>
      <c r="C37" s="270" t="s">
        <v>316</v>
      </c>
      <c r="D37" s="271">
        <v>344.93</v>
      </c>
      <c r="E37" s="271"/>
      <c r="F37" s="270">
        <v>10513.98</v>
      </c>
      <c r="G37" s="271"/>
      <c r="H37" s="271"/>
      <c r="I37" s="271"/>
      <c r="J37" s="271"/>
      <c r="K37" s="271"/>
      <c r="L37" s="271"/>
      <c r="M37" s="271"/>
      <c r="N37" s="271"/>
      <c r="O37" s="271"/>
      <c r="P37" s="271">
        <f>'6.számú melléklet '!C20-'6.számú melléklet '!C19</f>
        <v>1017</v>
      </c>
      <c r="Q37" s="271"/>
      <c r="R37" s="271"/>
      <c r="S37" s="271"/>
      <c r="T37" s="269">
        <f>SUM(D37:R37)</f>
        <v>11875.91</v>
      </c>
      <c r="U37" s="269">
        <v>56421.540999999997</v>
      </c>
      <c r="V37" s="270" t="s">
        <v>315</v>
      </c>
    </row>
    <row r="38" spans="1:22">
      <c r="A38" s="266" t="s">
        <v>225</v>
      </c>
      <c r="B38" s="270" t="s">
        <v>317</v>
      </c>
      <c r="C38" s="270" t="s">
        <v>49</v>
      </c>
      <c r="D38" s="271"/>
      <c r="E38" s="271"/>
      <c r="F38" s="270"/>
      <c r="G38" s="271"/>
      <c r="H38" s="271"/>
      <c r="I38" s="271"/>
      <c r="J38" s="271"/>
      <c r="K38" s="271">
        <f>'9.számú melléklet'!D9</f>
        <v>111874</v>
      </c>
      <c r="L38" s="271"/>
      <c r="M38" s="271"/>
      <c r="N38" s="271"/>
      <c r="O38" s="271"/>
      <c r="P38" s="271"/>
      <c r="Q38" s="271"/>
      <c r="R38" s="271"/>
      <c r="S38" s="271"/>
      <c r="T38" s="269">
        <f>SUM(D38:R38)</f>
        <v>111874</v>
      </c>
      <c r="U38" s="269">
        <v>41712.052000000003</v>
      </c>
      <c r="V38" s="270" t="s">
        <v>317</v>
      </c>
    </row>
    <row r="39" spans="1:22">
      <c r="A39" s="266" t="s">
        <v>226</v>
      </c>
      <c r="B39" s="270" t="s">
        <v>318</v>
      </c>
      <c r="C39" s="270" t="s">
        <v>319</v>
      </c>
      <c r="D39" s="271"/>
      <c r="E39" s="271"/>
      <c r="F39" s="270"/>
      <c r="G39" s="271"/>
      <c r="H39" s="271"/>
      <c r="I39" s="271"/>
      <c r="J39" s="271"/>
      <c r="K39" s="271">
        <f>'7.számú melléklet '!D10</f>
        <v>3812</v>
      </c>
      <c r="L39" s="271"/>
      <c r="M39" s="271"/>
      <c r="N39" s="271"/>
      <c r="O39" s="271"/>
      <c r="P39" s="271"/>
      <c r="Q39" s="271"/>
      <c r="R39" s="271"/>
      <c r="S39" s="271"/>
      <c r="T39" s="269">
        <f>SUM(D39:R39)</f>
        <v>3812</v>
      </c>
      <c r="U39" s="269">
        <v>22298.733</v>
      </c>
      <c r="V39" s="270" t="s">
        <v>318</v>
      </c>
    </row>
    <row r="40" spans="1:22">
      <c r="A40" s="266" t="s">
        <v>227</v>
      </c>
      <c r="B40" s="270" t="s">
        <v>320</v>
      </c>
      <c r="C40" s="270" t="s">
        <v>321</v>
      </c>
      <c r="D40" s="271"/>
      <c r="E40" s="271"/>
      <c r="F40" s="270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69">
        <f>SUM(D40:R40)</f>
        <v>0</v>
      </c>
      <c r="U40" s="269">
        <v>0</v>
      </c>
      <c r="V40" s="270" t="s">
        <v>320</v>
      </c>
    </row>
    <row r="41" spans="1:22">
      <c r="A41" s="266" t="s">
        <v>228</v>
      </c>
      <c r="B41" s="270" t="s">
        <v>322</v>
      </c>
      <c r="C41" s="270" t="s">
        <v>323</v>
      </c>
      <c r="D41" s="271"/>
      <c r="E41" s="271"/>
      <c r="F41" s="270">
        <v>899.93499999999995</v>
      </c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69">
        <f>SUM(D41:R41)</f>
        <v>899.93499999999995</v>
      </c>
      <c r="U41" s="269">
        <v>1162.146</v>
      </c>
      <c r="V41" s="270" t="s">
        <v>322</v>
      </c>
    </row>
    <row r="42" spans="1:22">
      <c r="A42" s="266" t="s">
        <v>324</v>
      </c>
      <c r="B42" s="268" t="s">
        <v>325</v>
      </c>
      <c r="C42" s="268" t="s">
        <v>326</v>
      </c>
      <c r="D42" s="269">
        <f>SUM(D43,D44,D45,D46,D57,D58,D59,D60)</f>
        <v>1908.9</v>
      </c>
      <c r="E42" s="269">
        <f>SUM(E43,E44,E45,E46,E57,E58,E59,E60)</f>
        <v>1045.7639999999999</v>
      </c>
      <c r="F42" s="269">
        <f t="shared" ref="F42:H42" si="73">SUM(F43,F44,F45,F46,F57,F58,F59,F60)</f>
        <v>54649.444000000003</v>
      </c>
      <c r="G42" s="269">
        <f t="shared" si="73"/>
        <v>0</v>
      </c>
      <c r="H42" s="269">
        <f t="shared" si="73"/>
        <v>0</v>
      </c>
      <c r="I42" s="269">
        <f t="shared" ref="I42" si="74">SUM(I43,I44,I45,I46,I57,I58,I59,I60)</f>
        <v>1824</v>
      </c>
      <c r="J42" s="269">
        <f t="shared" ref="J42" si="75">SUM(J43,J44,J45,J46,J57,J58,J59,J60)</f>
        <v>1985.76</v>
      </c>
      <c r="K42" s="269">
        <f t="shared" ref="K42" si="76">SUM(K43,K44,K45,K46,K57,K58,K59,K60)</f>
        <v>80290</v>
      </c>
      <c r="L42" s="269">
        <f t="shared" ref="L42" si="77">SUM(L43,L44,L45,L46,L57,L58,L59,L60)</f>
        <v>0</v>
      </c>
      <c r="M42" s="269">
        <f t="shared" ref="M42" si="78">SUM(M43,M44,M45,M46,M57,M58,M59,M60)</f>
        <v>0</v>
      </c>
      <c r="N42" s="269">
        <f t="shared" ref="N42:O42" si="79">SUM(N43,N44,N45,N46,N57,N58,N59,N60)</f>
        <v>0</v>
      </c>
      <c r="O42" s="269">
        <f t="shared" si="79"/>
        <v>1800</v>
      </c>
      <c r="P42" s="269">
        <f t="shared" ref="P42" si="80">SUM(P43,P44,P45,P46,P57,P58,P59,P60)</f>
        <v>0</v>
      </c>
      <c r="Q42" s="269">
        <f t="shared" ref="Q42" si="81">SUM(Q43,Q44,Q45,Q46,Q57,Q58,Q59,Q60)</f>
        <v>1079.1320000000001</v>
      </c>
      <c r="R42" s="269">
        <f t="shared" ref="R42:S42" si="82">R43+R44+R45+R46+R57+R58+R59+R60</f>
        <v>2933.6</v>
      </c>
      <c r="S42" s="269">
        <f t="shared" si="82"/>
        <v>2270</v>
      </c>
      <c r="T42" s="269">
        <f>SUM(D42:S42)</f>
        <v>149786.60000000003</v>
      </c>
      <c r="U42" s="269">
        <f>U43+U44+U45+U46+U57+U58+U59+U60</f>
        <v>153315.946</v>
      </c>
      <c r="V42" s="268" t="s">
        <v>325</v>
      </c>
    </row>
    <row r="43" spans="1:22" s="219" customFormat="1">
      <c r="A43" s="266" t="s">
        <v>327</v>
      </c>
      <c r="B43" s="270" t="s">
        <v>328</v>
      </c>
      <c r="C43" s="270" t="s">
        <v>329</v>
      </c>
      <c r="D43" s="271">
        <v>1908.9</v>
      </c>
      <c r="E43" s="271">
        <v>1045.7639999999999</v>
      </c>
      <c r="F43" s="270">
        <v>11010.361999999999</v>
      </c>
      <c r="G43" s="271">
        <v>0</v>
      </c>
      <c r="H43" s="271">
        <v>0</v>
      </c>
      <c r="I43" s="271">
        <v>1824</v>
      </c>
      <c r="J43" s="271">
        <v>1985.76</v>
      </c>
      <c r="K43" s="271"/>
      <c r="L43" s="271">
        <v>0</v>
      </c>
      <c r="M43" s="271"/>
      <c r="N43" s="271"/>
      <c r="O43" s="271">
        <v>1800</v>
      </c>
      <c r="P43" s="271"/>
      <c r="Q43" s="271"/>
      <c r="R43" s="271">
        <v>653.6</v>
      </c>
      <c r="S43" s="271">
        <v>2270</v>
      </c>
      <c r="T43" s="269">
        <f>SUM(D43:S43)</f>
        <v>22498.385999999995</v>
      </c>
      <c r="U43" s="269">
        <f>T43+5264.068</f>
        <v>27762.453999999994</v>
      </c>
      <c r="V43" s="270" t="s">
        <v>328</v>
      </c>
    </row>
    <row r="44" spans="1:22" s="219" customFormat="1">
      <c r="A44" s="266" t="s">
        <v>330</v>
      </c>
      <c r="B44" s="270" t="s">
        <v>331</v>
      </c>
      <c r="C44" s="270" t="s">
        <v>332</v>
      </c>
      <c r="D44" s="271"/>
      <c r="E44" s="271"/>
      <c r="F44" s="270"/>
      <c r="G44" s="271"/>
      <c r="H44" s="271"/>
      <c r="I44" s="271"/>
      <c r="J44" s="271"/>
      <c r="K44" s="271">
        <f>'9.számú melléklet'!C9</f>
        <v>79930</v>
      </c>
      <c r="L44" s="271"/>
      <c r="M44" s="271"/>
      <c r="N44" s="271"/>
      <c r="O44" s="271"/>
      <c r="P44" s="271"/>
      <c r="Q44" s="271"/>
      <c r="R44" s="271">
        <v>0</v>
      </c>
      <c r="S44" s="271"/>
      <c r="T44" s="269">
        <f t="shared" ref="T44:T60" si="83">SUM(D44:R44)</f>
        <v>79930</v>
      </c>
      <c r="U44" s="269">
        <v>79930</v>
      </c>
      <c r="V44" s="270" t="s">
        <v>331</v>
      </c>
    </row>
    <row r="45" spans="1:22" s="219" customFormat="1">
      <c r="A45" s="266" t="s">
        <v>333</v>
      </c>
      <c r="B45" s="270" t="s">
        <v>334</v>
      </c>
      <c r="C45" s="270" t="s">
        <v>335</v>
      </c>
      <c r="D45" s="271"/>
      <c r="E45" s="271"/>
      <c r="F45" s="270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>
        <v>1079.1320000000001</v>
      </c>
      <c r="R45" s="271">
        <v>0</v>
      </c>
      <c r="S45" s="271"/>
      <c r="T45" s="269">
        <f t="shared" si="83"/>
        <v>1079.1320000000001</v>
      </c>
      <c r="U45" s="269">
        <v>1904.7639999999999</v>
      </c>
      <c r="V45" s="270" t="s">
        <v>334</v>
      </c>
    </row>
    <row r="46" spans="1:22" s="219" customFormat="1">
      <c r="A46" s="266" t="s">
        <v>336</v>
      </c>
      <c r="B46" s="270" t="s">
        <v>337</v>
      </c>
      <c r="C46" s="270" t="s">
        <v>338</v>
      </c>
      <c r="D46" s="271">
        <f>D47+D48+D49+D50+D51+D52+D53+D54+D55+D56</f>
        <v>0</v>
      </c>
      <c r="E46" s="271">
        <f t="shared" ref="E46:H46" si="84">E47+E48+E49+E50+E51+E52+E53+E54+E55+E56</f>
        <v>0</v>
      </c>
      <c r="F46" s="271">
        <f t="shared" si="84"/>
        <v>0</v>
      </c>
      <c r="G46" s="271">
        <f t="shared" si="84"/>
        <v>0</v>
      </c>
      <c r="H46" s="271">
        <f t="shared" si="84"/>
        <v>0</v>
      </c>
      <c r="I46" s="271">
        <f t="shared" ref="I46" si="85">I47+I48+I49+I50+I51+I52+I53+I54+I55+I56</f>
        <v>0</v>
      </c>
      <c r="J46" s="271">
        <f t="shared" ref="J46" si="86">J47+J48+J49+J50+J51+J52+J53+J54+J55+J56</f>
        <v>0</v>
      </c>
      <c r="K46" s="271">
        <f t="shared" ref="K46" si="87">K47+K48+K49+K50+K51+K52+K53+K54+K55+K56</f>
        <v>360</v>
      </c>
      <c r="L46" s="271">
        <f t="shared" ref="L46" si="88">L47+L48+L49+L50+L51+L52+L53+L54+L55+L56</f>
        <v>0</v>
      </c>
      <c r="M46" s="271">
        <f t="shared" ref="M46" si="89">M47+M48+M49+M50+M51+M52+M53+M54+M55+M56</f>
        <v>0</v>
      </c>
      <c r="N46" s="271">
        <f t="shared" ref="N46:O46" si="90">N47+N48+N49+N50+N51+N52+N53+N54+N55+N56</f>
        <v>0</v>
      </c>
      <c r="O46" s="271">
        <f t="shared" si="90"/>
        <v>0</v>
      </c>
      <c r="P46" s="271"/>
      <c r="Q46" s="271"/>
      <c r="R46" s="271">
        <f t="shared" ref="R46" si="91">SUM(R47:R56)</f>
        <v>2280</v>
      </c>
      <c r="S46" s="271"/>
      <c r="T46" s="269">
        <f t="shared" si="83"/>
        <v>2640</v>
      </c>
      <c r="U46" s="269">
        <f>U47+U48+U49+U50+U51+U52+U53+U54+U55+U56</f>
        <v>2423.8140000000003</v>
      </c>
      <c r="V46" s="270" t="s">
        <v>337</v>
      </c>
    </row>
    <row r="47" spans="1:22">
      <c r="A47" s="266" t="s">
        <v>339</v>
      </c>
      <c r="B47" s="274" t="s">
        <v>340</v>
      </c>
      <c r="C47" s="274" t="s">
        <v>341</v>
      </c>
      <c r="D47" s="275"/>
      <c r="E47" s="275"/>
      <c r="F47" s="274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69">
        <f t="shared" si="83"/>
        <v>0</v>
      </c>
      <c r="U47" s="269">
        <v>0</v>
      </c>
      <c r="V47" s="274" t="s">
        <v>340</v>
      </c>
    </row>
    <row r="48" spans="1:22">
      <c r="A48" s="266" t="s">
        <v>342</v>
      </c>
      <c r="B48" s="274" t="s">
        <v>343</v>
      </c>
      <c r="C48" s="274" t="s">
        <v>344</v>
      </c>
      <c r="D48" s="275"/>
      <c r="E48" s="275"/>
      <c r="F48" s="274"/>
      <c r="G48" s="276"/>
      <c r="H48" s="276"/>
      <c r="I48" s="276"/>
      <c r="J48" s="276"/>
      <c r="K48" s="276">
        <v>0</v>
      </c>
      <c r="L48" s="276"/>
      <c r="M48" s="276"/>
      <c r="N48" s="276"/>
      <c r="O48" s="276"/>
      <c r="P48" s="276"/>
      <c r="Q48" s="276"/>
      <c r="R48" s="276"/>
      <c r="S48" s="276"/>
      <c r="T48" s="269">
        <f t="shared" si="83"/>
        <v>0</v>
      </c>
      <c r="U48" s="269">
        <v>214.2</v>
      </c>
      <c r="V48" s="274" t="s">
        <v>343</v>
      </c>
    </row>
    <row r="49" spans="1:22">
      <c r="A49" s="266" t="s">
        <v>345</v>
      </c>
      <c r="B49" s="274" t="s">
        <v>346</v>
      </c>
      <c r="C49" s="274" t="s">
        <v>347</v>
      </c>
      <c r="D49" s="275"/>
      <c r="E49" s="275"/>
      <c r="F49" s="274"/>
      <c r="G49" s="276"/>
      <c r="H49" s="276"/>
      <c r="I49" s="276"/>
      <c r="J49" s="276"/>
      <c r="K49" s="276">
        <v>300</v>
      </c>
      <c r="L49" s="276"/>
      <c r="M49" s="276"/>
      <c r="N49" s="276"/>
      <c r="O49" s="276"/>
      <c r="P49" s="276"/>
      <c r="Q49" s="276"/>
      <c r="R49" s="276"/>
      <c r="S49" s="276"/>
      <c r="T49" s="269">
        <f t="shared" si="83"/>
        <v>300</v>
      </c>
      <c r="U49" s="269">
        <v>326.06700000000001</v>
      </c>
      <c r="V49" s="274" t="s">
        <v>346</v>
      </c>
    </row>
    <row r="50" spans="1:22">
      <c r="A50" s="266" t="s">
        <v>348</v>
      </c>
      <c r="B50" s="274" t="s">
        <v>349</v>
      </c>
      <c r="C50" s="274" t="s">
        <v>350</v>
      </c>
      <c r="D50" s="275"/>
      <c r="E50" s="275"/>
      <c r="F50" s="274"/>
      <c r="G50" s="276"/>
      <c r="H50" s="276"/>
      <c r="I50" s="276"/>
      <c r="J50" s="276"/>
      <c r="K50" s="276">
        <v>0</v>
      </c>
      <c r="L50" s="276"/>
      <c r="M50" s="276"/>
      <c r="N50" s="276"/>
      <c r="O50" s="276"/>
      <c r="P50" s="276"/>
      <c r="Q50" s="276"/>
      <c r="R50" s="276"/>
      <c r="S50" s="276"/>
      <c r="T50" s="269">
        <f t="shared" si="83"/>
        <v>0</v>
      </c>
      <c r="U50" s="269">
        <v>0</v>
      </c>
      <c r="V50" s="274" t="s">
        <v>349</v>
      </c>
    </row>
    <row r="51" spans="1:22">
      <c r="A51" s="266" t="s">
        <v>351</v>
      </c>
      <c r="B51" s="274" t="s">
        <v>352</v>
      </c>
      <c r="C51" s="274" t="s">
        <v>353</v>
      </c>
      <c r="D51" s="275"/>
      <c r="E51" s="275"/>
      <c r="F51" s="274"/>
      <c r="G51" s="276"/>
      <c r="H51" s="276"/>
      <c r="I51" s="276"/>
      <c r="J51" s="276"/>
      <c r="K51" s="276">
        <v>0</v>
      </c>
      <c r="L51" s="276"/>
      <c r="M51" s="276"/>
      <c r="N51" s="276"/>
      <c r="O51" s="276"/>
      <c r="P51" s="276"/>
      <c r="Q51" s="276"/>
      <c r="R51" s="276">
        <v>1800</v>
      </c>
      <c r="S51" s="276"/>
      <c r="T51" s="269">
        <f t="shared" si="83"/>
        <v>1800</v>
      </c>
      <c r="U51" s="269">
        <v>1343.547</v>
      </c>
      <c r="V51" s="274" t="s">
        <v>352</v>
      </c>
    </row>
    <row r="52" spans="1:22">
      <c r="A52" s="266" t="s">
        <v>354</v>
      </c>
      <c r="B52" s="274" t="s">
        <v>355</v>
      </c>
      <c r="C52" s="274" t="s">
        <v>356</v>
      </c>
      <c r="D52" s="275"/>
      <c r="E52" s="275"/>
      <c r="F52" s="274"/>
      <c r="G52" s="276"/>
      <c r="H52" s="276"/>
      <c r="I52" s="276"/>
      <c r="J52" s="276"/>
      <c r="K52" s="276">
        <f>K49*0.2</f>
        <v>60</v>
      </c>
      <c r="L52" s="276"/>
      <c r="M52" s="276"/>
      <c r="N52" s="276"/>
      <c r="O52" s="276"/>
      <c r="P52" s="276"/>
      <c r="Q52" s="276"/>
      <c r="R52" s="276">
        <v>480</v>
      </c>
      <c r="S52" s="276"/>
      <c r="T52" s="269">
        <f t="shared" si="83"/>
        <v>540</v>
      </c>
      <c r="U52" s="269">
        <v>540</v>
      </c>
      <c r="V52" s="274" t="s">
        <v>355</v>
      </c>
    </row>
    <row r="53" spans="1:22">
      <c r="A53" s="266" t="s">
        <v>357</v>
      </c>
      <c r="B53" s="274" t="s">
        <v>358</v>
      </c>
      <c r="C53" s="274" t="s">
        <v>359</v>
      </c>
      <c r="D53" s="275"/>
      <c r="E53" s="275"/>
      <c r="F53" s="274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69">
        <f t="shared" si="83"/>
        <v>0</v>
      </c>
      <c r="U53" s="269">
        <v>0</v>
      </c>
      <c r="V53" s="274" t="s">
        <v>358</v>
      </c>
    </row>
    <row r="54" spans="1:22">
      <c r="A54" s="266" t="s">
        <v>360</v>
      </c>
      <c r="B54" s="274" t="s">
        <v>361</v>
      </c>
      <c r="C54" s="274" t="s">
        <v>362</v>
      </c>
      <c r="D54" s="275">
        <v>0</v>
      </c>
      <c r="E54" s="275"/>
      <c r="F54" s="274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69">
        <f t="shared" si="83"/>
        <v>0</v>
      </c>
      <c r="U54" s="269">
        <v>0</v>
      </c>
      <c r="V54" s="274" t="s">
        <v>361</v>
      </c>
    </row>
    <row r="55" spans="1:22">
      <c r="A55" s="266" t="s">
        <v>363</v>
      </c>
      <c r="B55" s="274" t="s">
        <v>364</v>
      </c>
      <c r="C55" s="274" t="s">
        <v>365</v>
      </c>
      <c r="D55" s="275"/>
      <c r="E55" s="275"/>
      <c r="F55" s="274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69">
        <f t="shared" si="83"/>
        <v>0</v>
      </c>
      <c r="U55" s="269">
        <v>0</v>
      </c>
      <c r="V55" s="274" t="s">
        <v>364</v>
      </c>
    </row>
    <row r="56" spans="1:22">
      <c r="A56" s="266" t="s">
        <v>366</v>
      </c>
      <c r="B56" s="274" t="s">
        <v>367</v>
      </c>
      <c r="C56" s="274" t="s">
        <v>368</v>
      </c>
      <c r="D56" s="275"/>
      <c r="E56" s="275"/>
      <c r="F56" s="274"/>
      <c r="G56" s="276"/>
      <c r="H56" s="276"/>
      <c r="I56" s="276"/>
      <c r="J56" s="276"/>
      <c r="K56" s="276">
        <v>0</v>
      </c>
      <c r="L56" s="276"/>
      <c r="M56" s="276"/>
      <c r="N56" s="276"/>
      <c r="O56" s="276"/>
      <c r="P56" s="276"/>
      <c r="Q56" s="276"/>
      <c r="R56" s="276"/>
      <c r="S56" s="276"/>
      <c r="T56" s="269">
        <f t="shared" si="83"/>
        <v>0</v>
      </c>
      <c r="U56" s="269">
        <v>0</v>
      </c>
      <c r="V56" s="274" t="s">
        <v>367</v>
      </c>
    </row>
    <row r="57" spans="1:22">
      <c r="A57" s="266" t="s">
        <v>369</v>
      </c>
      <c r="B57" s="270" t="s">
        <v>370</v>
      </c>
      <c r="C57" s="270" t="s">
        <v>371</v>
      </c>
      <c r="D57" s="271"/>
      <c r="E57" s="271"/>
      <c r="F57" s="270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>
        <v>0</v>
      </c>
      <c r="S57" s="271"/>
      <c r="T57" s="269">
        <f t="shared" si="83"/>
        <v>0</v>
      </c>
      <c r="U57" s="269">
        <v>0</v>
      </c>
      <c r="V57" s="270" t="s">
        <v>370</v>
      </c>
    </row>
    <row r="58" spans="1:22">
      <c r="A58" s="266" t="s">
        <v>372</v>
      </c>
      <c r="B58" s="270" t="s">
        <v>373</v>
      </c>
      <c r="C58" s="270" t="s">
        <v>374</v>
      </c>
      <c r="D58" s="271"/>
      <c r="E58" s="271"/>
      <c r="F58" s="270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>
        <v>0</v>
      </c>
      <c r="S58" s="271"/>
      <c r="T58" s="269">
        <f t="shared" si="83"/>
        <v>0</v>
      </c>
      <c r="U58" s="269">
        <v>0</v>
      </c>
      <c r="V58" s="270" t="s">
        <v>373</v>
      </c>
    </row>
    <row r="59" spans="1:22">
      <c r="A59" s="266" t="s">
        <v>375</v>
      </c>
      <c r="B59" s="270" t="s">
        <v>376</v>
      </c>
      <c r="C59" s="270" t="s">
        <v>377</v>
      </c>
      <c r="D59" s="271"/>
      <c r="E59" s="271"/>
      <c r="F59" s="270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>
        <v>0</v>
      </c>
      <c r="S59" s="271"/>
      <c r="T59" s="269">
        <f t="shared" si="83"/>
        <v>0</v>
      </c>
      <c r="U59" s="269">
        <v>0</v>
      </c>
      <c r="V59" s="270" t="s">
        <v>376</v>
      </c>
    </row>
    <row r="60" spans="1:22">
      <c r="A60" s="266" t="s">
        <v>378</v>
      </c>
      <c r="B60" s="270" t="s">
        <v>379</v>
      </c>
      <c r="C60" s="270" t="s">
        <v>380</v>
      </c>
      <c r="D60" s="271"/>
      <c r="E60" s="271"/>
      <c r="F60" s="270">
        <v>43639.082000000002</v>
      </c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>
        <v>0</v>
      </c>
      <c r="S60" s="271"/>
      <c r="T60" s="269">
        <f t="shared" si="83"/>
        <v>43639.082000000002</v>
      </c>
      <c r="U60" s="269">
        <v>41294.913999999997</v>
      </c>
      <c r="V60" s="270" t="s">
        <v>379</v>
      </c>
    </row>
    <row r="61" spans="1:22"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</row>
    <row r="62" spans="1:22">
      <c r="A62" s="280"/>
      <c r="B62" s="281"/>
      <c r="C62" s="281"/>
      <c r="D62" s="281"/>
      <c r="E62" s="281"/>
      <c r="F62" s="281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>
        <f>T42-T6</f>
        <v>0</v>
      </c>
      <c r="U62" s="282">
        <f>U42-U6</f>
        <v>0</v>
      </c>
      <c r="V62" s="281"/>
    </row>
    <row r="63" spans="1:22">
      <c r="A63" s="280"/>
      <c r="B63" s="281"/>
      <c r="C63" s="281"/>
      <c r="D63" s="281"/>
      <c r="E63" s="281"/>
      <c r="F63" s="281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1"/>
    </row>
    <row r="64" spans="1:22">
      <c r="A64" s="280"/>
      <c r="B64" s="281"/>
      <c r="C64" s="281"/>
      <c r="D64" s="281"/>
      <c r="E64" s="281"/>
      <c r="F64" s="281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1"/>
    </row>
    <row r="65" spans="1:22">
      <c r="A65" s="280"/>
      <c r="B65" s="281"/>
      <c r="C65" s="281"/>
      <c r="D65" s="281"/>
      <c r="E65" s="281"/>
      <c r="F65" s="281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1"/>
    </row>
    <row r="66" spans="1:22">
      <c r="A66" s="280"/>
      <c r="B66" s="281"/>
      <c r="C66" s="281"/>
      <c r="D66" s="281"/>
      <c r="E66" s="281"/>
      <c r="F66" s="281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1"/>
    </row>
    <row r="67" spans="1:22">
      <c r="A67" s="280"/>
      <c r="B67" s="281"/>
      <c r="C67" s="281"/>
      <c r="D67" s="281"/>
      <c r="E67" s="281"/>
      <c r="F67" s="281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1"/>
    </row>
    <row r="68" spans="1:22">
      <c r="A68" s="280"/>
      <c r="B68" s="281"/>
      <c r="C68" s="281"/>
      <c r="D68" s="281"/>
      <c r="E68" s="281"/>
      <c r="F68" s="281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1"/>
    </row>
    <row r="69" spans="1:22">
      <c r="A69" s="280"/>
      <c r="B69" s="281"/>
      <c r="C69" s="281"/>
      <c r="D69" s="281"/>
      <c r="E69" s="281"/>
      <c r="F69" s="281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1"/>
    </row>
    <row r="70" spans="1:22">
      <c r="A70" s="280"/>
      <c r="B70" s="281"/>
      <c r="C70" s="281"/>
      <c r="D70" s="281"/>
      <c r="E70" s="281"/>
      <c r="F70" s="281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1"/>
    </row>
    <row r="71" spans="1:22">
      <c r="A71" s="280"/>
      <c r="B71" s="281"/>
      <c r="C71" s="281"/>
      <c r="D71" s="281"/>
      <c r="E71" s="281"/>
      <c r="F71" s="281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1"/>
    </row>
    <row r="72" spans="1:22">
      <c r="A72" s="280"/>
      <c r="B72" s="281"/>
      <c r="C72" s="281"/>
      <c r="D72" s="281"/>
      <c r="E72" s="281"/>
      <c r="F72" s="281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1"/>
    </row>
    <row r="73" spans="1:22">
      <c r="A73" s="280"/>
      <c r="B73" s="281"/>
      <c r="C73" s="281"/>
      <c r="D73" s="281"/>
      <c r="E73" s="281"/>
      <c r="F73" s="281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1"/>
    </row>
    <row r="74" spans="1:22">
      <c r="A74" s="280"/>
      <c r="B74" s="281"/>
      <c r="C74" s="281"/>
      <c r="D74" s="281"/>
      <c r="E74" s="281"/>
      <c r="F74" s="281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1"/>
    </row>
    <row r="75" spans="1:22">
      <c r="A75" s="280"/>
      <c r="B75" s="281"/>
      <c r="C75" s="281"/>
      <c r="D75" s="281"/>
      <c r="E75" s="281"/>
      <c r="F75" s="281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1"/>
    </row>
    <row r="76" spans="1:22">
      <c r="A76" s="280"/>
      <c r="B76" s="281"/>
      <c r="C76" s="281"/>
      <c r="D76" s="281"/>
      <c r="E76" s="281"/>
      <c r="F76" s="281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1"/>
    </row>
    <row r="77" spans="1:22">
      <c r="A77" s="280"/>
      <c r="B77" s="281"/>
      <c r="C77" s="281"/>
      <c r="D77" s="281"/>
      <c r="E77" s="281"/>
      <c r="F77" s="281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1"/>
    </row>
    <row r="78" spans="1:22">
      <c r="A78" s="280"/>
      <c r="B78" s="281"/>
      <c r="C78" s="281"/>
      <c r="D78" s="281"/>
      <c r="E78" s="281"/>
      <c r="F78" s="281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1"/>
    </row>
    <row r="79" spans="1:22">
      <c r="A79" s="280"/>
      <c r="B79" s="281"/>
      <c r="C79" s="281"/>
      <c r="D79" s="281"/>
      <c r="E79" s="281"/>
      <c r="F79" s="281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1"/>
    </row>
    <row r="80" spans="1:22">
      <c r="A80" s="280"/>
      <c r="B80" s="281"/>
      <c r="C80" s="281"/>
      <c r="D80" s="281"/>
      <c r="E80" s="281"/>
      <c r="F80" s="281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1"/>
    </row>
    <row r="81" spans="1:22">
      <c r="A81" s="280"/>
      <c r="B81" s="281"/>
      <c r="C81" s="281"/>
      <c r="D81" s="281"/>
      <c r="E81" s="281"/>
      <c r="F81" s="281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1"/>
    </row>
    <row r="82" spans="1:22">
      <c r="A82" s="280"/>
      <c r="B82" s="281"/>
      <c r="C82" s="281"/>
      <c r="D82" s="281"/>
      <c r="E82" s="281"/>
      <c r="F82" s="281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1"/>
    </row>
    <row r="83" spans="1:22">
      <c r="A83" s="280"/>
      <c r="B83" s="281"/>
      <c r="C83" s="281"/>
      <c r="D83" s="281"/>
      <c r="E83" s="281"/>
      <c r="F83" s="281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1"/>
    </row>
    <row r="84" spans="1:22">
      <c r="A84" s="280"/>
      <c r="B84" s="281"/>
      <c r="C84" s="281"/>
      <c r="D84" s="281"/>
      <c r="E84" s="281"/>
      <c r="F84" s="281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1"/>
    </row>
    <row r="85" spans="1:22">
      <c r="A85" s="280"/>
      <c r="B85" s="281"/>
      <c r="C85" s="281"/>
      <c r="D85" s="281"/>
      <c r="E85" s="281"/>
      <c r="F85" s="281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1"/>
    </row>
    <row r="86" spans="1:22">
      <c r="A86" s="280"/>
      <c r="B86" s="281"/>
      <c r="C86" s="281"/>
      <c r="D86" s="281"/>
      <c r="E86" s="281"/>
      <c r="F86" s="281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1"/>
    </row>
    <row r="87" spans="1:22">
      <c r="A87" s="280"/>
      <c r="B87" s="281"/>
      <c r="C87" s="281"/>
      <c r="D87" s="281"/>
      <c r="E87" s="281"/>
      <c r="F87" s="281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1"/>
    </row>
    <row r="88" spans="1:22">
      <c r="A88" s="280"/>
      <c r="B88" s="281"/>
      <c r="C88" s="281"/>
      <c r="D88" s="281"/>
      <c r="E88" s="281"/>
      <c r="F88" s="281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1"/>
    </row>
    <row r="89" spans="1:22">
      <c r="A89" s="280"/>
      <c r="B89" s="281"/>
      <c r="C89" s="281"/>
      <c r="D89" s="281"/>
      <c r="E89" s="281"/>
      <c r="F89" s="281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1"/>
    </row>
    <row r="90" spans="1:22">
      <c r="A90" s="280"/>
      <c r="B90" s="281"/>
      <c r="C90" s="281"/>
      <c r="D90" s="281"/>
      <c r="E90" s="281"/>
      <c r="F90" s="281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1"/>
    </row>
    <row r="91" spans="1:22">
      <c r="A91" s="280"/>
      <c r="B91" s="281"/>
      <c r="C91" s="281"/>
      <c r="D91" s="281"/>
      <c r="E91" s="281"/>
      <c r="F91" s="281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1"/>
    </row>
    <row r="92" spans="1:22">
      <c r="A92" s="280"/>
      <c r="B92" s="281"/>
      <c r="C92" s="281"/>
      <c r="D92" s="281"/>
      <c r="E92" s="281"/>
      <c r="F92" s="281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1"/>
    </row>
    <row r="93" spans="1:22">
      <c r="A93" s="280"/>
      <c r="B93" s="281"/>
      <c r="C93" s="281"/>
      <c r="D93" s="281"/>
      <c r="E93" s="281"/>
      <c r="F93" s="281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1"/>
    </row>
    <row r="94" spans="1:22">
      <c r="A94" s="280"/>
      <c r="B94" s="281"/>
      <c r="C94" s="281"/>
      <c r="D94" s="281"/>
      <c r="E94" s="281"/>
      <c r="F94" s="281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1"/>
    </row>
    <row r="95" spans="1:22">
      <c r="A95" s="280"/>
      <c r="B95" s="281"/>
      <c r="C95" s="281"/>
      <c r="D95" s="281"/>
      <c r="E95" s="281"/>
      <c r="F95" s="281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1"/>
    </row>
    <row r="96" spans="1:22">
      <c r="A96" s="280"/>
      <c r="B96" s="281"/>
      <c r="C96" s="281"/>
      <c r="D96" s="281"/>
      <c r="E96" s="281"/>
      <c r="F96" s="281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1"/>
    </row>
    <row r="97" spans="1:22">
      <c r="A97" s="280"/>
      <c r="B97" s="281"/>
      <c r="C97" s="281"/>
      <c r="D97" s="281"/>
      <c r="E97" s="281"/>
      <c r="F97" s="281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1"/>
    </row>
    <row r="98" spans="1:22">
      <c r="A98" s="280"/>
      <c r="B98" s="281"/>
      <c r="C98" s="281"/>
      <c r="D98" s="281"/>
      <c r="E98" s="281"/>
      <c r="F98" s="281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1"/>
    </row>
    <row r="99" spans="1:22">
      <c r="A99" s="280"/>
      <c r="B99" s="281"/>
      <c r="C99" s="281"/>
      <c r="D99" s="281"/>
      <c r="E99" s="281"/>
      <c r="F99" s="281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1"/>
    </row>
    <row r="100" spans="1:22">
      <c r="A100" s="280"/>
      <c r="B100" s="281"/>
      <c r="C100" s="281"/>
      <c r="D100" s="281"/>
      <c r="E100" s="281"/>
      <c r="F100" s="281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1"/>
    </row>
    <row r="101" spans="1:22">
      <c r="A101" s="280"/>
      <c r="B101" s="281"/>
      <c r="C101" s="281"/>
      <c r="D101" s="281"/>
      <c r="E101" s="281"/>
      <c r="F101" s="281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1"/>
    </row>
    <row r="102" spans="1:22">
      <c r="A102" s="280"/>
      <c r="B102" s="281"/>
      <c r="C102" s="281"/>
      <c r="D102" s="281"/>
      <c r="E102" s="281"/>
      <c r="F102" s="281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1"/>
    </row>
    <row r="103" spans="1:22">
      <c r="A103" s="280"/>
      <c r="B103" s="281"/>
      <c r="C103" s="281"/>
      <c r="D103" s="281"/>
      <c r="E103" s="281"/>
      <c r="F103" s="281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1"/>
    </row>
    <row r="104" spans="1:22">
      <c r="A104" s="280"/>
      <c r="B104" s="281"/>
      <c r="C104" s="281"/>
      <c r="D104" s="281"/>
      <c r="E104" s="281"/>
      <c r="F104" s="281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1"/>
    </row>
    <row r="105" spans="1:22">
      <c r="A105" s="280"/>
      <c r="B105" s="281"/>
      <c r="C105" s="281"/>
      <c r="D105" s="281"/>
      <c r="E105" s="281"/>
      <c r="F105" s="281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1"/>
    </row>
    <row r="106" spans="1:22">
      <c r="A106" s="280"/>
      <c r="B106" s="281"/>
      <c r="C106" s="281"/>
      <c r="D106" s="281"/>
      <c r="E106" s="281"/>
      <c r="F106" s="281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1"/>
    </row>
    <row r="107" spans="1:22">
      <c r="A107" s="280"/>
      <c r="B107" s="281"/>
      <c r="C107" s="281"/>
      <c r="D107" s="281"/>
      <c r="E107" s="281"/>
      <c r="F107" s="281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1"/>
    </row>
    <row r="108" spans="1:22">
      <c r="A108" s="280"/>
      <c r="B108" s="281"/>
      <c r="C108" s="281"/>
      <c r="D108" s="281"/>
      <c r="E108" s="281"/>
      <c r="F108" s="281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1"/>
    </row>
    <row r="109" spans="1:22">
      <c r="A109" s="280"/>
      <c r="B109" s="281"/>
      <c r="C109" s="281"/>
      <c r="D109" s="281"/>
      <c r="E109" s="281"/>
      <c r="F109" s="281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1"/>
    </row>
    <row r="110" spans="1:22">
      <c r="A110" s="280"/>
      <c r="B110" s="281"/>
      <c r="C110" s="281"/>
      <c r="D110" s="281"/>
      <c r="E110" s="281"/>
      <c r="F110" s="281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1"/>
    </row>
    <row r="111" spans="1:22">
      <c r="A111" s="280"/>
      <c r="B111" s="281"/>
      <c r="C111" s="281"/>
      <c r="D111" s="281"/>
      <c r="E111" s="281"/>
      <c r="F111" s="281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1"/>
    </row>
    <row r="112" spans="1:22">
      <c r="A112" s="280"/>
      <c r="B112" s="281"/>
      <c r="C112" s="281"/>
      <c r="D112" s="281"/>
      <c r="E112" s="281"/>
      <c r="F112" s="281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1"/>
    </row>
    <row r="113" spans="1:22">
      <c r="A113" s="280"/>
      <c r="B113" s="281"/>
      <c r="C113" s="281"/>
      <c r="D113" s="281"/>
      <c r="E113" s="281"/>
      <c r="F113" s="281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1"/>
    </row>
    <row r="114" spans="1:22">
      <c r="A114" s="280"/>
      <c r="B114" s="281"/>
      <c r="C114" s="281"/>
      <c r="D114" s="281"/>
      <c r="E114" s="281"/>
      <c r="F114" s="281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1"/>
    </row>
    <row r="115" spans="1:22">
      <c r="A115" s="280"/>
      <c r="B115" s="281"/>
      <c r="C115" s="281"/>
      <c r="D115" s="281"/>
      <c r="E115" s="281"/>
      <c r="F115" s="281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1"/>
    </row>
    <row r="116" spans="1:22">
      <c r="A116" s="280"/>
      <c r="B116" s="281"/>
      <c r="C116" s="281"/>
      <c r="D116" s="281"/>
      <c r="E116" s="281"/>
      <c r="F116" s="281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1"/>
    </row>
    <row r="117" spans="1:22">
      <c r="A117" s="280"/>
      <c r="B117" s="281"/>
      <c r="C117" s="281"/>
      <c r="D117" s="281"/>
      <c r="E117" s="281"/>
      <c r="F117" s="281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1"/>
    </row>
    <row r="118" spans="1:22">
      <c r="A118" s="280"/>
      <c r="B118" s="281"/>
      <c r="C118" s="281"/>
      <c r="D118" s="281"/>
      <c r="E118" s="281"/>
      <c r="F118" s="281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1"/>
    </row>
    <row r="119" spans="1:22">
      <c r="A119" s="280"/>
      <c r="B119" s="281"/>
      <c r="C119" s="281"/>
      <c r="D119" s="281"/>
      <c r="E119" s="281"/>
      <c r="F119" s="281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1"/>
    </row>
    <row r="120" spans="1:22">
      <c r="A120" s="280"/>
      <c r="B120" s="281"/>
      <c r="C120" s="281"/>
      <c r="D120" s="281"/>
      <c r="E120" s="281"/>
      <c r="F120" s="281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1"/>
    </row>
    <row r="121" spans="1:22">
      <c r="A121" s="280"/>
      <c r="B121" s="281"/>
      <c r="C121" s="281"/>
      <c r="D121" s="281"/>
      <c r="E121" s="281"/>
      <c r="F121" s="281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1"/>
    </row>
    <row r="122" spans="1:22">
      <c r="A122" s="280"/>
      <c r="B122" s="281"/>
      <c r="C122" s="281"/>
      <c r="D122" s="281"/>
      <c r="E122" s="281"/>
      <c r="F122" s="281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1"/>
    </row>
    <row r="123" spans="1:22">
      <c r="A123" s="280"/>
      <c r="B123" s="281"/>
      <c r="C123" s="281"/>
      <c r="D123" s="281"/>
      <c r="E123" s="281"/>
      <c r="F123" s="281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1"/>
    </row>
    <row r="124" spans="1:22">
      <c r="A124" s="280"/>
      <c r="B124" s="281"/>
      <c r="C124" s="281"/>
      <c r="D124" s="281"/>
      <c r="E124" s="281"/>
      <c r="F124" s="281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1"/>
    </row>
    <row r="125" spans="1:22">
      <c r="A125" s="280"/>
      <c r="B125" s="281"/>
      <c r="C125" s="281"/>
      <c r="D125" s="281"/>
      <c r="E125" s="281"/>
      <c r="F125" s="281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1"/>
    </row>
    <row r="126" spans="1:22">
      <c r="A126" s="280"/>
      <c r="B126" s="281"/>
      <c r="C126" s="281"/>
      <c r="D126" s="281"/>
      <c r="E126" s="281"/>
      <c r="F126" s="281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1"/>
    </row>
    <row r="127" spans="1:22">
      <c r="A127" s="280"/>
      <c r="B127" s="281"/>
      <c r="C127" s="281"/>
      <c r="D127" s="281"/>
      <c r="E127" s="281"/>
      <c r="F127" s="281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1"/>
    </row>
    <row r="128" spans="1:22">
      <c r="A128" s="280"/>
      <c r="B128" s="281"/>
      <c r="C128" s="281"/>
      <c r="D128" s="281"/>
      <c r="E128" s="281"/>
      <c r="F128" s="281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1"/>
    </row>
    <row r="129" spans="1:22">
      <c r="A129" s="280"/>
      <c r="B129" s="281"/>
      <c r="C129" s="281"/>
      <c r="D129" s="281"/>
      <c r="E129" s="281"/>
      <c r="F129" s="281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1"/>
    </row>
    <row r="130" spans="1:22">
      <c r="A130" s="280"/>
      <c r="B130" s="281"/>
      <c r="C130" s="281"/>
      <c r="D130" s="281"/>
      <c r="E130" s="281"/>
      <c r="F130" s="281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1"/>
    </row>
    <row r="131" spans="1:22">
      <c r="A131" s="280"/>
      <c r="B131" s="281"/>
      <c r="C131" s="281"/>
      <c r="D131" s="281"/>
      <c r="E131" s="281"/>
      <c r="F131" s="281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1"/>
    </row>
    <row r="132" spans="1:22">
      <c r="A132" s="280"/>
      <c r="B132" s="281"/>
      <c r="C132" s="281"/>
      <c r="D132" s="281"/>
      <c r="E132" s="281"/>
      <c r="F132" s="281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1"/>
    </row>
    <row r="133" spans="1:22">
      <c r="A133" s="280"/>
      <c r="B133" s="281"/>
      <c r="C133" s="281"/>
      <c r="D133" s="281"/>
      <c r="E133" s="281"/>
      <c r="F133" s="281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1"/>
    </row>
    <row r="134" spans="1:22">
      <c r="A134" s="280"/>
      <c r="B134" s="281"/>
      <c r="C134" s="281"/>
      <c r="D134" s="281"/>
      <c r="E134" s="281"/>
      <c r="F134" s="281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1"/>
    </row>
    <row r="135" spans="1:22">
      <c r="A135" s="280"/>
      <c r="B135" s="281"/>
      <c r="C135" s="281"/>
      <c r="D135" s="281"/>
      <c r="E135" s="281"/>
      <c r="F135" s="281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1"/>
    </row>
    <row r="136" spans="1:22">
      <c r="A136" s="280"/>
      <c r="B136" s="281"/>
      <c r="C136" s="281"/>
      <c r="D136" s="281"/>
      <c r="E136" s="281"/>
      <c r="F136" s="281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1"/>
    </row>
    <row r="137" spans="1:22">
      <c r="A137" s="280"/>
      <c r="B137" s="281"/>
      <c r="C137" s="281"/>
      <c r="D137" s="281"/>
      <c r="E137" s="281"/>
      <c r="F137" s="281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1"/>
    </row>
    <row r="138" spans="1:22">
      <c r="A138" s="280"/>
      <c r="B138" s="281"/>
      <c r="C138" s="281"/>
      <c r="D138" s="281"/>
      <c r="E138" s="281"/>
      <c r="F138" s="281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1"/>
    </row>
    <row r="139" spans="1:22">
      <c r="A139" s="280"/>
      <c r="B139" s="281"/>
      <c r="C139" s="281"/>
      <c r="D139" s="281"/>
      <c r="E139" s="281"/>
      <c r="F139" s="281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1"/>
    </row>
    <row r="140" spans="1:22">
      <c r="A140" s="280"/>
      <c r="B140" s="281"/>
      <c r="C140" s="281"/>
      <c r="D140" s="281"/>
      <c r="E140" s="281"/>
      <c r="F140" s="281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1"/>
    </row>
    <row r="141" spans="1:22">
      <c r="A141" s="280"/>
      <c r="B141" s="281"/>
      <c r="C141" s="281"/>
      <c r="D141" s="281"/>
      <c r="E141" s="281"/>
      <c r="F141" s="281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1"/>
    </row>
    <row r="142" spans="1:22">
      <c r="A142" s="280"/>
      <c r="B142" s="281"/>
      <c r="C142" s="281"/>
      <c r="D142" s="281"/>
      <c r="E142" s="281"/>
      <c r="F142" s="281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1"/>
    </row>
    <row r="143" spans="1:22">
      <c r="A143" s="280"/>
      <c r="B143" s="281"/>
      <c r="C143" s="281"/>
      <c r="D143" s="281"/>
      <c r="E143" s="281"/>
      <c r="F143" s="281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1"/>
    </row>
    <row r="144" spans="1:22">
      <c r="A144" s="280"/>
      <c r="B144" s="281"/>
      <c r="C144" s="281"/>
      <c r="D144" s="281"/>
      <c r="E144" s="281"/>
      <c r="F144" s="281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1"/>
    </row>
    <row r="145" spans="1:22">
      <c r="A145" s="280"/>
      <c r="B145" s="281"/>
      <c r="C145" s="281"/>
      <c r="D145" s="281"/>
      <c r="E145" s="281"/>
      <c r="F145" s="281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1"/>
    </row>
    <row r="146" spans="1:22">
      <c r="A146" s="280"/>
      <c r="B146" s="281"/>
      <c r="C146" s="281"/>
      <c r="D146" s="281"/>
      <c r="E146" s="281"/>
      <c r="F146" s="281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1"/>
    </row>
    <row r="147" spans="1:22">
      <c r="A147" s="280"/>
      <c r="B147" s="281"/>
      <c r="C147" s="281"/>
      <c r="D147" s="281"/>
      <c r="E147" s="281"/>
      <c r="F147" s="281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1"/>
    </row>
    <row r="148" spans="1:22">
      <c r="A148" s="280"/>
      <c r="B148" s="281"/>
      <c r="C148" s="281"/>
      <c r="D148" s="281"/>
      <c r="E148" s="281"/>
      <c r="F148" s="281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1"/>
    </row>
    <row r="149" spans="1:22">
      <c r="A149" s="280"/>
      <c r="B149" s="281"/>
      <c r="C149" s="281"/>
      <c r="D149" s="281"/>
      <c r="E149" s="281"/>
      <c r="F149" s="281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1"/>
    </row>
    <row r="150" spans="1:22">
      <c r="A150" s="280"/>
      <c r="B150" s="281"/>
      <c r="C150" s="281"/>
      <c r="D150" s="281"/>
      <c r="E150" s="281"/>
      <c r="F150" s="281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1"/>
    </row>
    <row r="151" spans="1:22">
      <c r="A151" s="280"/>
      <c r="B151" s="281"/>
      <c r="C151" s="281"/>
      <c r="D151" s="281"/>
      <c r="E151" s="281"/>
      <c r="F151" s="281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1"/>
    </row>
    <row r="152" spans="1:22">
      <c r="A152" s="280"/>
      <c r="B152" s="281"/>
      <c r="C152" s="281"/>
      <c r="D152" s="281"/>
      <c r="E152" s="281"/>
      <c r="F152" s="281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1"/>
    </row>
    <row r="153" spans="1:22">
      <c r="A153" s="280"/>
      <c r="B153" s="281"/>
      <c r="C153" s="281"/>
      <c r="D153" s="281"/>
      <c r="E153" s="281"/>
      <c r="F153" s="281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1"/>
    </row>
    <row r="154" spans="1:22">
      <c r="A154" s="280"/>
      <c r="B154" s="281"/>
      <c r="C154" s="281"/>
      <c r="D154" s="281"/>
      <c r="E154" s="281"/>
      <c r="F154" s="281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1"/>
    </row>
    <row r="155" spans="1:22">
      <c r="A155" s="280"/>
      <c r="B155" s="281"/>
      <c r="C155" s="281"/>
      <c r="D155" s="281"/>
      <c r="E155" s="281"/>
      <c r="F155" s="281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1"/>
    </row>
    <row r="156" spans="1:22">
      <c r="A156" s="280"/>
      <c r="B156" s="281"/>
      <c r="C156" s="281"/>
      <c r="D156" s="281"/>
      <c r="E156" s="281"/>
      <c r="F156" s="281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1"/>
    </row>
    <row r="157" spans="1:22">
      <c r="A157" s="280"/>
      <c r="B157" s="281"/>
      <c r="C157" s="281"/>
      <c r="D157" s="281"/>
      <c r="E157" s="281"/>
      <c r="F157" s="281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1"/>
    </row>
    <row r="158" spans="1:22">
      <c r="A158" s="280"/>
      <c r="B158" s="281"/>
      <c r="C158" s="281"/>
      <c r="D158" s="281"/>
      <c r="E158" s="281"/>
      <c r="F158" s="281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1"/>
    </row>
    <row r="159" spans="1:22">
      <c r="A159" s="280"/>
      <c r="B159" s="281"/>
      <c r="C159" s="281"/>
      <c r="D159" s="281"/>
      <c r="E159" s="281"/>
      <c r="F159" s="281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1"/>
    </row>
    <row r="160" spans="1:22">
      <c r="A160" s="280"/>
      <c r="B160" s="281"/>
      <c r="C160" s="281"/>
      <c r="D160" s="281"/>
      <c r="E160" s="281"/>
      <c r="F160" s="281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1"/>
    </row>
    <row r="161" spans="1:22">
      <c r="A161" s="280"/>
      <c r="B161" s="281"/>
      <c r="C161" s="281"/>
      <c r="D161" s="281"/>
      <c r="E161" s="281"/>
      <c r="F161" s="281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1"/>
    </row>
    <row r="162" spans="1:22">
      <c r="A162" s="280"/>
      <c r="B162" s="281"/>
      <c r="C162" s="281"/>
      <c r="D162" s="281"/>
      <c r="E162" s="281"/>
      <c r="F162" s="281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1"/>
    </row>
    <row r="163" spans="1:22">
      <c r="A163" s="280"/>
      <c r="B163" s="281"/>
      <c r="C163" s="281"/>
      <c r="D163" s="281"/>
      <c r="E163" s="281"/>
      <c r="F163" s="281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1"/>
    </row>
    <row r="164" spans="1:22">
      <c r="A164" s="280"/>
      <c r="B164" s="281"/>
      <c r="C164" s="281"/>
      <c r="D164" s="281"/>
      <c r="E164" s="281"/>
      <c r="F164" s="281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1"/>
    </row>
    <row r="165" spans="1:22">
      <c r="A165" s="280"/>
      <c r="B165" s="281"/>
      <c r="C165" s="281"/>
      <c r="D165" s="281"/>
      <c r="E165" s="281"/>
      <c r="F165" s="281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1"/>
    </row>
    <row r="166" spans="1:22">
      <c r="A166" s="280"/>
      <c r="B166" s="281"/>
      <c r="C166" s="281"/>
      <c r="D166" s="281"/>
      <c r="E166" s="281"/>
      <c r="F166" s="281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1"/>
    </row>
    <row r="167" spans="1:22">
      <c r="A167" s="280"/>
      <c r="B167" s="281"/>
      <c r="C167" s="281"/>
      <c r="D167" s="281"/>
      <c r="E167" s="281"/>
      <c r="F167" s="281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1"/>
    </row>
    <row r="168" spans="1:22">
      <c r="A168" s="280"/>
      <c r="B168" s="281"/>
      <c r="C168" s="281"/>
      <c r="D168" s="281"/>
      <c r="E168" s="281"/>
      <c r="F168" s="281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1"/>
    </row>
    <row r="169" spans="1:22">
      <c r="A169" s="280"/>
      <c r="B169" s="281"/>
      <c r="C169" s="281"/>
      <c r="D169" s="281"/>
      <c r="E169" s="281"/>
      <c r="F169" s="281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1"/>
    </row>
    <row r="170" spans="1:22">
      <c r="A170" s="280"/>
      <c r="B170" s="281"/>
      <c r="C170" s="281"/>
      <c r="D170" s="281"/>
      <c r="E170" s="281"/>
      <c r="F170" s="281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1"/>
    </row>
    <row r="171" spans="1:22">
      <c r="A171" s="280"/>
      <c r="B171" s="281"/>
      <c r="C171" s="281"/>
      <c r="D171" s="281"/>
      <c r="E171" s="281"/>
      <c r="F171" s="281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1"/>
    </row>
    <row r="172" spans="1:22">
      <c r="A172" s="280"/>
      <c r="B172" s="281"/>
      <c r="C172" s="281"/>
      <c r="D172" s="281"/>
      <c r="E172" s="281"/>
      <c r="F172" s="281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1"/>
    </row>
    <row r="173" spans="1:22">
      <c r="A173" s="280"/>
      <c r="B173" s="281"/>
      <c r="C173" s="281"/>
      <c r="D173" s="281"/>
      <c r="E173" s="281"/>
      <c r="F173" s="281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1"/>
    </row>
    <row r="174" spans="1:22">
      <c r="A174" s="280"/>
      <c r="B174" s="281"/>
      <c r="C174" s="281"/>
      <c r="D174" s="281"/>
      <c r="E174" s="281"/>
      <c r="F174" s="281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1"/>
    </row>
    <row r="175" spans="1:22">
      <c r="A175" s="280"/>
      <c r="B175" s="281"/>
      <c r="C175" s="281"/>
      <c r="D175" s="281"/>
      <c r="E175" s="281"/>
      <c r="F175" s="281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1"/>
    </row>
    <row r="176" spans="1:22">
      <c r="A176" s="280"/>
      <c r="B176" s="281"/>
      <c r="C176" s="281"/>
      <c r="D176" s="281"/>
      <c r="E176" s="281"/>
      <c r="F176" s="281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1"/>
    </row>
    <row r="177" spans="1:22">
      <c r="A177" s="280"/>
      <c r="B177" s="281"/>
      <c r="C177" s="281"/>
      <c r="D177" s="281"/>
      <c r="E177" s="281"/>
      <c r="F177" s="281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1"/>
    </row>
    <row r="178" spans="1:22">
      <c r="A178" s="280"/>
      <c r="B178" s="281"/>
      <c r="C178" s="281"/>
      <c r="D178" s="281"/>
      <c r="E178" s="281"/>
      <c r="F178" s="281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1"/>
    </row>
    <row r="179" spans="1:22">
      <c r="A179" s="280"/>
      <c r="B179" s="281"/>
      <c r="C179" s="281"/>
      <c r="D179" s="281"/>
      <c r="E179" s="281"/>
      <c r="F179" s="281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1"/>
    </row>
    <row r="180" spans="1:22">
      <c r="A180" s="280"/>
      <c r="B180" s="281"/>
      <c r="C180" s="281"/>
      <c r="D180" s="281"/>
      <c r="E180" s="281"/>
      <c r="F180" s="281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1"/>
    </row>
    <row r="181" spans="1:22">
      <c r="A181" s="280"/>
      <c r="B181" s="281"/>
      <c r="C181" s="281"/>
      <c r="D181" s="281"/>
      <c r="E181" s="281"/>
      <c r="F181" s="281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1"/>
    </row>
    <row r="182" spans="1:22">
      <c r="A182" s="280"/>
      <c r="B182" s="281"/>
      <c r="C182" s="281"/>
      <c r="D182" s="281"/>
      <c r="E182" s="281"/>
      <c r="F182" s="281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1"/>
    </row>
    <row r="183" spans="1:22">
      <c r="A183" s="280"/>
      <c r="B183" s="281"/>
      <c r="C183" s="281"/>
      <c r="D183" s="281"/>
      <c r="E183" s="281"/>
      <c r="F183" s="281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1"/>
    </row>
    <row r="184" spans="1:22">
      <c r="A184" s="280"/>
      <c r="B184" s="281"/>
      <c r="C184" s="281"/>
      <c r="D184" s="281"/>
      <c r="E184" s="281"/>
      <c r="F184" s="281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1"/>
    </row>
    <row r="185" spans="1:22">
      <c r="A185" s="280"/>
      <c r="B185" s="281"/>
      <c r="C185" s="281"/>
      <c r="D185" s="281"/>
      <c r="E185" s="281"/>
      <c r="F185" s="281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1"/>
    </row>
    <row r="186" spans="1:22">
      <c r="A186" s="280"/>
      <c r="B186" s="281"/>
      <c r="C186" s="281"/>
      <c r="D186" s="281"/>
      <c r="E186" s="281"/>
      <c r="F186" s="281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1"/>
    </row>
    <row r="187" spans="1:22">
      <c r="A187" s="280"/>
      <c r="B187" s="281"/>
      <c r="C187" s="281"/>
      <c r="D187" s="281"/>
      <c r="E187" s="281"/>
      <c r="F187" s="281"/>
      <c r="G187" s="282"/>
      <c r="H187" s="282"/>
      <c r="I187" s="282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1"/>
    </row>
    <row r="188" spans="1:22">
      <c r="A188" s="280"/>
      <c r="B188" s="281"/>
      <c r="C188" s="281"/>
      <c r="D188" s="281"/>
      <c r="E188" s="281"/>
      <c r="F188" s="281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1"/>
    </row>
    <row r="189" spans="1:22">
      <c r="A189" s="280"/>
      <c r="B189" s="281"/>
      <c r="C189" s="281"/>
      <c r="D189" s="281"/>
      <c r="E189" s="281"/>
      <c r="F189" s="281"/>
      <c r="G189" s="281"/>
      <c r="H189" s="281"/>
      <c r="I189" s="281"/>
      <c r="J189" s="281"/>
      <c r="K189" s="281"/>
      <c r="L189" s="281"/>
      <c r="M189" s="281"/>
      <c r="N189" s="281"/>
      <c r="O189" s="281"/>
      <c r="P189" s="281"/>
      <c r="Q189" s="281"/>
      <c r="R189" s="281"/>
      <c r="S189" s="281"/>
      <c r="T189" s="281"/>
      <c r="U189" s="281"/>
      <c r="V189" s="281"/>
    </row>
    <row r="190" spans="1:22">
      <c r="A190" s="280"/>
      <c r="B190" s="281"/>
      <c r="C190" s="281"/>
      <c r="D190" s="281"/>
      <c r="E190" s="281"/>
      <c r="F190" s="281"/>
      <c r="G190" s="281"/>
      <c r="H190" s="281"/>
      <c r="I190" s="281"/>
      <c r="J190" s="281"/>
      <c r="K190" s="281"/>
      <c r="L190" s="281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</row>
    <row r="191" spans="1:22">
      <c r="A191" s="280"/>
      <c r="B191" s="281"/>
      <c r="C191" s="281"/>
      <c r="D191" s="281"/>
      <c r="E191" s="281"/>
      <c r="F191" s="281"/>
      <c r="G191" s="281"/>
      <c r="H191" s="281"/>
      <c r="I191" s="281"/>
      <c r="J191" s="281"/>
      <c r="K191" s="281"/>
      <c r="L191" s="281"/>
      <c r="M191" s="281"/>
      <c r="N191" s="281"/>
      <c r="O191" s="281"/>
      <c r="P191" s="281"/>
      <c r="Q191" s="281"/>
      <c r="R191" s="281"/>
      <c r="S191" s="281"/>
      <c r="T191" s="281"/>
      <c r="U191" s="281"/>
      <c r="V191" s="281"/>
    </row>
    <row r="192" spans="1:22">
      <c r="A192" s="280"/>
      <c r="B192" s="281"/>
      <c r="C192" s="281"/>
      <c r="D192" s="281"/>
      <c r="E192" s="281"/>
      <c r="F192" s="281"/>
      <c r="G192" s="281"/>
      <c r="H192" s="281"/>
      <c r="I192" s="281"/>
      <c r="J192" s="281"/>
      <c r="K192" s="281"/>
      <c r="L192" s="281"/>
      <c r="M192" s="281"/>
      <c r="N192" s="281"/>
      <c r="O192" s="281"/>
      <c r="P192" s="281"/>
      <c r="Q192" s="281"/>
      <c r="R192" s="281"/>
      <c r="S192" s="281"/>
      <c r="T192" s="281"/>
      <c r="U192" s="281"/>
      <c r="V192" s="281"/>
    </row>
    <row r="193" spans="1:22">
      <c r="A193" s="280"/>
      <c r="B193" s="281"/>
      <c r="C193" s="281"/>
      <c r="D193" s="281"/>
      <c r="E193" s="281"/>
      <c r="F193" s="281"/>
      <c r="G193" s="281"/>
      <c r="H193" s="281"/>
      <c r="I193" s="281"/>
      <c r="J193" s="281"/>
      <c r="K193" s="281"/>
      <c r="L193" s="281"/>
      <c r="M193" s="281"/>
      <c r="N193" s="281"/>
      <c r="O193" s="281"/>
      <c r="P193" s="281"/>
      <c r="Q193" s="281"/>
      <c r="R193" s="281"/>
      <c r="S193" s="281"/>
      <c r="T193" s="281"/>
      <c r="U193" s="281"/>
      <c r="V193" s="281"/>
    </row>
    <row r="194" spans="1:22">
      <c r="A194" s="280"/>
      <c r="B194" s="281"/>
      <c r="C194" s="281"/>
      <c r="D194" s="281"/>
      <c r="E194" s="281"/>
      <c r="F194" s="281"/>
      <c r="G194" s="281"/>
      <c r="H194" s="281"/>
      <c r="I194" s="281"/>
      <c r="J194" s="281"/>
      <c r="K194" s="281"/>
      <c r="L194" s="281"/>
      <c r="M194" s="281"/>
      <c r="N194" s="281"/>
      <c r="O194" s="281"/>
      <c r="P194" s="281"/>
      <c r="Q194" s="281"/>
      <c r="R194" s="281"/>
      <c r="S194" s="281"/>
      <c r="T194" s="281"/>
      <c r="U194" s="281"/>
      <c r="V194" s="281"/>
    </row>
  </sheetData>
  <mergeCells count="6">
    <mergeCell ref="V1:V4"/>
    <mergeCell ref="A1:A4"/>
    <mergeCell ref="B1:B4"/>
    <mergeCell ref="C1:C2"/>
    <mergeCell ref="T1:T3"/>
    <mergeCell ref="U1:U3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"/>
  <sheetViews>
    <sheetView workbookViewId="0">
      <selection activeCell="K17" sqref="K17"/>
    </sheetView>
  </sheetViews>
  <sheetFormatPr defaultColWidth="9.109375" defaultRowHeight="14.4"/>
  <cols>
    <col min="1" max="1" width="9.109375" style="179"/>
    <col min="2" max="2" width="26.44140625" style="179" customWidth="1"/>
    <col min="3" max="3" width="9.109375" style="179"/>
    <col min="4" max="4" width="12.44140625" style="179" bestFit="1" customWidth="1"/>
    <col min="5" max="5" width="9.33203125" style="179" bestFit="1" customWidth="1"/>
    <col min="6" max="6" width="11" style="179" bestFit="1" customWidth="1"/>
    <col min="7" max="7" width="12.44140625" style="179" bestFit="1" customWidth="1"/>
    <col min="8" max="8" width="10" style="179" bestFit="1" customWidth="1"/>
    <col min="9" max="10" width="11" style="179" bestFit="1" customWidth="1"/>
    <col min="11" max="11" width="12.44140625" style="179" bestFit="1" customWidth="1"/>
    <col min="12" max="12" width="9.109375" style="179"/>
    <col min="13" max="13" width="12.44140625" style="179" bestFit="1" customWidth="1"/>
    <col min="14" max="16384" width="9.109375" style="179"/>
  </cols>
  <sheetData>
    <row r="1" spans="1:13">
      <c r="A1" s="396"/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3">
      <c r="A2" s="418" t="s">
        <v>439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3">
      <c r="A3" s="333" t="s">
        <v>440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13">
      <c r="A4" s="333" t="s">
        <v>13</v>
      </c>
      <c r="B4" s="333" t="s">
        <v>185</v>
      </c>
      <c r="C4" s="333" t="s">
        <v>381</v>
      </c>
      <c r="D4" s="333" t="s">
        <v>382</v>
      </c>
      <c r="E4" s="333"/>
      <c r="F4" s="333" t="s">
        <v>383</v>
      </c>
      <c r="G4" s="333" t="s">
        <v>384</v>
      </c>
      <c r="H4" s="333" t="s">
        <v>186</v>
      </c>
      <c r="I4" s="333"/>
      <c r="J4" s="284" t="s">
        <v>187</v>
      </c>
      <c r="K4" s="284" t="s">
        <v>1</v>
      </c>
    </row>
    <row r="5" spans="1:13">
      <c r="A5" s="333"/>
      <c r="B5" s="333"/>
      <c r="C5" s="333"/>
      <c r="D5" s="284" t="s">
        <v>385</v>
      </c>
      <c r="E5" s="284" t="s">
        <v>386</v>
      </c>
      <c r="F5" s="333"/>
      <c r="G5" s="333"/>
      <c r="H5" s="284" t="s">
        <v>387</v>
      </c>
      <c r="I5" s="284" t="s">
        <v>188</v>
      </c>
      <c r="J5" s="284"/>
      <c r="K5" s="284"/>
    </row>
    <row r="6" spans="1:13">
      <c r="A6" s="284">
        <v>1</v>
      </c>
      <c r="B6" s="285" t="s">
        <v>419</v>
      </c>
      <c r="C6" s="284"/>
      <c r="D6" s="225">
        <v>149600</v>
      </c>
      <c r="E6" s="225">
        <v>0</v>
      </c>
      <c r="F6" s="225">
        <v>0</v>
      </c>
      <c r="G6" s="225">
        <f>SUM(D6:F6)</f>
        <v>149600</v>
      </c>
      <c r="H6" s="225">
        <v>0</v>
      </c>
      <c r="I6" s="225">
        <v>0</v>
      </c>
      <c r="J6" s="225">
        <f>SUM(H6:I6)</f>
        <v>0</v>
      </c>
      <c r="K6" s="225">
        <f>G6+J6</f>
        <v>149600</v>
      </c>
    </row>
    <row r="7" spans="1:13">
      <c r="A7" s="284">
        <v>2</v>
      </c>
      <c r="B7" s="285" t="s">
        <v>420</v>
      </c>
      <c r="C7" s="284"/>
      <c r="D7" s="225">
        <v>158000</v>
      </c>
      <c r="E7" s="225">
        <v>0</v>
      </c>
      <c r="F7" s="225">
        <v>0</v>
      </c>
      <c r="G7" s="225">
        <f t="shared" ref="G7:G12" si="0">SUM(D7:F7)</f>
        <v>158000</v>
      </c>
      <c r="H7" s="225">
        <v>0</v>
      </c>
      <c r="I7" s="225">
        <v>0</v>
      </c>
      <c r="J7" s="225">
        <f t="shared" ref="J7:J12" si="1">SUM(H7:I7)</f>
        <v>0</v>
      </c>
      <c r="K7" s="225">
        <f t="shared" ref="K7:K12" si="2">G7+J7</f>
        <v>158000</v>
      </c>
    </row>
    <row r="8" spans="1:13">
      <c r="A8" s="284">
        <v>3</v>
      </c>
      <c r="B8" s="285" t="s">
        <v>437</v>
      </c>
      <c r="C8" s="284"/>
      <c r="D8" s="225">
        <v>35000</v>
      </c>
      <c r="E8" s="225">
        <v>0</v>
      </c>
      <c r="F8" s="225">
        <v>0</v>
      </c>
      <c r="G8" s="225">
        <f t="shared" si="0"/>
        <v>35000</v>
      </c>
      <c r="H8" s="225">
        <v>0</v>
      </c>
      <c r="I8" s="225">
        <v>0</v>
      </c>
      <c r="J8" s="225">
        <f t="shared" si="1"/>
        <v>0</v>
      </c>
      <c r="K8" s="225">
        <f t="shared" si="2"/>
        <v>35000</v>
      </c>
      <c r="L8" s="219"/>
      <c r="M8" s="201"/>
    </row>
    <row r="9" spans="1:13">
      <c r="A9" s="284">
        <v>4</v>
      </c>
      <c r="B9" s="285" t="s">
        <v>421</v>
      </c>
      <c r="C9" s="284"/>
      <c r="D9" s="225">
        <v>95000</v>
      </c>
      <c r="E9" s="225">
        <v>0</v>
      </c>
      <c r="F9" s="225">
        <v>0</v>
      </c>
      <c r="G9" s="225">
        <f t="shared" si="0"/>
        <v>95000</v>
      </c>
      <c r="H9" s="225">
        <v>0</v>
      </c>
      <c r="I9" s="225">
        <v>0</v>
      </c>
      <c r="J9" s="225">
        <f t="shared" si="1"/>
        <v>0</v>
      </c>
      <c r="K9" s="225">
        <f t="shared" si="2"/>
        <v>95000</v>
      </c>
      <c r="L9" s="219"/>
      <c r="M9" s="201"/>
    </row>
    <row r="10" spans="1:13">
      <c r="A10" s="284">
        <v>5</v>
      </c>
      <c r="B10" s="285" t="s">
        <v>438</v>
      </c>
      <c r="C10" s="284"/>
      <c r="D10" s="225">
        <v>26900</v>
      </c>
      <c r="E10" s="225">
        <v>0</v>
      </c>
      <c r="F10" s="225">
        <v>0</v>
      </c>
      <c r="G10" s="225">
        <f t="shared" si="0"/>
        <v>26900</v>
      </c>
      <c r="H10" s="225">
        <v>0</v>
      </c>
      <c r="I10" s="225">
        <v>0</v>
      </c>
      <c r="J10" s="225">
        <f t="shared" si="1"/>
        <v>0</v>
      </c>
      <c r="K10" s="225">
        <f t="shared" si="2"/>
        <v>26900</v>
      </c>
      <c r="M10" s="201"/>
    </row>
    <row r="11" spans="1:13">
      <c r="A11" s="284">
        <v>6</v>
      </c>
      <c r="B11" s="285" t="s">
        <v>422</v>
      </c>
      <c r="C11" s="284"/>
      <c r="D11" s="225">
        <v>0</v>
      </c>
      <c r="E11" s="225">
        <v>0</v>
      </c>
      <c r="F11" s="225">
        <v>0</v>
      </c>
      <c r="G11" s="225">
        <f t="shared" si="0"/>
        <v>0</v>
      </c>
      <c r="H11" s="225">
        <v>0</v>
      </c>
      <c r="I11" s="225">
        <v>0</v>
      </c>
      <c r="J11" s="225">
        <f t="shared" si="1"/>
        <v>0</v>
      </c>
      <c r="K11" s="225">
        <f t="shared" si="2"/>
        <v>0</v>
      </c>
      <c r="M11" s="201"/>
    </row>
    <row r="12" spans="1:13">
      <c r="A12" s="284">
        <v>7</v>
      </c>
      <c r="B12" s="285" t="s">
        <v>423</v>
      </c>
      <c r="C12" s="284"/>
      <c r="D12" s="225">
        <v>13750</v>
      </c>
      <c r="E12" s="225">
        <v>0</v>
      </c>
      <c r="F12" s="225">
        <v>0</v>
      </c>
      <c r="G12" s="225">
        <f t="shared" si="0"/>
        <v>13750</v>
      </c>
      <c r="H12" s="225">
        <v>0</v>
      </c>
      <c r="I12" s="225">
        <v>0</v>
      </c>
      <c r="J12" s="225">
        <f t="shared" si="1"/>
        <v>0</v>
      </c>
      <c r="K12" s="225">
        <f t="shared" si="2"/>
        <v>13750</v>
      </c>
      <c r="M12" s="201"/>
    </row>
    <row r="13" spans="1:13">
      <c r="A13" s="284"/>
      <c r="B13" s="284" t="s">
        <v>103</v>
      </c>
      <c r="C13" s="284"/>
      <c r="D13" s="225">
        <f>SUM(D6:D12)</f>
        <v>478250</v>
      </c>
      <c r="E13" s="225">
        <f t="shared" ref="E13:J13" si="3">SUM(E6:E10)</f>
        <v>0</v>
      </c>
      <c r="F13" s="225">
        <f t="shared" si="3"/>
        <v>0</v>
      </c>
      <c r="G13" s="225">
        <f>SUM(G6:G12)</f>
        <v>478250</v>
      </c>
      <c r="H13" s="225">
        <f t="shared" si="3"/>
        <v>0</v>
      </c>
      <c r="I13" s="225">
        <f t="shared" si="3"/>
        <v>0</v>
      </c>
      <c r="J13" s="225">
        <f t="shared" si="3"/>
        <v>0</v>
      </c>
      <c r="K13" s="225">
        <f>SUM(K6:K12)</f>
        <v>478250</v>
      </c>
    </row>
    <row r="16" spans="1:13">
      <c r="K16" s="201">
        <f>K13*12</f>
        <v>5739000</v>
      </c>
    </row>
  </sheetData>
  <mergeCells count="10">
    <mergeCell ref="A1:K1"/>
    <mergeCell ref="A2:K2"/>
    <mergeCell ref="A3:K3"/>
    <mergeCell ref="A4:A5"/>
    <mergeCell ref="B4:B5"/>
    <mergeCell ref="C4:C5"/>
    <mergeCell ref="D4:E4"/>
    <mergeCell ref="F4:F5"/>
    <mergeCell ref="G4:G5"/>
    <mergeCell ref="H4:I4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J96"/>
  <sheetViews>
    <sheetView topLeftCell="A37" workbookViewId="0">
      <selection activeCell="J35" sqref="J35"/>
    </sheetView>
  </sheetViews>
  <sheetFormatPr defaultRowHeight="14.4"/>
  <cols>
    <col min="1" max="2" width="5.6640625" customWidth="1"/>
    <col min="6" max="6" width="22" customWidth="1"/>
    <col min="7" max="7" width="12.88671875" customWidth="1"/>
    <col min="8" max="8" width="12.88671875" style="179" customWidth="1"/>
    <col min="9" max="10" width="11" bestFit="1" customWidth="1"/>
    <col min="12" max="12" width="11" bestFit="1" customWidth="1"/>
  </cols>
  <sheetData>
    <row r="1" spans="1:8">
      <c r="A1" s="347" t="s">
        <v>469</v>
      </c>
      <c r="B1" s="323"/>
      <c r="C1" s="323"/>
      <c r="D1" s="323"/>
      <c r="E1" s="323"/>
      <c r="F1" s="323"/>
      <c r="G1" s="323"/>
      <c r="H1" s="323"/>
    </row>
    <row r="2" spans="1:8">
      <c r="A2" s="55"/>
      <c r="B2" s="55"/>
      <c r="C2" s="55"/>
      <c r="D2" s="55"/>
      <c r="E2" s="55"/>
      <c r="F2" s="55"/>
      <c r="G2" s="55"/>
      <c r="H2" s="55"/>
    </row>
    <row r="3" spans="1:8">
      <c r="A3" s="348" t="s">
        <v>436</v>
      </c>
      <c r="B3" s="323"/>
      <c r="C3" s="323"/>
      <c r="D3" s="323"/>
      <c r="E3" s="323"/>
      <c r="F3" s="323"/>
      <c r="G3" s="323"/>
      <c r="H3" s="323"/>
    </row>
    <row r="4" spans="1:8">
      <c r="A4" s="348" t="s">
        <v>449</v>
      </c>
      <c r="B4" s="323"/>
      <c r="C4" s="323"/>
      <c r="D4" s="323"/>
      <c r="E4" s="323"/>
      <c r="F4" s="323"/>
      <c r="G4" s="323"/>
      <c r="H4" s="323"/>
    </row>
    <row r="5" spans="1:8" ht="15" thickBot="1">
      <c r="A5" s="55"/>
      <c r="B5" s="58"/>
      <c r="C5" s="58"/>
      <c r="D5" s="53"/>
      <c r="E5" s="58"/>
      <c r="F5" s="58"/>
      <c r="G5" s="23"/>
      <c r="H5" s="23" t="s">
        <v>12</v>
      </c>
    </row>
    <row r="6" spans="1:8">
      <c r="A6" s="241"/>
      <c r="B6" s="242"/>
      <c r="C6" s="350" t="s">
        <v>7</v>
      </c>
      <c r="D6" s="350"/>
      <c r="E6" s="350"/>
      <c r="F6" s="350"/>
      <c r="G6" s="504" t="s">
        <v>8</v>
      </c>
      <c r="H6" s="243" t="s">
        <v>9</v>
      </c>
    </row>
    <row r="7" spans="1:8" ht="15" customHeight="1">
      <c r="A7" s="352">
        <v>1</v>
      </c>
      <c r="B7" s="345"/>
      <c r="C7" s="346" t="s">
        <v>61</v>
      </c>
      <c r="D7" s="346"/>
      <c r="E7" s="346"/>
      <c r="F7" s="346"/>
      <c r="G7" s="505" t="s">
        <v>180</v>
      </c>
      <c r="H7" s="351" t="s">
        <v>463</v>
      </c>
    </row>
    <row r="8" spans="1:8">
      <c r="A8" s="353"/>
      <c r="B8" s="345"/>
      <c r="C8" s="346"/>
      <c r="D8" s="346"/>
      <c r="E8" s="346"/>
      <c r="F8" s="346"/>
      <c r="G8" s="505"/>
      <c r="H8" s="351"/>
    </row>
    <row r="9" spans="1:8">
      <c r="A9" s="353"/>
      <c r="B9" s="345"/>
      <c r="C9" s="346"/>
      <c r="D9" s="346"/>
      <c r="E9" s="346"/>
      <c r="F9" s="346"/>
      <c r="G9" s="505"/>
      <c r="H9" s="351"/>
    </row>
    <row r="10" spans="1:8" s="16" customFormat="1" ht="15" customHeight="1">
      <c r="A10" s="61">
        <v>2</v>
      </c>
      <c r="B10" s="222"/>
      <c r="C10" s="328" t="s">
        <v>114</v>
      </c>
      <c r="D10" s="328"/>
      <c r="E10" s="328"/>
      <c r="F10" s="328"/>
      <c r="G10" s="506">
        <f>SUM(G11:G18)</f>
        <v>2640</v>
      </c>
      <c r="H10" s="244">
        <f>SUM(H11:H18)</f>
        <v>2424</v>
      </c>
    </row>
    <row r="11" spans="1:8" ht="15" customHeight="1">
      <c r="A11" s="61">
        <v>3</v>
      </c>
      <c r="B11" s="77"/>
      <c r="C11" s="327" t="s">
        <v>250</v>
      </c>
      <c r="D11" s="327"/>
      <c r="E11" s="327"/>
      <c r="F11" s="327"/>
      <c r="G11" s="507">
        <f>'4.számú melléklet'!C29</f>
        <v>300</v>
      </c>
      <c r="H11" s="245">
        <f>'4.számú melléklet'!D29</f>
        <v>326</v>
      </c>
    </row>
    <row r="12" spans="1:8" ht="15" customHeight="1">
      <c r="A12" s="61">
        <v>4</v>
      </c>
      <c r="B12" s="77"/>
      <c r="C12" s="349" t="s">
        <v>241</v>
      </c>
      <c r="D12" s="349"/>
      <c r="E12" s="349"/>
      <c r="F12" s="349"/>
      <c r="G12" s="507">
        <f>'4.számú melléklet'!C30</f>
        <v>0</v>
      </c>
      <c r="H12" s="245">
        <f>'4.számú melléklet'!D30</f>
        <v>0</v>
      </c>
    </row>
    <row r="13" spans="1:8" ht="15" customHeight="1">
      <c r="A13" s="61">
        <v>5</v>
      </c>
      <c r="B13" s="77"/>
      <c r="C13" s="349" t="s">
        <v>115</v>
      </c>
      <c r="D13" s="349"/>
      <c r="E13" s="349"/>
      <c r="F13" s="349"/>
      <c r="G13" s="507">
        <f>'4.számú melléklet'!C32</f>
        <v>1800</v>
      </c>
      <c r="H13" s="245">
        <f>'4.számú melléklet'!D32</f>
        <v>1344</v>
      </c>
    </row>
    <row r="14" spans="1:8" ht="15" customHeight="1">
      <c r="A14" s="61">
        <v>6</v>
      </c>
      <c r="B14" s="77"/>
      <c r="C14" s="349" t="s">
        <v>3</v>
      </c>
      <c r="D14" s="327"/>
      <c r="E14" s="327"/>
      <c r="F14" s="327"/>
      <c r="G14" s="507">
        <f>'4.számú melléklet'!C31</f>
        <v>0</v>
      </c>
      <c r="H14" s="245">
        <f>'4.számú melléklet'!D31</f>
        <v>214</v>
      </c>
    </row>
    <row r="15" spans="1:8" ht="15" customHeight="1">
      <c r="A15" s="61">
        <v>7</v>
      </c>
      <c r="B15" s="77"/>
      <c r="C15" s="349" t="s">
        <v>235</v>
      </c>
      <c r="D15" s="327"/>
      <c r="E15" s="327"/>
      <c r="F15" s="327"/>
      <c r="G15" s="507">
        <f>'4.számú melléklet'!C33</f>
        <v>0</v>
      </c>
      <c r="H15" s="245">
        <f>'4.számú melléklet'!D33</f>
        <v>0</v>
      </c>
    </row>
    <row r="16" spans="1:8" ht="15" customHeight="1">
      <c r="A16" s="61">
        <v>8</v>
      </c>
      <c r="B16" s="77"/>
      <c r="C16" s="349" t="s">
        <v>242</v>
      </c>
      <c r="D16" s="327"/>
      <c r="E16" s="327"/>
      <c r="F16" s="327"/>
      <c r="G16" s="507">
        <f>'4.számú melléklet'!C34</f>
        <v>0</v>
      </c>
      <c r="H16" s="245">
        <f>'4.számú melléklet'!D34</f>
        <v>0</v>
      </c>
    </row>
    <row r="17" spans="1:8" s="179" customFormat="1" ht="15" customHeight="1">
      <c r="A17" s="61">
        <v>9</v>
      </c>
      <c r="B17" s="77"/>
      <c r="C17" s="349" t="s">
        <v>243</v>
      </c>
      <c r="D17" s="327"/>
      <c r="E17" s="327"/>
      <c r="F17" s="327"/>
      <c r="G17" s="507">
        <f>'4.számú melléklet'!C35</f>
        <v>0</v>
      </c>
      <c r="H17" s="245">
        <f>'4.számú melléklet'!D35</f>
        <v>0</v>
      </c>
    </row>
    <row r="18" spans="1:8" ht="15" customHeight="1">
      <c r="A18" s="61">
        <v>10</v>
      </c>
      <c r="B18" s="77"/>
      <c r="C18" s="349" t="s">
        <v>87</v>
      </c>
      <c r="D18" s="349"/>
      <c r="E18" s="349"/>
      <c r="F18" s="349"/>
      <c r="G18" s="507">
        <f>'4.számú melléklet'!C36</f>
        <v>540</v>
      </c>
      <c r="H18" s="245">
        <f>'4.számú melléklet'!D36</f>
        <v>540</v>
      </c>
    </row>
    <row r="19" spans="1:8" s="16" customFormat="1" ht="15" customHeight="1">
      <c r="A19" s="61">
        <v>11</v>
      </c>
      <c r="B19" s="222"/>
      <c r="C19" s="78" t="s">
        <v>116</v>
      </c>
      <c r="D19" s="78"/>
      <c r="E19" s="78"/>
      <c r="F19" s="78"/>
      <c r="G19" s="506">
        <f>SUM(G20:G22)</f>
        <v>1079</v>
      </c>
      <c r="H19" s="244">
        <f>SUM(H20:H22)</f>
        <v>1905</v>
      </c>
    </row>
    <row r="20" spans="1:8" ht="15" customHeight="1">
      <c r="A20" s="61">
        <v>12</v>
      </c>
      <c r="B20" s="77"/>
      <c r="C20" s="327" t="s">
        <v>84</v>
      </c>
      <c r="D20" s="327"/>
      <c r="E20" s="327"/>
      <c r="F20" s="327"/>
      <c r="G20" s="507">
        <f>'4.számú melléklet'!C27</f>
        <v>0</v>
      </c>
      <c r="H20" s="245">
        <f>'4.számú melléklet'!D27</f>
        <v>0</v>
      </c>
    </row>
    <row r="21" spans="1:8" ht="15" customHeight="1">
      <c r="A21" s="61">
        <v>13</v>
      </c>
      <c r="B21" s="77"/>
      <c r="C21" s="338" t="s">
        <v>85</v>
      </c>
      <c r="D21" s="338"/>
      <c r="E21" s="338"/>
      <c r="F21" s="338"/>
      <c r="G21" s="507">
        <f>'4.számú melléklet'!C28</f>
        <v>300</v>
      </c>
      <c r="H21" s="245">
        <f>'4.számú melléklet'!D28</f>
        <v>0</v>
      </c>
    </row>
    <row r="22" spans="1:8" ht="15" customHeight="1">
      <c r="A22" s="61">
        <v>14</v>
      </c>
      <c r="B22" s="77"/>
      <c r="C22" s="338" t="s">
        <v>117</v>
      </c>
      <c r="D22" s="338"/>
      <c r="E22" s="338"/>
      <c r="F22" s="338"/>
      <c r="G22" s="507">
        <f>('4.számú melléklet'!C24+'4.számú melléklet'!C25+'4.számú melléklet'!C26)</f>
        <v>779</v>
      </c>
      <c r="H22" s="245">
        <f>('4.számú melléklet'!D24+'4.számú melléklet'!D25+'4.számú melléklet'!D26)</f>
        <v>1905</v>
      </c>
    </row>
    <row r="23" spans="1:8" s="16" customFormat="1" ht="15" customHeight="1">
      <c r="A23" s="61">
        <v>15</v>
      </c>
      <c r="B23" s="222"/>
      <c r="C23" s="79" t="s">
        <v>118</v>
      </c>
      <c r="D23" s="56"/>
      <c r="E23" s="56"/>
      <c r="F23" s="56"/>
      <c r="G23" s="506">
        <f>SUM(G24:G28)</f>
        <v>0</v>
      </c>
      <c r="H23" s="244">
        <f>SUM(H24:H28)</f>
        <v>4698</v>
      </c>
    </row>
    <row r="24" spans="1:8" ht="15" customHeight="1">
      <c r="A24" s="61">
        <v>16</v>
      </c>
      <c r="B24" s="77"/>
      <c r="C24" s="337" t="s">
        <v>119</v>
      </c>
      <c r="D24" s="338"/>
      <c r="E24" s="338"/>
      <c r="F24" s="338"/>
      <c r="G24" s="507">
        <f>('4.számú melléklet'!C38+'4.számú melléklet'!C39)</f>
        <v>0</v>
      </c>
      <c r="H24" s="245">
        <f>('4.számú melléklet'!D38+'4.számú melléklet'!D39)</f>
        <v>0</v>
      </c>
    </row>
    <row r="25" spans="1:8" ht="15" customHeight="1">
      <c r="A25" s="61">
        <v>17</v>
      </c>
      <c r="B25" s="77"/>
      <c r="C25" s="27" t="s">
        <v>120</v>
      </c>
      <c r="D25" s="26"/>
      <c r="E25" s="26"/>
      <c r="F25" s="26"/>
      <c r="G25" s="507">
        <f>('4.számú melléklet'!C40+'4.számú melléklet'!C41)</f>
        <v>0</v>
      </c>
      <c r="H25" s="245">
        <f>('4.számú melléklet'!D40+'4.számú melléklet'!D41)</f>
        <v>4698</v>
      </c>
    </row>
    <row r="26" spans="1:8" ht="15" customHeight="1">
      <c r="A26" s="61">
        <v>18</v>
      </c>
      <c r="B26" s="77"/>
      <c r="C26" s="27" t="s">
        <v>121</v>
      </c>
      <c r="D26" s="26"/>
      <c r="E26" s="26"/>
      <c r="F26" s="26"/>
      <c r="G26" s="507">
        <v>0</v>
      </c>
      <c r="H26" s="245">
        <v>0</v>
      </c>
    </row>
    <row r="27" spans="1:8" ht="15" customHeight="1">
      <c r="A27" s="61">
        <v>19</v>
      </c>
      <c r="B27" s="77"/>
      <c r="C27" s="337" t="s">
        <v>122</v>
      </c>
      <c r="D27" s="338"/>
      <c r="E27" s="338"/>
      <c r="F27" s="338"/>
      <c r="G27" s="507">
        <f>'4.számú melléklet'!C42</f>
        <v>0</v>
      </c>
      <c r="H27" s="245">
        <f>'4.számú melléklet'!D42</f>
        <v>0</v>
      </c>
    </row>
    <row r="28" spans="1:8" ht="15" customHeight="1">
      <c r="A28" s="61">
        <v>20</v>
      </c>
      <c r="B28" s="77"/>
      <c r="C28" s="337" t="s">
        <v>165</v>
      </c>
      <c r="D28" s="338"/>
      <c r="E28" s="338"/>
      <c r="F28" s="338"/>
      <c r="G28" s="507">
        <f>'4.számú melléklet'!C43</f>
        <v>0</v>
      </c>
      <c r="H28" s="245">
        <f>'4.számú melléklet'!D43</f>
        <v>0</v>
      </c>
    </row>
    <row r="29" spans="1:8" s="16" customFormat="1" ht="15" customHeight="1">
      <c r="A29" s="61">
        <v>21</v>
      </c>
      <c r="B29" s="222"/>
      <c r="C29" s="79" t="s">
        <v>123</v>
      </c>
      <c r="D29" s="56"/>
      <c r="E29" s="56"/>
      <c r="F29" s="56"/>
      <c r="G29" s="507">
        <v>0</v>
      </c>
      <c r="H29" s="245">
        <v>0</v>
      </c>
    </row>
    <row r="30" spans="1:8" s="16" customFormat="1" ht="15" customHeight="1">
      <c r="A30" s="61">
        <v>22</v>
      </c>
      <c r="B30" s="222"/>
      <c r="C30" s="339" t="s">
        <v>124</v>
      </c>
      <c r="D30" s="338"/>
      <c r="E30" s="338"/>
      <c r="F30" s="338"/>
      <c r="G30" s="507">
        <v>0</v>
      </c>
      <c r="H30" s="245">
        <v>0</v>
      </c>
    </row>
    <row r="31" spans="1:8" ht="15" customHeight="1">
      <c r="A31" s="61">
        <v>23</v>
      </c>
      <c r="B31" s="77" t="s">
        <v>125</v>
      </c>
      <c r="C31" s="328" t="s">
        <v>81</v>
      </c>
      <c r="D31" s="328"/>
      <c r="E31" s="328"/>
      <c r="F31" s="328"/>
      <c r="G31" s="508">
        <f>G10+G19+G23+G29</f>
        <v>3719</v>
      </c>
      <c r="H31" s="246">
        <f>H10+H19+H23+H29</f>
        <v>9027</v>
      </c>
    </row>
    <row r="32" spans="1:8" s="34" customFormat="1" ht="15" customHeight="1">
      <c r="A32" s="61">
        <v>24</v>
      </c>
      <c r="B32" s="80"/>
      <c r="C32" s="221" t="s">
        <v>126</v>
      </c>
      <c r="D32" s="221"/>
      <c r="E32" s="221"/>
      <c r="F32" s="221"/>
      <c r="G32" s="509">
        <f>'4.számú melléklet'!C22</f>
        <v>22499</v>
      </c>
      <c r="H32" s="204">
        <f>'4.számú melléklet'!D22</f>
        <v>23064</v>
      </c>
    </row>
    <row r="33" spans="1:9" ht="15" customHeight="1">
      <c r="A33" s="61">
        <v>25</v>
      </c>
      <c r="B33" s="77" t="s">
        <v>127</v>
      </c>
      <c r="C33" s="328" t="s">
        <v>128</v>
      </c>
      <c r="D33" s="327"/>
      <c r="E33" s="327"/>
      <c r="F33" s="327"/>
      <c r="G33" s="508">
        <f>G32</f>
        <v>22499</v>
      </c>
      <c r="H33" s="246">
        <f>H32</f>
        <v>23064</v>
      </c>
    </row>
    <row r="34" spans="1:9" s="179" customFormat="1" ht="15" customHeight="1">
      <c r="A34" s="61">
        <v>26</v>
      </c>
      <c r="B34" s="77"/>
      <c r="C34" s="328" t="s">
        <v>246</v>
      </c>
      <c r="D34" s="327"/>
      <c r="E34" s="327"/>
      <c r="F34" s="327"/>
      <c r="G34" s="508">
        <f>'7.számú melléklet '!C10+'9.számú melléklet'!C9</f>
        <v>79930</v>
      </c>
      <c r="H34" s="246">
        <f>'7.számú melléklet '!F10+'9.számú melléklet'!F9</f>
        <v>79930</v>
      </c>
    </row>
    <row r="35" spans="1:9" ht="15" customHeight="1">
      <c r="A35" s="61">
        <v>27</v>
      </c>
      <c r="B35" s="77" t="s">
        <v>129</v>
      </c>
      <c r="C35" s="340" t="s">
        <v>184</v>
      </c>
      <c r="D35" s="327"/>
      <c r="E35" s="327"/>
      <c r="F35" s="327"/>
      <c r="G35" s="510">
        <f>'4.számú melléklet'!C45</f>
        <v>43639.082000000002</v>
      </c>
      <c r="H35" s="247">
        <f>'4.számú melléklet'!D45</f>
        <v>41294.913999999997</v>
      </c>
    </row>
    <row r="36" spans="1:9" s="172" customFormat="1" ht="15" customHeight="1">
      <c r="A36" s="61">
        <v>28</v>
      </c>
      <c r="B36" s="77"/>
      <c r="C36" s="334" t="s">
        <v>181</v>
      </c>
      <c r="D36" s="335"/>
      <c r="E36" s="335"/>
      <c r="F36" s="336"/>
      <c r="G36" s="508">
        <f>SUM(G31,G33,G34,G35)</f>
        <v>149787.08199999999</v>
      </c>
      <c r="H36" s="246">
        <f>SUM(H31,H33,H34,H35)</f>
        <v>153315.91399999999</v>
      </c>
      <c r="I36" s="23"/>
    </row>
    <row r="37" spans="1:9" ht="27.75" customHeight="1">
      <c r="A37" s="103"/>
      <c r="B37" s="332" t="s">
        <v>130</v>
      </c>
      <c r="C37" s="333"/>
      <c r="D37" s="333"/>
      <c r="E37" s="333"/>
      <c r="F37" s="333"/>
      <c r="G37" s="511"/>
      <c r="H37" s="248"/>
    </row>
    <row r="38" spans="1:9" ht="15" customHeight="1">
      <c r="A38" s="103">
        <v>29</v>
      </c>
      <c r="B38" s="77"/>
      <c r="C38" s="326" t="s">
        <v>63</v>
      </c>
      <c r="D38" s="327"/>
      <c r="E38" s="327"/>
      <c r="F38" s="327"/>
      <c r="G38" s="512">
        <f>'3.számú melléklet'!F33</f>
        <v>5939</v>
      </c>
      <c r="H38" s="250">
        <f>'3.számú melléklet'!G33</f>
        <v>11540.046</v>
      </c>
    </row>
    <row r="39" spans="1:9" ht="15" customHeight="1">
      <c r="A39" s="103">
        <v>30</v>
      </c>
      <c r="B39" s="77"/>
      <c r="C39" s="326" t="s">
        <v>131</v>
      </c>
      <c r="D39" s="327"/>
      <c r="E39" s="327"/>
      <c r="F39" s="327"/>
      <c r="G39" s="512">
        <f>'3.számú melléklet'!F34</f>
        <v>1039.3249999999998</v>
      </c>
      <c r="H39" s="250">
        <f>'3.számú melléklet'!G34</f>
        <v>1511.3249999999998</v>
      </c>
    </row>
    <row r="40" spans="1:9" ht="15" customHeight="1">
      <c r="A40" s="103">
        <v>31</v>
      </c>
      <c r="B40" s="77"/>
      <c r="C40" s="326" t="s">
        <v>132</v>
      </c>
      <c r="D40" s="327"/>
      <c r="E40" s="327"/>
      <c r="F40" s="327"/>
      <c r="G40" s="512">
        <f>'3.számú melléklet'!F35</f>
        <v>12076.43</v>
      </c>
      <c r="H40" s="250">
        <f>'3.számú melléklet'!G35</f>
        <v>16403.43</v>
      </c>
    </row>
    <row r="41" spans="1:9" ht="15" customHeight="1">
      <c r="A41" s="103">
        <v>32</v>
      </c>
      <c r="B41" s="77"/>
      <c r="C41" s="326" t="s">
        <v>133</v>
      </c>
      <c r="D41" s="327"/>
      <c r="E41" s="327"/>
      <c r="F41" s="327"/>
      <c r="G41" s="513">
        <f>'3.számú melléklet'!F36</f>
        <v>2261.9349999999999</v>
      </c>
      <c r="H41" s="81">
        <f>'3.számú melléklet'!G36</f>
        <v>2368.1459999999997</v>
      </c>
    </row>
    <row r="42" spans="1:9" ht="15" customHeight="1">
      <c r="A42" s="103">
        <v>33</v>
      </c>
      <c r="B42" s="77"/>
      <c r="C42" s="220" t="s">
        <v>134</v>
      </c>
      <c r="D42" s="220"/>
      <c r="E42" s="220"/>
      <c r="F42" s="220"/>
      <c r="G42" s="513">
        <f>'3.számú melléklet'!F37</f>
        <v>2270</v>
      </c>
      <c r="H42" s="81">
        <f>'3.számú melléklet'!G37</f>
        <v>2295</v>
      </c>
    </row>
    <row r="43" spans="1:9" s="179" customFormat="1" ht="15" customHeight="1">
      <c r="A43" s="103">
        <v>34</v>
      </c>
      <c r="B43" s="77"/>
      <c r="C43" s="329" t="s">
        <v>418</v>
      </c>
      <c r="D43" s="330"/>
      <c r="E43" s="330"/>
      <c r="F43" s="331"/>
      <c r="G43" s="513">
        <v>0</v>
      </c>
      <c r="H43" s="81">
        <v>0</v>
      </c>
    </row>
    <row r="44" spans="1:9" s="16" customFormat="1" ht="15" customHeight="1">
      <c r="A44" s="103">
        <v>35</v>
      </c>
      <c r="B44" s="222"/>
      <c r="C44" s="328" t="s">
        <v>135</v>
      </c>
      <c r="D44" s="327"/>
      <c r="E44" s="327"/>
      <c r="F44" s="327"/>
      <c r="G44" s="508">
        <f>SUM(G38:G43)</f>
        <v>23586.690000000002</v>
      </c>
      <c r="H44" s="246">
        <f>SUM(H38:H43)</f>
        <v>34117.947</v>
      </c>
    </row>
    <row r="45" spans="1:9" s="16" customFormat="1" ht="15" customHeight="1">
      <c r="A45" s="103">
        <v>36</v>
      </c>
      <c r="B45" s="222"/>
      <c r="C45" s="326" t="s">
        <v>136</v>
      </c>
      <c r="D45" s="327"/>
      <c r="E45" s="327"/>
      <c r="F45" s="327"/>
      <c r="G45" s="513">
        <f>'3.számú melléklet'!F40</f>
        <v>88090</v>
      </c>
      <c r="H45" s="81">
        <f>'3.számú melléklet'!G40</f>
        <v>32844</v>
      </c>
    </row>
    <row r="46" spans="1:9" s="16" customFormat="1" ht="15" customHeight="1">
      <c r="A46" s="103">
        <v>37</v>
      </c>
      <c r="B46" s="222"/>
      <c r="C46" s="326" t="s">
        <v>137</v>
      </c>
      <c r="D46" s="327"/>
      <c r="E46" s="327"/>
      <c r="F46" s="327"/>
      <c r="G46" s="513">
        <f>'3.számú melléklet'!F41</f>
        <v>3812</v>
      </c>
      <c r="H46" s="81">
        <f>'3.számú melléklet'!G41</f>
        <v>22298.733</v>
      </c>
    </row>
    <row r="47" spans="1:9" s="16" customFormat="1" ht="15" customHeight="1">
      <c r="A47" s="103">
        <v>38</v>
      </c>
      <c r="B47" s="222"/>
      <c r="C47" s="326" t="s">
        <v>229</v>
      </c>
      <c r="D47" s="327"/>
      <c r="E47" s="327"/>
      <c r="F47" s="327"/>
      <c r="G47" s="513">
        <f>'3.számú melléklet'!F42</f>
        <v>23784.300000000003</v>
      </c>
      <c r="H47" s="81">
        <f>'3.számú melléklet'!G42</f>
        <v>8867.880000000001</v>
      </c>
    </row>
    <row r="48" spans="1:9" s="16" customFormat="1" ht="15" customHeight="1">
      <c r="A48" s="103">
        <v>39</v>
      </c>
      <c r="B48" s="222"/>
      <c r="C48" s="328" t="s">
        <v>68</v>
      </c>
      <c r="D48" s="327"/>
      <c r="E48" s="327"/>
      <c r="F48" s="327"/>
      <c r="G48" s="508">
        <f>SUM(G45:G47)</f>
        <v>115686.3</v>
      </c>
      <c r="H48" s="246">
        <f>SUM(H45:H47)</f>
        <v>64010.612999999998</v>
      </c>
    </row>
    <row r="49" spans="1:10" ht="15" customHeight="1">
      <c r="A49" s="103">
        <v>40</v>
      </c>
      <c r="B49" s="77"/>
      <c r="C49" s="342" t="s">
        <v>112</v>
      </c>
      <c r="D49" s="327"/>
      <c r="E49" s="327"/>
      <c r="F49" s="327"/>
      <c r="G49" s="509">
        <f>'3.számú melléklet'!F46</f>
        <v>0</v>
      </c>
      <c r="H49" s="204">
        <f>'3.számú melléklet'!G46</f>
        <v>0</v>
      </c>
      <c r="J49" s="75"/>
    </row>
    <row r="50" spans="1:10" ht="15" customHeight="1">
      <c r="A50" s="103">
        <v>41</v>
      </c>
      <c r="B50" s="77"/>
      <c r="C50" s="342" t="s">
        <v>111</v>
      </c>
      <c r="D50" s="327"/>
      <c r="E50" s="327"/>
      <c r="F50" s="327"/>
      <c r="G50" s="509">
        <f>'3.számú melléklet'!F45</f>
        <v>10513.98</v>
      </c>
      <c r="H50" s="204">
        <f>'3.számú melléklet'!G45</f>
        <v>55187</v>
      </c>
    </row>
    <row r="51" spans="1:10" s="16" customFormat="1" ht="15" customHeight="1">
      <c r="A51" s="103">
        <v>42</v>
      </c>
      <c r="B51" s="222"/>
      <c r="C51" s="328" t="s">
        <v>138</v>
      </c>
      <c r="D51" s="327"/>
      <c r="E51" s="327"/>
      <c r="F51" s="327"/>
      <c r="G51" s="508">
        <f>SUM(G49:G50)</f>
        <v>10513.98</v>
      </c>
      <c r="H51" s="246">
        <f>SUM(H49:H50)</f>
        <v>55187</v>
      </c>
      <c r="J51" s="76"/>
    </row>
    <row r="52" spans="1:10" s="16" customFormat="1" ht="15" customHeight="1">
      <c r="A52" s="103">
        <v>43</v>
      </c>
      <c r="B52" s="222"/>
      <c r="C52" s="334" t="s">
        <v>415</v>
      </c>
      <c r="D52" s="335"/>
      <c r="E52" s="335"/>
      <c r="F52" s="336"/>
      <c r="G52" s="508">
        <v>0</v>
      </c>
      <c r="H52" s="246">
        <v>0</v>
      </c>
      <c r="J52" s="76"/>
    </row>
    <row r="53" spans="1:10" s="16" customFormat="1" ht="15" customHeight="1">
      <c r="A53" s="103">
        <v>44</v>
      </c>
      <c r="B53" s="222"/>
      <c r="C53" s="328" t="s">
        <v>58</v>
      </c>
      <c r="D53" s="327"/>
      <c r="E53" s="327"/>
      <c r="F53" s="327"/>
      <c r="G53" s="508">
        <f>G44+G48+G51-G52</f>
        <v>149786.97</v>
      </c>
      <c r="H53" s="246">
        <f>H44+H48+H51-H52</f>
        <v>153315.56</v>
      </c>
    </row>
    <row r="54" spans="1:10" s="16" customFormat="1" ht="15" customHeight="1">
      <c r="A54" s="103">
        <v>45</v>
      </c>
      <c r="B54" s="222"/>
      <c r="C54" s="328" t="s">
        <v>139</v>
      </c>
      <c r="D54" s="327"/>
      <c r="E54" s="327"/>
      <c r="F54" s="327"/>
      <c r="G54" s="514">
        <f>Részletező_Önk!D4+Részletező_Önk!E4+Részletező_Önk!F4+Részletező_Önk!I4+Részletező_Önk!J4+Részletező_Önk!K4+Részletező_Önk!L4+Részletező_Önk!M4+Részletező_Önk!N4</f>
        <v>1</v>
      </c>
      <c r="H54" s="306">
        <v>1</v>
      </c>
    </row>
    <row r="55" spans="1:10" ht="15" customHeight="1" thickBot="1">
      <c r="A55" s="249">
        <v>46</v>
      </c>
      <c r="B55" s="82"/>
      <c r="C55" s="343" t="s">
        <v>140</v>
      </c>
      <c r="D55" s="344"/>
      <c r="E55" s="344"/>
      <c r="F55" s="344"/>
      <c r="G55" s="515">
        <v>4</v>
      </c>
      <c r="H55" s="307">
        <v>4</v>
      </c>
    </row>
    <row r="56" spans="1:10">
      <c r="A56" s="309"/>
      <c r="B56" s="38"/>
      <c r="C56" s="37"/>
      <c r="D56" s="37"/>
      <c r="E56" s="37"/>
      <c r="F56" s="37"/>
      <c r="G56" s="37"/>
      <c r="H56" s="37"/>
    </row>
    <row r="57" spans="1:10">
      <c r="A57" s="310"/>
      <c r="B57" s="38"/>
      <c r="C57" s="37"/>
      <c r="D57" s="37"/>
      <c r="E57" s="37"/>
      <c r="F57" s="37"/>
      <c r="G57" s="37"/>
      <c r="H57" s="37"/>
    </row>
    <row r="58" spans="1:10">
      <c r="A58" s="310"/>
      <c r="B58" s="38"/>
      <c r="C58" s="37"/>
      <c r="D58" s="37"/>
      <c r="E58" s="37"/>
      <c r="F58" s="37"/>
      <c r="G58" s="37"/>
      <c r="H58" s="37"/>
    </row>
    <row r="59" spans="1:10">
      <c r="B59" s="38"/>
      <c r="C59" s="37"/>
      <c r="D59" s="37"/>
      <c r="E59" s="37"/>
      <c r="F59" s="37"/>
      <c r="G59" s="37"/>
      <c r="H59" s="37"/>
    </row>
    <row r="60" spans="1:10">
      <c r="B60" s="38"/>
      <c r="C60" s="37"/>
      <c r="D60" s="37"/>
      <c r="E60" s="37"/>
      <c r="F60" s="37"/>
      <c r="G60" s="37"/>
      <c r="H60" s="37"/>
    </row>
    <row r="61" spans="1:10">
      <c r="B61" s="38"/>
      <c r="C61" s="37"/>
      <c r="D61" s="37"/>
      <c r="E61" s="37"/>
      <c r="F61" s="37"/>
      <c r="G61" s="37"/>
      <c r="H61" s="37"/>
    </row>
    <row r="62" spans="1:10">
      <c r="B62" s="38"/>
      <c r="C62" s="37"/>
      <c r="D62" s="37"/>
      <c r="E62" s="37"/>
      <c r="F62" s="37"/>
      <c r="G62" s="37"/>
      <c r="H62" s="37"/>
    </row>
    <row r="63" spans="1:10">
      <c r="B63" s="38"/>
      <c r="C63" s="37"/>
      <c r="D63" s="37"/>
      <c r="E63" s="37"/>
      <c r="F63" s="37"/>
      <c r="G63" s="37"/>
      <c r="H63" s="37"/>
    </row>
    <row r="64" spans="1:10">
      <c r="B64" s="38"/>
      <c r="C64" s="37"/>
      <c r="D64" s="37"/>
      <c r="E64" s="37"/>
      <c r="F64" s="37"/>
      <c r="G64" s="37"/>
      <c r="H64" s="37"/>
    </row>
    <row r="65" spans="2:8">
      <c r="B65" s="38"/>
      <c r="C65" s="14"/>
      <c r="D65" s="14"/>
      <c r="E65" s="14"/>
      <c r="F65" s="14"/>
      <c r="G65" s="118"/>
      <c r="H65" s="316"/>
    </row>
    <row r="66" spans="2:8">
      <c r="B66" s="39"/>
      <c r="C66" s="39"/>
      <c r="D66" s="39"/>
      <c r="E66" s="39"/>
      <c r="F66" s="39"/>
      <c r="G66" s="39"/>
      <c r="H66" s="39"/>
    </row>
    <row r="67" spans="2:8">
      <c r="B67" s="341"/>
      <c r="C67" s="341"/>
      <c r="D67" s="341"/>
      <c r="E67" s="341"/>
      <c r="F67" s="39"/>
      <c r="G67" s="39"/>
      <c r="H67" s="39"/>
    </row>
    <row r="68" spans="2:8">
      <c r="B68" s="39"/>
      <c r="C68" s="39"/>
      <c r="D68" s="39"/>
      <c r="E68" s="39"/>
      <c r="F68" s="39"/>
      <c r="G68" s="39"/>
      <c r="H68" s="39"/>
    </row>
    <row r="69" spans="2:8">
      <c r="B69" s="39"/>
      <c r="C69" s="39"/>
      <c r="D69" s="39"/>
      <c r="E69" s="39"/>
      <c r="F69" s="39"/>
      <c r="G69" s="39"/>
      <c r="H69" s="39"/>
    </row>
    <row r="70" spans="2:8">
      <c r="B70" s="39"/>
      <c r="C70" s="39"/>
      <c r="D70" s="39"/>
      <c r="E70" s="39"/>
      <c r="F70" s="39"/>
      <c r="G70" s="39"/>
      <c r="H70" s="39"/>
    </row>
    <row r="71" spans="2:8">
      <c r="B71" s="39"/>
      <c r="C71" s="39"/>
      <c r="D71" s="39"/>
      <c r="E71" s="39"/>
      <c r="F71" s="39"/>
      <c r="G71" s="39"/>
      <c r="H71" s="39"/>
    </row>
    <row r="72" spans="2:8">
      <c r="B72" s="39"/>
      <c r="C72" s="39"/>
      <c r="D72" s="39"/>
      <c r="E72" s="39"/>
      <c r="F72" s="39"/>
      <c r="G72" s="39"/>
      <c r="H72" s="39"/>
    </row>
    <row r="73" spans="2:8">
      <c r="B73" s="39"/>
      <c r="C73" s="39"/>
      <c r="D73" s="39"/>
      <c r="E73" s="39"/>
      <c r="F73" s="39"/>
      <c r="G73" s="39"/>
      <c r="H73" s="39"/>
    </row>
    <row r="74" spans="2:8">
      <c r="B74" s="39"/>
      <c r="C74" s="39"/>
      <c r="D74" s="39"/>
      <c r="E74" s="39"/>
      <c r="F74" s="39"/>
      <c r="G74" s="39"/>
      <c r="H74" s="39"/>
    </row>
    <row r="75" spans="2:8">
      <c r="B75" s="39"/>
      <c r="C75" s="39"/>
      <c r="D75" s="39"/>
      <c r="E75" s="39"/>
      <c r="F75" s="39"/>
      <c r="G75" s="39"/>
      <c r="H75" s="39"/>
    </row>
    <row r="76" spans="2:8">
      <c r="B76" s="39"/>
      <c r="C76" s="39"/>
      <c r="D76" s="39"/>
      <c r="E76" s="39"/>
      <c r="F76" s="39"/>
      <c r="G76" s="39"/>
      <c r="H76" s="39"/>
    </row>
    <row r="77" spans="2:8">
      <c r="B77" s="39"/>
      <c r="C77" s="39"/>
      <c r="D77" s="39"/>
      <c r="E77" s="39"/>
      <c r="F77" s="39"/>
      <c r="G77" s="39"/>
      <c r="H77" s="39"/>
    </row>
    <row r="78" spans="2:8">
      <c r="B78" s="39"/>
      <c r="C78" s="39"/>
      <c r="D78" s="39"/>
      <c r="E78" s="39"/>
      <c r="F78" s="39"/>
      <c r="G78" s="39"/>
      <c r="H78" s="39"/>
    </row>
    <row r="79" spans="2:8">
      <c r="B79" s="39"/>
      <c r="C79" s="39"/>
      <c r="D79" s="39"/>
      <c r="E79" s="39"/>
      <c r="F79" s="39"/>
      <c r="G79" s="39"/>
      <c r="H79" s="39"/>
    </row>
    <row r="80" spans="2:8">
      <c r="B80" s="39"/>
      <c r="C80" s="39"/>
      <c r="D80" s="39"/>
      <c r="E80" s="39"/>
      <c r="F80" s="39"/>
      <c r="G80" s="39"/>
      <c r="H80" s="39"/>
    </row>
    <row r="81" spans="2:8">
      <c r="B81" s="39"/>
      <c r="C81" s="39"/>
      <c r="D81" s="39"/>
      <c r="E81" s="39"/>
      <c r="F81" s="39"/>
      <c r="G81" s="39"/>
      <c r="H81" s="39"/>
    </row>
    <row r="82" spans="2:8">
      <c r="B82" s="39"/>
      <c r="C82" s="39"/>
      <c r="D82" s="39"/>
      <c r="E82" s="39"/>
      <c r="F82" s="39"/>
      <c r="G82" s="39"/>
      <c r="H82" s="39"/>
    </row>
    <row r="83" spans="2:8">
      <c r="B83" s="39"/>
      <c r="C83" s="39"/>
      <c r="D83" s="39"/>
      <c r="E83" s="39"/>
      <c r="F83" s="39"/>
      <c r="G83" s="39"/>
      <c r="H83" s="39"/>
    </row>
    <row r="84" spans="2:8">
      <c r="B84" s="39"/>
      <c r="C84" s="39"/>
      <c r="D84" s="39"/>
      <c r="E84" s="39"/>
      <c r="F84" s="39"/>
      <c r="G84" s="39"/>
      <c r="H84" s="39"/>
    </row>
    <row r="85" spans="2:8">
      <c r="B85" s="39"/>
      <c r="C85" s="39"/>
      <c r="D85" s="39"/>
      <c r="E85" s="39"/>
      <c r="F85" s="39"/>
      <c r="G85" s="39"/>
      <c r="H85" s="39"/>
    </row>
    <row r="86" spans="2:8">
      <c r="B86" s="39"/>
      <c r="C86" s="39"/>
      <c r="D86" s="39"/>
      <c r="E86" s="39"/>
      <c r="F86" s="39"/>
      <c r="G86" s="39"/>
      <c r="H86" s="39"/>
    </row>
    <row r="87" spans="2:8">
      <c r="B87" s="39"/>
      <c r="C87" s="39"/>
      <c r="D87" s="39"/>
      <c r="E87" s="39"/>
      <c r="F87" s="39"/>
      <c r="G87" s="39"/>
      <c r="H87" s="39"/>
    </row>
    <row r="88" spans="2:8">
      <c r="B88" s="39"/>
      <c r="C88" s="39"/>
      <c r="D88" s="39"/>
      <c r="E88" s="39"/>
      <c r="F88" s="39"/>
      <c r="G88" s="39"/>
      <c r="H88" s="39"/>
    </row>
    <row r="89" spans="2:8">
      <c r="B89" s="39"/>
      <c r="C89" s="39"/>
      <c r="D89" s="39"/>
      <c r="E89" s="39"/>
      <c r="F89" s="39"/>
      <c r="G89" s="39"/>
      <c r="H89" s="39"/>
    </row>
    <row r="90" spans="2:8">
      <c r="B90" s="39"/>
      <c r="C90" s="39"/>
      <c r="D90" s="39"/>
      <c r="E90" s="39"/>
      <c r="F90" s="39"/>
      <c r="G90" s="39"/>
      <c r="H90" s="39"/>
    </row>
    <row r="91" spans="2:8">
      <c r="B91" s="39"/>
      <c r="C91" s="39"/>
      <c r="D91" s="39"/>
      <c r="E91" s="39"/>
      <c r="F91" s="39"/>
      <c r="G91" s="39"/>
      <c r="H91" s="39"/>
    </row>
    <row r="92" spans="2:8">
      <c r="B92" s="39"/>
      <c r="C92" s="39"/>
      <c r="D92" s="39"/>
      <c r="E92" s="39"/>
      <c r="F92" s="39"/>
      <c r="G92" s="39"/>
      <c r="H92" s="39"/>
    </row>
    <row r="93" spans="2:8">
      <c r="B93" s="39"/>
      <c r="C93" s="39"/>
      <c r="D93" s="39"/>
      <c r="E93" s="39"/>
      <c r="F93" s="39"/>
      <c r="G93" s="39"/>
      <c r="H93" s="39"/>
    </row>
    <row r="94" spans="2:8">
      <c r="B94" s="39"/>
      <c r="C94" s="39"/>
      <c r="D94" s="39"/>
      <c r="E94" s="39"/>
      <c r="F94" s="39"/>
      <c r="G94" s="39"/>
      <c r="H94" s="39"/>
    </row>
    <row r="95" spans="2:8">
      <c r="B95" s="39"/>
      <c r="C95" s="39"/>
      <c r="D95" s="39"/>
      <c r="E95" s="39"/>
      <c r="F95" s="39"/>
      <c r="G95" s="39"/>
      <c r="H95" s="39"/>
    </row>
    <row r="96" spans="2:8">
      <c r="B96" s="38"/>
      <c r="C96" s="41"/>
      <c r="D96" s="23"/>
      <c r="E96" s="23"/>
      <c r="F96" s="23"/>
      <c r="G96" s="23"/>
      <c r="H96" s="23"/>
    </row>
  </sheetData>
  <mergeCells count="49">
    <mergeCell ref="H7:H9"/>
    <mergeCell ref="A1:H1"/>
    <mergeCell ref="A3:H3"/>
    <mergeCell ref="A4:H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  <mergeCell ref="C22:F22"/>
    <mergeCell ref="C24:F24"/>
    <mergeCell ref="C27:F27"/>
    <mergeCell ref="C20:F20"/>
    <mergeCell ref="B7:B9"/>
    <mergeCell ref="C7:F9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8:F28"/>
    <mergeCell ref="C30:F30"/>
    <mergeCell ref="C33:F33"/>
    <mergeCell ref="C35:F35"/>
    <mergeCell ref="C44:F44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I66"/>
  <sheetViews>
    <sheetView topLeftCell="A25" workbookViewId="0">
      <selection activeCell="J55" sqref="I54:J55"/>
    </sheetView>
  </sheetViews>
  <sheetFormatPr defaultRowHeight="14.4"/>
  <cols>
    <col min="1" max="1" width="6" customWidth="1"/>
    <col min="5" max="5" width="29.6640625" customWidth="1"/>
    <col min="6" max="6" width="13.44140625" customWidth="1"/>
    <col min="7" max="7" width="13.44140625" style="179" customWidth="1"/>
    <col min="9" max="9" width="11" bestFit="1" customWidth="1"/>
  </cols>
  <sheetData>
    <row r="1" spans="1:9">
      <c r="A1" s="321" t="s">
        <v>467</v>
      </c>
      <c r="B1" s="321"/>
      <c r="C1" s="321"/>
      <c r="D1" s="321"/>
      <c r="E1" s="321"/>
      <c r="F1" s="321"/>
      <c r="G1" s="323"/>
    </row>
    <row r="2" spans="1:9">
      <c r="A2" s="55"/>
      <c r="B2" s="55"/>
      <c r="C2" s="55"/>
      <c r="D2" s="55"/>
      <c r="E2" s="55"/>
      <c r="F2" s="55"/>
      <c r="G2" s="55"/>
      <c r="H2" s="43"/>
    </row>
    <row r="3" spans="1:9">
      <c r="A3" s="322" t="s">
        <v>468</v>
      </c>
      <c r="B3" s="322"/>
      <c r="C3" s="322"/>
      <c r="D3" s="322"/>
      <c r="E3" s="322"/>
      <c r="F3" s="322"/>
      <c r="G3" s="396"/>
    </row>
    <row r="4" spans="1:9">
      <c r="A4" s="379"/>
      <c r="B4" s="379"/>
      <c r="C4" s="379"/>
      <c r="D4" s="379"/>
      <c r="E4" s="379"/>
      <c r="F4" s="379"/>
      <c r="G4" s="23"/>
    </row>
    <row r="5" spans="1:9" ht="15" thickBot="1">
      <c r="A5" s="58"/>
      <c r="B5" s="58"/>
      <c r="C5" s="69"/>
      <c r="D5" s="58"/>
      <c r="E5" s="58"/>
      <c r="F5" s="23"/>
      <c r="G5" s="23" t="s">
        <v>12</v>
      </c>
    </row>
    <row r="6" spans="1:9">
      <c r="A6" s="233"/>
      <c r="B6" s="380" t="s">
        <v>7</v>
      </c>
      <c r="C6" s="380"/>
      <c r="D6" s="380"/>
      <c r="E6" s="380"/>
      <c r="F6" s="485" t="s">
        <v>8</v>
      </c>
      <c r="G6" s="289" t="s">
        <v>9</v>
      </c>
    </row>
    <row r="7" spans="1:9" ht="30" customHeight="1">
      <c r="A7" s="71" t="s">
        <v>59</v>
      </c>
      <c r="B7" s="365" t="s">
        <v>60</v>
      </c>
      <c r="C7" s="365"/>
      <c r="D7" s="365"/>
      <c r="E7" s="365"/>
      <c r="F7" s="486" t="s">
        <v>179</v>
      </c>
      <c r="G7" s="231" t="s">
        <v>451</v>
      </c>
    </row>
    <row r="8" spans="1:9" ht="12.75" customHeight="1">
      <c r="A8" s="354">
        <v>1</v>
      </c>
      <c r="B8" s="381" t="s">
        <v>61</v>
      </c>
      <c r="C8" s="381"/>
      <c r="D8" s="381"/>
      <c r="E8" s="381"/>
      <c r="F8" s="487"/>
      <c r="G8" s="355"/>
    </row>
    <row r="9" spans="1:9">
      <c r="A9" s="354"/>
      <c r="B9" s="381"/>
      <c r="C9" s="381"/>
      <c r="D9" s="381"/>
      <c r="E9" s="381"/>
      <c r="F9" s="488"/>
      <c r="G9" s="356"/>
    </row>
    <row r="10" spans="1:9">
      <c r="A10" s="354"/>
      <c r="B10" s="381"/>
      <c r="C10" s="381"/>
      <c r="D10" s="381"/>
      <c r="E10" s="381"/>
      <c r="F10" s="489"/>
      <c r="G10" s="357"/>
      <c r="I10" s="23"/>
    </row>
    <row r="11" spans="1:9">
      <c r="A11" s="157">
        <v>2</v>
      </c>
      <c r="B11" s="382" t="s">
        <v>95</v>
      </c>
      <c r="C11" s="382"/>
      <c r="D11" s="382"/>
      <c r="E11" s="382"/>
      <c r="F11" s="490">
        <f>'4.számú melléklet'!C30+'4.számú melléklet'!C32+'4.számú melléklet'!C33+'4.számú melléklet'!C34+'4.számú melléklet'!C36+'4.számú melléklet'!C35+'4.számú melléklet'!C29+'4.számú melléklet'!C31</f>
        <v>2640</v>
      </c>
      <c r="G11" s="229">
        <f>'4.számú melléklet'!D30+'4.számú melléklet'!D32+'4.számú melléklet'!D33+'4.számú melléklet'!D34+'4.számú melléklet'!D36+'4.számú melléklet'!D35+'4.számú melléklet'!D29+'4.számú melléklet'!D31</f>
        <v>2424</v>
      </c>
    </row>
    <row r="12" spans="1:9">
      <c r="A12" s="157">
        <v>3</v>
      </c>
      <c r="B12" s="382" t="s">
        <v>239</v>
      </c>
      <c r="C12" s="382"/>
      <c r="D12" s="382"/>
      <c r="E12" s="382"/>
      <c r="F12" s="490">
        <f>('4.számú melléklet'!C24+'4.számú melléklet'!C25+'4.számú melléklet'!C26+'4.számú melléklet'!C27+'4.számú melléklet'!C28)</f>
        <v>1079</v>
      </c>
      <c r="G12" s="229">
        <f>('4.számú melléklet'!D24+'4.számú melléklet'!D25+'4.számú melléklet'!D26+'4.számú melléklet'!D27+'4.számú melléklet'!D28)</f>
        <v>1905</v>
      </c>
    </row>
    <row r="13" spans="1:9" ht="12.75" customHeight="1">
      <c r="A13" s="157">
        <v>4</v>
      </c>
      <c r="B13" s="362" t="s">
        <v>96</v>
      </c>
      <c r="C13" s="362"/>
      <c r="D13" s="362"/>
      <c r="E13" s="362"/>
      <c r="F13" s="490">
        <f>('4.számú melléklet'!C40+'4.számú melléklet'!C44+'4.számú melléklet'!C43)</f>
        <v>79930</v>
      </c>
      <c r="G13" s="229">
        <f>('4.számú melléklet'!D40+'4.számú melléklet'!D44+'4.számú melléklet'!D43)</f>
        <v>79930</v>
      </c>
    </row>
    <row r="14" spans="1:9" ht="12.75" customHeight="1">
      <c r="A14" s="157">
        <v>5</v>
      </c>
      <c r="B14" s="362" t="s">
        <v>97</v>
      </c>
      <c r="C14" s="362"/>
      <c r="D14" s="362"/>
      <c r="E14" s="362"/>
      <c r="F14" s="490">
        <f>('4.számú melléklet'!C41+'4.számú melléklet'!C42+'4.számú melléklet'!C38+'4.számú melléklet'!C39)</f>
        <v>0</v>
      </c>
      <c r="G14" s="229">
        <f>('4.számú melléklet'!D41+'4.számú melléklet'!D42+'4.számú melléklet'!D38+'4.számú melléklet'!D39)</f>
        <v>4698</v>
      </c>
    </row>
    <row r="15" spans="1:9">
      <c r="A15" s="157">
        <v>6</v>
      </c>
      <c r="B15" s="59" t="s">
        <v>98</v>
      </c>
      <c r="C15" s="59"/>
      <c r="D15" s="59"/>
      <c r="E15" s="59"/>
      <c r="F15" s="491">
        <f>'4.számú melléklet'!C22</f>
        <v>22499</v>
      </c>
      <c r="G15" s="232">
        <f>'4.számú melléklet'!D22</f>
        <v>23064</v>
      </c>
    </row>
    <row r="16" spans="1:9">
      <c r="A16" s="234">
        <v>7</v>
      </c>
      <c r="B16" s="361" t="s">
        <v>1</v>
      </c>
      <c r="C16" s="361"/>
      <c r="D16" s="361"/>
      <c r="E16" s="361"/>
      <c r="F16" s="492">
        <f>SUM(F11:F15)</f>
        <v>106148</v>
      </c>
      <c r="G16" s="235">
        <f>SUM(G11:G15)</f>
        <v>112021</v>
      </c>
    </row>
    <row r="17" spans="1:7">
      <c r="A17" s="377">
        <v>8</v>
      </c>
      <c r="B17" s="365" t="s">
        <v>99</v>
      </c>
      <c r="C17" s="365"/>
      <c r="D17" s="365"/>
      <c r="E17" s="365"/>
      <c r="F17" s="493"/>
      <c r="G17" s="358"/>
    </row>
    <row r="18" spans="1:7">
      <c r="A18" s="377"/>
      <c r="B18" s="365"/>
      <c r="C18" s="365"/>
      <c r="D18" s="365"/>
      <c r="E18" s="365"/>
      <c r="F18" s="494"/>
      <c r="G18" s="359"/>
    </row>
    <row r="19" spans="1:7">
      <c r="A19" s="378"/>
      <c r="B19" s="367"/>
      <c r="C19" s="367"/>
      <c r="D19" s="367"/>
      <c r="E19" s="367"/>
      <c r="F19" s="495"/>
      <c r="G19" s="360"/>
    </row>
    <row r="20" spans="1:7">
      <c r="A20" s="157">
        <v>9</v>
      </c>
      <c r="B20" s="362" t="s">
        <v>100</v>
      </c>
      <c r="C20" s="362"/>
      <c r="D20" s="362"/>
      <c r="E20" s="362"/>
      <c r="F20" s="490">
        <v>0</v>
      </c>
      <c r="G20" s="229">
        <v>0</v>
      </c>
    </row>
    <row r="21" spans="1:7">
      <c r="A21" s="157">
        <v>10</v>
      </c>
      <c r="B21" s="362" t="s">
        <v>101</v>
      </c>
      <c r="C21" s="362"/>
      <c r="D21" s="362"/>
      <c r="E21" s="362"/>
      <c r="F21" s="490">
        <v>0</v>
      </c>
      <c r="G21" s="229">
        <v>0</v>
      </c>
    </row>
    <row r="22" spans="1:7">
      <c r="A22" s="157">
        <v>11</v>
      </c>
      <c r="B22" s="362" t="s">
        <v>102</v>
      </c>
      <c r="C22" s="362"/>
      <c r="D22" s="362"/>
      <c r="E22" s="362"/>
      <c r="F22" s="490">
        <v>0</v>
      </c>
      <c r="G22" s="229">
        <v>0</v>
      </c>
    </row>
    <row r="23" spans="1:7">
      <c r="A23" s="236">
        <v>12</v>
      </c>
      <c r="B23" s="363" t="s">
        <v>103</v>
      </c>
      <c r="C23" s="363"/>
      <c r="D23" s="363"/>
      <c r="E23" s="363"/>
      <c r="F23" s="492">
        <f>SUM(F20:F22)</f>
        <v>0</v>
      </c>
      <c r="G23" s="235">
        <f>SUM(G20:G22)</f>
        <v>0</v>
      </c>
    </row>
    <row r="24" spans="1:7">
      <c r="A24" s="354">
        <v>13</v>
      </c>
      <c r="B24" s="365" t="s">
        <v>104</v>
      </c>
      <c r="C24" s="365"/>
      <c r="D24" s="365"/>
      <c r="E24" s="365"/>
      <c r="F24" s="493"/>
      <c r="G24" s="358"/>
    </row>
    <row r="25" spans="1:7">
      <c r="A25" s="354"/>
      <c r="B25" s="365"/>
      <c r="C25" s="365"/>
      <c r="D25" s="365"/>
      <c r="E25" s="365"/>
      <c r="F25" s="494"/>
      <c r="G25" s="359"/>
    </row>
    <row r="26" spans="1:7">
      <c r="A26" s="354"/>
      <c r="B26" s="367"/>
      <c r="C26" s="367"/>
      <c r="D26" s="367"/>
      <c r="E26" s="367"/>
      <c r="F26" s="495"/>
      <c r="G26" s="360"/>
    </row>
    <row r="27" spans="1:7">
      <c r="A27" s="157">
        <v>14</v>
      </c>
      <c r="B27" s="371" t="s">
        <v>105</v>
      </c>
      <c r="C27" s="371"/>
      <c r="D27" s="371"/>
      <c r="E27" s="371"/>
      <c r="F27" s="496">
        <f>'4.számú melléklet'!C45</f>
        <v>43639.082000000002</v>
      </c>
      <c r="G27" s="237">
        <f>'4.számú melléklet'!D45</f>
        <v>41294.913999999997</v>
      </c>
    </row>
    <row r="28" spans="1:7">
      <c r="A28" s="236">
        <v>15</v>
      </c>
      <c r="B28" s="363" t="s">
        <v>1</v>
      </c>
      <c r="C28" s="363"/>
      <c r="D28" s="363"/>
      <c r="E28" s="363"/>
      <c r="F28" s="497">
        <f>SUM(F27)</f>
        <v>43639.082000000002</v>
      </c>
      <c r="G28" s="230">
        <f>SUM(G27)</f>
        <v>41294.913999999997</v>
      </c>
    </row>
    <row r="29" spans="1:7">
      <c r="A29" s="112"/>
      <c r="B29" s="60"/>
      <c r="C29" s="60"/>
      <c r="D29" s="60"/>
      <c r="E29" s="60"/>
      <c r="F29" s="60"/>
      <c r="G29" s="502"/>
    </row>
    <row r="30" spans="1:7">
      <c r="A30" s="236">
        <v>16</v>
      </c>
      <c r="B30" s="366" t="s">
        <v>164</v>
      </c>
      <c r="C30" s="367"/>
      <c r="D30" s="367"/>
      <c r="E30" s="367"/>
      <c r="F30" s="498">
        <f>F16+F23+F28</f>
        <v>149787.08199999999</v>
      </c>
      <c r="G30" s="238">
        <f>G16+G23+G28</f>
        <v>153315.91399999999</v>
      </c>
    </row>
    <row r="31" spans="1:7" ht="15" customHeight="1">
      <c r="A31" s="364">
        <v>17</v>
      </c>
      <c r="B31" s="365" t="s">
        <v>62</v>
      </c>
      <c r="C31" s="365"/>
      <c r="D31" s="365"/>
      <c r="E31" s="365"/>
      <c r="F31" s="487"/>
      <c r="G31" s="355"/>
    </row>
    <row r="32" spans="1:7" ht="15" customHeight="1">
      <c r="A32" s="364"/>
      <c r="B32" s="365"/>
      <c r="C32" s="365"/>
      <c r="D32" s="365"/>
      <c r="E32" s="365"/>
      <c r="F32" s="499"/>
      <c r="G32" s="372"/>
    </row>
    <row r="33" spans="1:7">
      <c r="A33" s="157">
        <v>18</v>
      </c>
      <c r="B33" s="362" t="s">
        <v>63</v>
      </c>
      <c r="C33" s="362"/>
      <c r="D33" s="362"/>
      <c r="E33" s="362"/>
      <c r="F33" s="490">
        <f>'5.számú melléklet'!D23+'5.számú melléklet'!D96</f>
        <v>5939</v>
      </c>
      <c r="G33" s="229">
        <f>'5.számú melléklet'!F23+'5.számú melléklet'!F96</f>
        <v>11540.046</v>
      </c>
    </row>
    <row r="34" spans="1:7">
      <c r="A34" s="157">
        <v>19</v>
      </c>
      <c r="B34" s="362" t="s">
        <v>64</v>
      </c>
      <c r="C34" s="362"/>
      <c r="D34" s="362"/>
      <c r="E34" s="362"/>
      <c r="F34" s="490">
        <f>'5.számú melléklet'!D36</f>
        <v>1039.3249999999998</v>
      </c>
      <c r="G34" s="229">
        <f>'5.számú melléklet'!F36</f>
        <v>1511.3249999999998</v>
      </c>
    </row>
    <row r="35" spans="1:7">
      <c r="A35" s="157">
        <v>20</v>
      </c>
      <c r="B35" s="362" t="s">
        <v>106</v>
      </c>
      <c r="C35" s="362"/>
      <c r="D35" s="362"/>
      <c r="E35" s="362"/>
      <c r="F35" s="490">
        <f>'5.számú melléklet'!D49+'5.számú melléklet'!D86+'5.számú melléklet'!D100</f>
        <v>12076.43</v>
      </c>
      <c r="G35" s="229">
        <f>'5.számú melléklet'!F49+'5.számú melléklet'!F86+'5.számú melléklet'!F100</f>
        <v>16403.43</v>
      </c>
    </row>
    <row r="36" spans="1:7">
      <c r="A36" s="157">
        <v>21</v>
      </c>
      <c r="B36" s="362" t="s">
        <v>107</v>
      </c>
      <c r="C36" s="362"/>
      <c r="D36" s="362"/>
      <c r="E36" s="362"/>
      <c r="F36" s="490">
        <f>'5.számú melléklet'!D60</f>
        <v>2261.9349999999999</v>
      </c>
      <c r="G36" s="229">
        <f>'5.számú melléklet'!F60</f>
        <v>2368.1459999999997</v>
      </c>
    </row>
    <row r="37" spans="1:7">
      <c r="A37" s="157">
        <v>22</v>
      </c>
      <c r="B37" s="362" t="s">
        <v>108</v>
      </c>
      <c r="C37" s="362"/>
      <c r="D37" s="362"/>
      <c r="E37" s="362"/>
      <c r="F37" s="490">
        <f>'5.számú melléklet'!D68</f>
        <v>2270</v>
      </c>
      <c r="G37" s="229">
        <f>'5.számú melléklet'!F68</f>
        <v>2295</v>
      </c>
    </row>
    <row r="38" spans="1:7">
      <c r="A38" s="104">
        <v>23</v>
      </c>
      <c r="B38" s="363" t="s">
        <v>65</v>
      </c>
      <c r="C38" s="363"/>
      <c r="D38" s="363"/>
      <c r="E38" s="363"/>
      <c r="F38" s="497">
        <f>SUM(F33:F37)</f>
        <v>23586.690000000002</v>
      </c>
      <c r="G38" s="230">
        <f>SUM(G33:G37)</f>
        <v>34117.947</v>
      </c>
    </row>
    <row r="39" spans="1:7">
      <c r="A39" s="157">
        <v>24</v>
      </c>
      <c r="B39" s="158" t="s">
        <v>66</v>
      </c>
      <c r="C39" s="90"/>
      <c r="D39" s="223"/>
      <c r="E39" s="90"/>
      <c r="F39" s="500"/>
      <c r="G39" s="239"/>
    </row>
    <row r="40" spans="1:7">
      <c r="A40" s="157">
        <v>25</v>
      </c>
      <c r="B40" s="375" t="s">
        <v>69</v>
      </c>
      <c r="C40" s="369"/>
      <c r="D40" s="369"/>
      <c r="E40" s="370"/>
      <c r="F40" s="490">
        <f>'5.számú melléklet'!D73</f>
        <v>88090</v>
      </c>
      <c r="G40" s="229">
        <f>'5.számú melléklet'!F73</f>
        <v>32844</v>
      </c>
    </row>
    <row r="41" spans="1:7">
      <c r="A41" s="157">
        <v>26</v>
      </c>
      <c r="B41" s="375" t="s">
        <v>109</v>
      </c>
      <c r="C41" s="369"/>
      <c r="D41" s="369"/>
      <c r="E41" s="370"/>
      <c r="F41" s="490">
        <f>'5.számú melléklet'!D72</f>
        <v>3812</v>
      </c>
      <c r="G41" s="229">
        <f>'5.számú melléklet'!F72</f>
        <v>22298.733</v>
      </c>
    </row>
    <row r="42" spans="1:7">
      <c r="A42" s="157">
        <v>27</v>
      </c>
      <c r="B42" s="375" t="s">
        <v>67</v>
      </c>
      <c r="C42" s="369"/>
      <c r="D42" s="369"/>
      <c r="E42" s="370"/>
      <c r="F42" s="490">
        <f>'5.számú melléklet'!D74</f>
        <v>23784.300000000003</v>
      </c>
      <c r="G42" s="229">
        <f>'5.számú melléklet'!F74</f>
        <v>8867.880000000001</v>
      </c>
    </row>
    <row r="43" spans="1:7">
      <c r="A43" s="157">
        <v>28</v>
      </c>
      <c r="B43" s="376" t="s">
        <v>68</v>
      </c>
      <c r="C43" s="369"/>
      <c r="D43" s="369"/>
      <c r="E43" s="370"/>
      <c r="F43" s="497">
        <f>SUM(F40:F42)</f>
        <v>115686.3</v>
      </c>
      <c r="G43" s="230">
        <f>SUM(G40:G42)</f>
        <v>64010.612999999998</v>
      </c>
    </row>
    <row r="44" spans="1:7" ht="15" customHeight="1">
      <c r="A44" s="157">
        <v>29</v>
      </c>
      <c r="B44" s="176" t="s">
        <v>110</v>
      </c>
      <c r="C44" s="177"/>
      <c r="D44" s="177"/>
      <c r="E44" s="178"/>
      <c r="F44" s="497">
        <f>SUM(F45:F46)</f>
        <v>10513.98</v>
      </c>
      <c r="G44" s="230">
        <f>SUM(G45:G46)</f>
        <v>55187</v>
      </c>
    </row>
    <row r="45" spans="1:7">
      <c r="A45" s="157">
        <v>30</v>
      </c>
      <c r="B45" s="368" t="s">
        <v>111</v>
      </c>
      <c r="C45" s="369"/>
      <c r="D45" s="369"/>
      <c r="E45" s="370"/>
      <c r="F45" s="491">
        <f>'5.számú melléklet'!D70</f>
        <v>10513.98</v>
      </c>
      <c r="G45" s="232">
        <f>'5.számú melléklet'!F70</f>
        <v>55187</v>
      </c>
    </row>
    <row r="46" spans="1:7">
      <c r="A46" s="157">
        <v>31</v>
      </c>
      <c r="B46" s="368" t="s">
        <v>112</v>
      </c>
      <c r="C46" s="369"/>
      <c r="D46" s="369"/>
      <c r="E46" s="370"/>
      <c r="F46" s="491">
        <v>0</v>
      </c>
      <c r="G46" s="232">
        <v>0</v>
      </c>
    </row>
    <row r="47" spans="1:7">
      <c r="A47" s="104">
        <v>32</v>
      </c>
      <c r="B47" s="361" t="s">
        <v>113</v>
      </c>
      <c r="C47" s="361"/>
      <c r="D47" s="361"/>
      <c r="E47" s="361"/>
      <c r="F47" s="497">
        <f>F45+F46</f>
        <v>10513.98</v>
      </c>
      <c r="G47" s="230">
        <f>G45+G46</f>
        <v>55187</v>
      </c>
    </row>
    <row r="48" spans="1:7" ht="15" thickBot="1">
      <c r="A48" s="240">
        <v>33</v>
      </c>
      <c r="B48" s="373" t="s">
        <v>176</v>
      </c>
      <c r="C48" s="374"/>
      <c r="D48" s="374"/>
      <c r="E48" s="374"/>
      <c r="F48" s="501">
        <f>F38+F43+F47</f>
        <v>149786.97</v>
      </c>
      <c r="G48" s="503">
        <f>G38+G43+G47</f>
        <v>153315.56</v>
      </c>
    </row>
    <row r="60" spans="2:7">
      <c r="B60" s="40"/>
      <c r="C60" s="23"/>
      <c r="D60" s="23"/>
      <c r="E60" s="23"/>
      <c r="F60" s="23"/>
      <c r="G60" s="23"/>
    </row>
    <row r="61" spans="2:7">
      <c r="B61" s="40"/>
      <c r="C61" s="23"/>
      <c r="D61" s="23"/>
      <c r="E61" s="23"/>
      <c r="F61" s="23"/>
      <c r="G61" s="23"/>
    </row>
    <row r="62" spans="2:7">
      <c r="B62" s="23"/>
      <c r="C62" s="23"/>
      <c r="D62" s="23"/>
      <c r="E62" s="23"/>
      <c r="F62" s="23"/>
      <c r="G62" s="23"/>
    </row>
    <row r="63" spans="2:7">
      <c r="B63" s="23"/>
      <c r="C63" s="23"/>
      <c r="D63" s="23"/>
      <c r="E63" s="23"/>
      <c r="F63" s="23"/>
      <c r="G63" s="23"/>
    </row>
    <row r="64" spans="2:7">
      <c r="B64" s="40"/>
      <c r="C64" s="23"/>
      <c r="D64" s="23"/>
      <c r="E64" s="23"/>
      <c r="F64" s="23"/>
      <c r="G64" s="23"/>
    </row>
    <row r="65" spans="2:7">
      <c r="B65" s="23"/>
      <c r="C65" s="23"/>
      <c r="D65" s="23"/>
      <c r="E65" s="23"/>
      <c r="F65" s="23"/>
      <c r="G65" s="23"/>
    </row>
    <row r="66" spans="2:7">
      <c r="B66" s="23"/>
      <c r="C66" s="23"/>
      <c r="D66" s="23"/>
      <c r="E66" s="23"/>
      <c r="F66" s="23"/>
      <c r="G66" s="23"/>
    </row>
  </sheetData>
  <mergeCells count="47">
    <mergeCell ref="G8:G10"/>
    <mergeCell ref="G17:G19"/>
    <mergeCell ref="G24:G26"/>
    <mergeCell ref="G31:G32"/>
    <mergeCell ref="A1:G1"/>
    <mergeCell ref="A3:G3"/>
    <mergeCell ref="A17:A19"/>
    <mergeCell ref="A4:F4"/>
    <mergeCell ref="B6:E6"/>
    <mergeCell ref="B7:E7"/>
    <mergeCell ref="A8:A10"/>
    <mergeCell ref="B8:E10"/>
    <mergeCell ref="B11:E11"/>
    <mergeCell ref="B12:E12"/>
    <mergeCell ref="B13:E13"/>
    <mergeCell ref="B48:E48"/>
    <mergeCell ref="B40:E40"/>
    <mergeCell ref="B41:E41"/>
    <mergeCell ref="B42:E42"/>
    <mergeCell ref="B43:E43"/>
    <mergeCell ref="B46:E46"/>
    <mergeCell ref="B33:E33"/>
    <mergeCell ref="B27:E27"/>
    <mergeCell ref="B28:E28"/>
    <mergeCell ref="F31:F32"/>
    <mergeCell ref="B16:E16"/>
    <mergeCell ref="B20:E20"/>
    <mergeCell ref="B21:E21"/>
    <mergeCell ref="B22:E22"/>
    <mergeCell ref="B17:E19"/>
    <mergeCell ref="B23:E23"/>
    <mergeCell ref="A24:A26"/>
    <mergeCell ref="F8:F10"/>
    <mergeCell ref="F17:F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F24:F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D48"/>
  <sheetViews>
    <sheetView topLeftCell="A28" workbookViewId="0">
      <selection activeCell="D42" sqref="D42"/>
    </sheetView>
  </sheetViews>
  <sheetFormatPr defaultRowHeight="14.4"/>
  <cols>
    <col min="1" max="1" width="8" customWidth="1"/>
    <col min="2" max="2" width="52.5546875" customWidth="1"/>
    <col min="3" max="3" width="13.44140625" customWidth="1"/>
    <col min="4" max="4" width="13.44140625" style="179" customWidth="1"/>
  </cols>
  <sheetData>
    <row r="1" spans="1:4">
      <c r="A1" s="347" t="s">
        <v>465</v>
      </c>
      <c r="B1" s="347"/>
      <c r="C1" s="347"/>
      <c r="D1" s="323"/>
    </row>
    <row r="2" spans="1:4">
      <c r="A2" s="55"/>
      <c r="B2" s="55"/>
      <c r="C2" s="55"/>
      <c r="D2" s="55"/>
    </row>
    <row r="3" spans="1:4">
      <c r="A3" s="347" t="s">
        <v>448</v>
      </c>
      <c r="B3" s="347"/>
      <c r="C3" s="347"/>
      <c r="D3"/>
    </row>
    <row r="4" spans="1:4">
      <c r="A4" s="55"/>
      <c r="B4" s="55"/>
      <c r="C4" s="55"/>
      <c r="D4" s="55"/>
    </row>
    <row r="5" spans="1:4" ht="15" thickBot="1">
      <c r="A5" s="55"/>
      <c r="B5" s="62"/>
      <c r="C5" s="62"/>
      <c r="D5" s="62" t="s">
        <v>18</v>
      </c>
    </row>
    <row r="6" spans="1:4">
      <c r="A6" s="63" t="s">
        <v>25</v>
      </c>
      <c r="B6" s="64" t="s">
        <v>7</v>
      </c>
      <c r="C6" s="475" t="s">
        <v>8</v>
      </c>
      <c r="D6" s="295" t="s">
        <v>9</v>
      </c>
    </row>
    <row r="7" spans="1:4" ht="31.5" customHeight="1">
      <c r="A7" s="65">
        <v>1</v>
      </c>
      <c r="B7" s="29" t="s">
        <v>70</v>
      </c>
      <c r="C7" s="476" t="s">
        <v>180</v>
      </c>
      <c r="D7" s="296" t="s">
        <v>463</v>
      </c>
    </row>
    <row r="8" spans="1:4">
      <c r="A8" s="65">
        <v>2</v>
      </c>
      <c r="B8" s="113" t="s">
        <v>71</v>
      </c>
      <c r="C8" s="477"/>
      <c r="D8" s="297"/>
    </row>
    <row r="9" spans="1:4">
      <c r="A9" s="65">
        <v>3</v>
      </c>
      <c r="B9" s="26" t="s">
        <v>72</v>
      </c>
      <c r="C9" s="478">
        <v>0</v>
      </c>
      <c r="D9" s="298">
        <v>0</v>
      </c>
    </row>
    <row r="10" spans="1:4">
      <c r="A10" s="65">
        <v>4</v>
      </c>
      <c r="B10" s="26" t="s">
        <v>21</v>
      </c>
      <c r="C10" s="478">
        <v>0</v>
      </c>
      <c r="D10" s="298">
        <v>0</v>
      </c>
    </row>
    <row r="11" spans="1:4">
      <c r="A11" s="65">
        <v>5</v>
      </c>
      <c r="B11" s="26" t="s">
        <v>73</v>
      </c>
      <c r="C11" s="478">
        <v>1986</v>
      </c>
      <c r="D11" s="298">
        <v>1986</v>
      </c>
    </row>
    <row r="12" spans="1:4">
      <c r="A12" s="65">
        <v>6</v>
      </c>
      <c r="B12" s="57" t="s">
        <v>74</v>
      </c>
      <c r="C12" s="479">
        <v>1824</v>
      </c>
      <c r="D12" s="299">
        <v>1824</v>
      </c>
    </row>
    <row r="13" spans="1:4">
      <c r="A13" s="65">
        <v>7</v>
      </c>
      <c r="B13" s="26" t="s">
        <v>75</v>
      </c>
      <c r="C13" s="478">
        <v>1046</v>
      </c>
      <c r="D13" s="298">
        <v>1046</v>
      </c>
    </row>
    <row r="14" spans="1:4">
      <c r="A14" s="65">
        <v>8</v>
      </c>
      <c r="B14" s="26" t="s">
        <v>76</v>
      </c>
      <c r="C14" s="478">
        <v>994</v>
      </c>
      <c r="D14" s="298">
        <v>994</v>
      </c>
    </row>
    <row r="15" spans="1:4">
      <c r="A15" s="65">
        <v>9</v>
      </c>
      <c r="B15" s="26" t="s">
        <v>77</v>
      </c>
      <c r="C15" s="478">
        <v>5000</v>
      </c>
      <c r="D15" s="298">
        <v>5000</v>
      </c>
    </row>
    <row r="16" spans="1:4">
      <c r="A16" s="65">
        <v>10</v>
      </c>
      <c r="B16" s="30" t="s">
        <v>435</v>
      </c>
      <c r="C16" s="480">
        <v>3</v>
      </c>
      <c r="D16" s="300">
        <v>3</v>
      </c>
    </row>
    <row r="17" spans="1:4" ht="17.25" customHeight="1">
      <c r="A17" s="65">
        <v>11</v>
      </c>
      <c r="B17" s="30" t="s">
        <v>78</v>
      </c>
      <c r="C17" s="480">
        <v>2270</v>
      </c>
      <c r="D17" s="300">
        <v>2270</v>
      </c>
    </row>
    <row r="18" spans="1:4" s="179" customFormat="1" ht="17.25" customHeight="1">
      <c r="A18" s="65">
        <v>12</v>
      </c>
      <c r="B18" s="30" t="s">
        <v>28</v>
      </c>
      <c r="C18" s="480">
        <v>653</v>
      </c>
      <c r="D18" s="300">
        <v>532</v>
      </c>
    </row>
    <row r="19" spans="1:4" ht="17.25" customHeight="1">
      <c r="A19" s="65">
        <v>13</v>
      </c>
      <c r="B19" s="66" t="s">
        <v>232</v>
      </c>
      <c r="C19" s="481">
        <v>1909</v>
      </c>
      <c r="D19" s="301">
        <v>1909</v>
      </c>
    </row>
    <row r="20" spans="1:4" ht="17.25" customHeight="1">
      <c r="A20" s="65">
        <v>14</v>
      </c>
      <c r="B20" s="67" t="s">
        <v>79</v>
      </c>
      <c r="C20" s="480">
        <v>1800</v>
      </c>
      <c r="D20" s="300">
        <v>2000</v>
      </c>
    </row>
    <row r="21" spans="1:4" ht="17.25" customHeight="1">
      <c r="A21" s="65">
        <v>15</v>
      </c>
      <c r="B21" s="67" t="s">
        <v>251</v>
      </c>
      <c r="C21" s="480">
        <v>5014</v>
      </c>
      <c r="D21" s="300">
        <f>5014+29+457</f>
        <v>5500</v>
      </c>
    </row>
    <row r="22" spans="1:4" ht="17.25" customHeight="1">
      <c r="A22" s="65">
        <v>16</v>
      </c>
      <c r="B22" s="67" t="s">
        <v>80</v>
      </c>
      <c r="C22" s="482">
        <f>SUM(C9:C21)</f>
        <v>22499</v>
      </c>
      <c r="D22" s="303">
        <f>SUM(D9:D21)</f>
        <v>23064</v>
      </c>
    </row>
    <row r="23" spans="1:4" ht="15.75" customHeight="1">
      <c r="A23" s="65">
        <v>17</v>
      </c>
      <c r="B23" s="114" t="s">
        <v>81</v>
      </c>
      <c r="C23" s="483"/>
      <c r="D23" s="304"/>
    </row>
    <row r="24" spans="1:4" ht="17.100000000000001" customHeight="1">
      <c r="A24" s="65">
        <v>18</v>
      </c>
      <c r="B24" s="67" t="s">
        <v>466</v>
      </c>
      <c r="C24" s="481">
        <v>0</v>
      </c>
      <c r="D24" s="301">
        <v>27</v>
      </c>
    </row>
    <row r="25" spans="1:4" ht="17.100000000000001" customHeight="1">
      <c r="A25" s="65">
        <v>19</v>
      </c>
      <c r="B25" s="67" t="s">
        <v>82</v>
      </c>
      <c r="C25" s="481">
        <v>79</v>
      </c>
      <c r="D25" s="301">
        <v>269</v>
      </c>
    </row>
    <row r="26" spans="1:4" ht="17.100000000000001" customHeight="1">
      <c r="A26" s="65">
        <v>20</v>
      </c>
      <c r="B26" s="67" t="s">
        <v>83</v>
      </c>
      <c r="C26" s="481">
        <v>700</v>
      </c>
      <c r="D26" s="301">
        <v>1609</v>
      </c>
    </row>
    <row r="27" spans="1:4" ht="17.100000000000001" customHeight="1">
      <c r="A27" s="65">
        <v>21</v>
      </c>
      <c r="B27" s="67" t="s">
        <v>84</v>
      </c>
      <c r="C27" s="481">
        <v>0</v>
      </c>
      <c r="D27" s="301">
        <v>0</v>
      </c>
    </row>
    <row r="28" spans="1:4" ht="17.100000000000001" customHeight="1">
      <c r="A28" s="65">
        <v>22</v>
      </c>
      <c r="B28" s="67" t="s">
        <v>85</v>
      </c>
      <c r="C28" s="481">
        <v>300</v>
      </c>
      <c r="D28" s="301">
        <v>0</v>
      </c>
    </row>
    <row r="29" spans="1:4" ht="17.100000000000001" customHeight="1">
      <c r="A29" s="65">
        <v>23</v>
      </c>
      <c r="B29" s="67" t="s">
        <v>234</v>
      </c>
      <c r="C29" s="481">
        <v>300</v>
      </c>
      <c r="D29" s="301">
        <v>326</v>
      </c>
    </row>
    <row r="30" spans="1:4" ht="17.100000000000001" customHeight="1">
      <c r="A30" s="65">
        <v>24</v>
      </c>
      <c r="B30" s="67" t="s">
        <v>233</v>
      </c>
      <c r="C30" s="481">
        <v>0</v>
      </c>
      <c r="D30" s="301">
        <v>0</v>
      </c>
    </row>
    <row r="31" spans="1:4" ht="17.100000000000001" customHeight="1">
      <c r="A31" s="65">
        <v>25</v>
      </c>
      <c r="B31" s="67" t="s">
        <v>3</v>
      </c>
      <c r="C31" s="481">
        <v>0</v>
      </c>
      <c r="D31" s="301">
        <v>214</v>
      </c>
    </row>
    <row r="32" spans="1:4" ht="17.100000000000001" customHeight="1">
      <c r="A32" s="65">
        <v>26</v>
      </c>
      <c r="B32" s="67" t="s">
        <v>86</v>
      </c>
      <c r="C32" s="481">
        <v>1800</v>
      </c>
      <c r="D32" s="301">
        <v>1344</v>
      </c>
    </row>
    <row r="33" spans="1:4" ht="17.100000000000001" customHeight="1">
      <c r="A33" s="65">
        <v>27</v>
      </c>
      <c r="B33" s="67" t="s">
        <v>235</v>
      </c>
      <c r="C33" s="481">
        <v>0</v>
      </c>
      <c r="D33" s="301">
        <v>0</v>
      </c>
    </row>
    <row r="34" spans="1:4">
      <c r="A34" s="65">
        <v>28</v>
      </c>
      <c r="B34" s="30" t="s">
        <v>236</v>
      </c>
      <c r="C34" s="481">
        <v>0</v>
      </c>
      <c r="D34" s="301">
        <v>0</v>
      </c>
    </row>
    <row r="35" spans="1:4" s="179" customFormat="1">
      <c r="A35" s="65">
        <v>29</v>
      </c>
      <c r="B35" s="30" t="s">
        <v>237</v>
      </c>
      <c r="C35" s="481">
        <v>0</v>
      </c>
      <c r="D35" s="301">
        <v>0</v>
      </c>
    </row>
    <row r="36" spans="1:4">
      <c r="A36" s="65">
        <v>30</v>
      </c>
      <c r="B36" s="30" t="s">
        <v>87</v>
      </c>
      <c r="C36" s="481">
        <v>540</v>
      </c>
      <c r="D36" s="301">
        <v>540</v>
      </c>
    </row>
    <row r="37" spans="1:4">
      <c r="A37" s="65">
        <v>31</v>
      </c>
      <c r="B37" s="29" t="s">
        <v>88</v>
      </c>
      <c r="C37" s="482">
        <f>SUM(C24:C36)</f>
        <v>3719</v>
      </c>
      <c r="D37" s="303">
        <f>SUM(D24:D36)</f>
        <v>4329</v>
      </c>
    </row>
    <row r="38" spans="1:4" s="34" customFormat="1" ht="13.8">
      <c r="A38" s="65">
        <v>32</v>
      </c>
      <c r="B38" s="68" t="s">
        <v>89</v>
      </c>
      <c r="C38" s="481">
        <v>0</v>
      </c>
      <c r="D38" s="301">
        <v>0</v>
      </c>
    </row>
    <row r="39" spans="1:4">
      <c r="A39" s="65">
        <v>33</v>
      </c>
      <c r="B39" s="29" t="s">
        <v>90</v>
      </c>
      <c r="C39" s="481">
        <v>0</v>
      </c>
      <c r="D39" s="301">
        <v>0</v>
      </c>
    </row>
    <row r="40" spans="1:4">
      <c r="A40" s="65">
        <v>34</v>
      </c>
      <c r="B40" s="29" t="s">
        <v>414</v>
      </c>
      <c r="C40" s="481">
        <v>0</v>
      </c>
      <c r="D40" s="301">
        <v>0</v>
      </c>
    </row>
    <row r="41" spans="1:4">
      <c r="A41" s="65">
        <v>35</v>
      </c>
      <c r="B41" s="29" t="s">
        <v>91</v>
      </c>
      <c r="C41" s="481">
        <v>0</v>
      </c>
      <c r="D41" s="301">
        <v>4698</v>
      </c>
    </row>
    <row r="42" spans="1:4">
      <c r="A42" s="65">
        <v>36</v>
      </c>
      <c r="B42" s="29" t="s">
        <v>238</v>
      </c>
      <c r="C42" s="481">
        <v>0</v>
      </c>
      <c r="D42" s="301">
        <v>0</v>
      </c>
    </row>
    <row r="43" spans="1:4">
      <c r="A43" s="65">
        <v>38</v>
      </c>
      <c r="B43" s="29" t="s">
        <v>92</v>
      </c>
      <c r="C43" s="481">
        <v>0</v>
      </c>
      <c r="D43" s="301">
        <v>0</v>
      </c>
    </row>
    <row r="44" spans="1:4">
      <c r="A44" s="65">
        <v>39</v>
      </c>
      <c r="B44" s="29" t="s">
        <v>245</v>
      </c>
      <c r="C44" s="481">
        <f>'7.számú melléklet '!C10+'9.számú melléklet'!C9</f>
        <v>79930</v>
      </c>
      <c r="D44" s="301">
        <f>'7.számú melléklet '!F10+'9.számú melléklet'!F9</f>
        <v>79930</v>
      </c>
    </row>
    <row r="45" spans="1:4">
      <c r="A45" s="65">
        <v>40</v>
      </c>
      <c r="B45" s="29" t="s">
        <v>93</v>
      </c>
      <c r="C45" s="481">
        <f>Részletező_Önk!F60</f>
        <v>43639.082000000002</v>
      </c>
      <c r="D45" s="301">
        <f>Részletező_Önk!U60</f>
        <v>41294.913999999997</v>
      </c>
    </row>
    <row r="46" spans="1:4" ht="15" thickBot="1">
      <c r="A46" s="65">
        <v>41</v>
      </c>
      <c r="B46" s="31" t="s">
        <v>94</v>
      </c>
      <c r="C46" s="484">
        <f>C22+C37+C38+C39+C40+C41+C42+C43+C45+C44</f>
        <v>149787.08199999999</v>
      </c>
      <c r="D46" s="302">
        <f>D22+D37+D38+D39+D40+D41+D42+D43+D45+D44</f>
        <v>153315.91399999999</v>
      </c>
    </row>
    <row r="48" spans="1:4" ht="15.6">
      <c r="B48" s="42"/>
      <c r="C48" s="42"/>
      <c r="D48" s="42"/>
    </row>
  </sheetData>
  <mergeCells count="2">
    <mergeCell ref="A3:C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G105"/>
  <sheetViews>
    <sheetView topLeftCell="A49" zoomScale="95" zoomScaleNormal="95" workbookViewId="0">
      <selection activeCell="D73" sqref="D73"/>
    </sheetView>
  </sheetViews>
  <sheetFormatPr defaultRowHeight="14.4"/>
  <cols>
    <col min="1" max="1" width="5.44140625" customWidth="1"/>
    <col min="3" max="3" width="38.109375" customWidth="1"/>
    <col min="4" max="4" width="14.33203125" customWidth="1"/>
    <col min="5" max="5" width="12.6640625" style="219" customWidth="1"/>
    <col min="6" max="6" width="14.33203125" style="179" customWidth="1"/>
    <col min="7" max="7" width="16.88671875" customWidth="1"/>
  </cols>
  <sheetData>
    <row r="1" spans="1:6">
      <c r="B1" s="34"/>
      <c r="C1" s="34"/>
      <c r="D1" s="34"/>
      <c r="E1" s="210"/>
      <c r="F1" s="34"/>
    </row>
    <row r="2" spans="1:6">
      <c r="A2" s="395" t="s">
        <v>462</v>
      </c>
      <c r="B2" s="396"/>
      <c r="C2" s="396"/>
      <c r="D2" s="396"/>
      <c r="E2" s="396"/>
      <c r="F2" s="323"/>
    </row>
    <row r="3" spans="1:6">
      <c r="A3" s="395" t="s">
        <v>434</v>
      </c>
      <c r="B3" s="396"/>
      <c r="C3" s="396"/>
      <c r="D3" s="396"/>
      <c r="E3" s="396"/>
      <c r="F3" s="323"/>
    </row>
    <row r="4" spans="1:6">
      <c r="A4" s="395" t="s">
        <v>447</v>
      </c>
      <c r="B4" s="396"/>
      <c r="C4" s="396"/>
      <c r="D4" s="396"/>
      <c r="E4" s="396"/>
      <c r="F4" s="323"/>
    </row>
    <row r="5" spans="1:6">
      <c r="A5" s="55"/>
      <c r="B5" s="121"/>
      <c r="C5" s="122"/>
      <c r="D5" s="122"/>
      <c r="E5" s="211"/>
      <c r="F5" s="122"/>
    </row>
    <row r="6" spans="1:6" ht="15" thickBot="1">
      <c r="A6" s="55"/>
      <c r="B6" s="121" t="s">
        <v>26</v>
      </c>
      <c r="C6" s="122"/>
      <c r="D6" s="122"/>
      <c r="E6" s="211"/>
      <c r="F6" s="122"/>
    </row>
    <row r="7" spans="1:6">
      <c r="A7" s="455"/>
      <c r="B7" s="456" t="s">
        <v>7</v>
      </c>
      <c r="C7" s="457"/>
      <c r="D7" s="458" t="s">
        <v>8</v>
      </c>
      <c r="E7" s="459" t="s">
        <v>9</v>
      </c>
      <c r="F7" s="460" t="s">
        <v>248</v>
      </c>
    </row>
    <row r="8" spans="1:6" ht="15" customHeight="1">
      <c r="A8" s="461" t="s">
        <v>25</v>
      </c>
      <c r="B8" s="399" t="s">
        <v>0</v>
      </c>
      <c r="C8" s="400"/>
      <c r="D8" s="397" t="s">
        <v>180</v>
      </c>
      <c r="E8" s="403" t="s">
        <v>174</v>
      </c>
      <c r="F8" s="462" t="s">
        <v>463</v>
      </c>
    </row>
    <row r="9" spans="1:6" ht="30" customHeight="1" thickBot="1">
      <c r="A9" s="463"/>
      <c r="B9" s="401"/>
      <c r="C9" s="402"/>
      <c r="D9" s="398"/>
      <c r="E9" s="404"/>
      <c r="F9" s="464"/>
    </row>
    <row r="10" spans="1:6">
      <c r="A10" s="465">
        <v>1</v>
      </c>
      <c r="B10" s="125" t="s">
        <v>27</v>
      </c>
      <c r="C10" s="125"/>
      <c r="D10" s="126"/>
      <c r="E10" s="212"/>
      <c r="F10" s="466"/>
    </row>
    <row r="11" spans="1:6" ht="20.399999999999999">
      <c r="A11" s="465">
        <v>2</v>
      </c>
      <c r="B11" s="125"/>
      <c r="C11" s="294" t="s">
        <v>388</v>
      </c>
      <c r="D11" s="132">
        <f>Részletező_Önk!D7</f>
        <v>5574</v>
      </c>
      <c r="E11" s="128">
        <f>Részletező_Önk!D4</f>
        <v>1</v>
      </c>
      <c r="F11" s="467">
        <f>D11</f>
        <v>5574</v>
      </c>
    </row>
    <row r="12" spans="1:6">
      <c r="A12" s="465">
        <v>3</v>
      </c>
      <c r="B12" s="125"/>
      <c r="C12" s="294" t="s">
        <v>391</v>
      </c>
      <c r="D12" s="132">
        <f>Részletező_Önk!E7</f>
        <v>0</v>
      </c>
      <c r="E12" s="128">
        <f>Részletező_Önk!E4</f>
        <v>0</v>
      </c>
      <c r="F12" s="467">
        <f>Részletező_Önk!G7</f>
        <v>0</v>
      </c>
    </row>
    <row r="13" spans="1:6">
      <c r="A13" s="465">
        <v>4</v>
      </c>
      <c r="B13" s="125"/>
      <c r="C13" s="291" t="s">
        <v>36</v>
      </c>
      <c r="D13" s="132">
        <f>Részletező_Önk!I7</f>
        <v>0</v>
      </c>
      <c r="E13" s="128">
        <f>Részletező_Önk!I4</f>
        <v>0</v>
      </c>
      <c r="F13" s="467">
        <v>0</v>
      </c>
    </row>
    <row r="14" spans="1:6">
      <c r="A14" s="465">
        <v>5</v>
      </c>
      <c r="B14" s="125"/>
      <c r="C14" s="125" t="str">
        <f>Részletező_Önk!J1</f>
        <v>Zöldterület-kezelés</v>
      </c>
      <c r="D14" s="132">
        <f>Részletező_Önk!J7</f>
        <v>0</v>
      </c>
      <c r="E14" s="128">
        <f>Részletező_Önk!J4</f>
        <v>0</v>
      </c>
      <c r="F14" s="467">
        <f>Részletező_Önk!L7</f>
        <v>0</v>
      </c>
    </row>
    <row r="15" spans="1:6">
      <c r="A15" s="465">
        <v>6</v>
      </c>
      <c r="B15" s="125"/>
      <c r="C15" s="127" t="str">
        <f>Részletező_Önk!K1</f>
        <v xml:space="preserve">Váors, községszolgáltatási egyéb szolgáltatások </v>
      </c>
      <c r="D15" s="132">
        <f>Részletező_Önk!K7</f>
        <v>365</v>
      </c>
      <c r="E15" s="128">
        <f>Részletező_Önk!K4</f>
        <v>0</v>
      </c>
      <c r="F15" s="467">
        <f>D15</f>
        <v>365</v>
      </c>
    </row>
    <row r="16" spans="1:6" s="179" customFormat="1">
      <c r="A16" s="465">
        <v>7</v>
      </c>
      <c r="B16" s="125"/>
      <c r="C16" s="127" t="str">
        <f>Részletező_Önk!L1</f>
        <v>Háziorvosi alapellátás</v>
      </c>
      <c r="D16" s="132">
        <f>Részletező_Önk!L7</f>
        <v>0</v>
      </c>
      <c r="E16" s="128">
        <f>Részletező_Önk!L4</f>
        <v>0</v>
      </c>
      <c r="F16" s="467">
        <f>Részletező_Önk!N7</f>
        <v>0</v>
      </c>
    </row>
    <row r="17" spans="1:7" s="179" customFormat="1">
      <c r="A17" s="465">
        <v>8</v>
      </c>
      <c r="B17" s="125"/>
      <c r="C17" s="127" t="str">
        <f>Részletező_Önk!M1</f>
        <v>Fogorvosi alapellátás</v>
      </c>
      <c r="D17" s="132">
        <f>Részletező_Önk!M7</f>
        <v>0</v>
      </c>
      <c r="E17" s="128">
        <f>Részletező_Önk!M4</f>
        <v>0</v>
      </c>
      <c r="F17" s="467">
        <f>Részletező_Önk!O7</f>
        <v>0</v>
      </c>
    </row>
    <row r="18" spans="1:7" s="179" customFormat="1">
      <c r="A18" s="465">
        <v>9</v>
      </c>
      <c r="B18" s="125"/>
      <c r="C18" s="127" t="str">
        <f>Részletező_Önk!N1</f>
        <v xml:space="preserve">Könyvtári szolgáltatások </v>
      </c>
      <c r="D18" s="132">
        <f>Részletező_Önk!N7</f>
        <v>0</v>
      </c>
      <c r="E18" s="128">
        <f>Részletező_Önk!N4</f>
        <v>0</v>
      </c>
      <c r="F18" s="467">
        <f>Részletező_Önk!P7</f>
        <v>0</v>
      </c>
    </row>
    <row r="19" spans="1:7" s="179" customFormat="1" ht="29.25" customHeight="1">
      <c r="A19" s="465">
        <v>10</v>
      </c>
      <c r="B19" s="125"/>
      <c r="C19" s="292" t="str">
        <f>Részletező_Önk!O1</f>
        <v>Közművelődés-hagyományos közösségi kulturális értékek gondozása</v>
      </c>
      <c r="D19" s="132">
        <f>Részletező_Önk!O7</f>
        <v>0</v>
      </c>
      <c r="E19" s="128">
        <f>Részletező_Önk!O4</f>
        <v>0</v>
      </c>
      <c r="F19" s="467">
        <f>Részletező_Önk!Q7</f>
        <v>0</v>
      </c>
    </row>
    <row r="20" spans="1:7">
      <c r="A20" s="465">
        <v>11</v>
      </c>
      <c r="B20" s="125"/>
      <c r="C20" s="293" t="str">
        <f>Részletező_Önk!R1</f>
        <v xml:space="preserve">Szociális étkeztetés szociális konyhán </v>
      </c>
      <c r="D20" s="132">
        <f>Részletező_Önk!R7</f>
        <v>0</v>
      </c>
      <c r="E20" s="128">
        <f>Részletező_Önk!R4</f>
        <v>0</v>
      </c>
      <c r="F20" s="467">
        <v>0</v>
      </c>
    </row>
    <row r="21" spans="1:7">
      <c r="A21" s="465">
        <v>12</v>
      </c>
      <c r="B21" s="129" t="s">
        <v>29</v>
      </c>
      <c r="C21" s="129"/>
      <c r="D21" s="130">
        <f>SUM(D11:D20)</f>
        <v>5939</v>
      </c>
      <c r="E21" s="148">
        <f>SUM(E10:E20)</f>
        <v>1</v>
      </c>
      <c r="F21" s="468">
        <f>SUM(F11:F20)</f>
        <v>5939</v>
      </c>
    </row>
    <row r="22" spans="1:7">
      <c r="A22" s="465">
        <v>13</v>
      </c>
      <c r="B22" s="58"/>
      <c r="C22" s="127" t="s">
        <v>30</v>
      </c>
      <c r="D22" s="132">
        <f>Részletező_Önk!G7+Részletező_Önk!H7</f>
        <v>0</v>
      </c>
      <c r="E22" s="214">
        <v>4</v>
      </c>
      <c r="F22" s="467">
        <v>5601</v>
      </c>
    </row>
    <row r="23" spans="1:7">
      <c r="A23" s="465">
        <v>14</v>
      </c>
      <c r="B23" s="129" t="s">
        <v>31</v>
      </c>
      <c r="C23" s="133"/>
      <c r="D23" s="419">
        <f>SUM(D21:D22)</f>
        <v>5939</v>
      </c>
      <c r="E23" s="134"/>
      <c r="F23" s="469">
        <f>Részletező_Önk!U8</f>
        <v>11540.046</v>
      </c>
    </row>
    <row r="24" spans="1:7">
      <c r="A24" s="465">
        <v>15</v>
      </c>
      <c r="B24" s="125" t="s">
        <v>32</v>
      </c>
      <c r="C24" s="125"/>
      <c r="D24" s="126"/>
      <c r="E24" s="215"/>
      <c r="F24" s="466"/>
      <c r="G24" s="48"/>
    </row>
    <row r="25" spans="1:7" ht="20.399999999999999">
      <c r="A25" s="465">
        <v>16</v>
      </c>
      <c r="B25" s="125"/>
      <c r="C25" s="294" t="s">
        <v>388</v>
      </c>
      <c r="D25" s="132">
        <f>Részletező_Önk!D10</f>
        <v>975.44999999999993</v>
      </c>
      <c r="E25" s="216"/>
      <c r="F25" s="467">
        <f>D25</f>
        <v>975.44999999999993</v>
      </c>
    </row>
    <row r="26" spans="1:7">
      <c r="A26" s="465">
        <v>17</v>
      </c>
      <c r="B26" s="125"/>
      <c r="C26" s="294" t="s">
        <v>391</v>
      </c>
      <c r="D26" s="132">
        <f>Részletező_Önk!E10</f>
        <v>0</v>
      </c>
      <c r="E26" s="216"/>
      <c r="F26" s="467">
        <f>Részletező_Önk!G10</f>
        <v>0</v>
      </c>
    </row>
    <row r="27" spans="1:7" s="179" customFormat="1">
      <c r="A27" s="465">
        <v>18</v>
      </c>
      <c r="B27" s="125"/>
      <c r="C27" s="291" t="s">
        <v>36</v>
      </c>
      <c r="D27" s="132">
        <f>Részletező_Önk!I22</f>
        <v>0</v>
      </c>
      <c r="E27" s="216"/>
      <c r="F27" s="467">
        <f>Részletező_Önk!K22</f>
        <v>0</v>
      </c>
    </row>
    <row r="28" spans="1:7" s="179" customFormat="1">
      <c r="A28" s="465">
        <v>19</v>
      </c>
      <c r="B28" s="125"/>
      <c r="C28" s="125" t="str">
        <f>Részletező_Önk!J1</f>
        <v>Zöldterület-kezelés</v>
      </c>
      <c r="D28" s="132">
        <f>Részletező_Önk!J10</f>
        <v>0</v>
      </c>
      <c r="E28" s="216"/>
      <c r="F28" s="467">
        <f>Részletező_Önk!L10</f>
        <v>0</v>
      </c>
    </row>
    <row r="29" spans="1:7">
      <c r="A29" s="465">
        <v>20</v>
      </c>
      <c r="B29" s="125"/>
      <c r="C29" s="127" t="str">
        <f>Részletező_Önk!K1</f>
        <v xml:space="preserve">Váors, községszolgáltatási egyéb szolgáltatások </v>
      </c>
      <c r="D29" s="132">
        <f>Részletező_Önk!K10</f>
        <v>63.874999999999993</v>
      </c>
      <c r="E29" s="216"/>
      <c r="F29" s="467">
        <f>D29</f>
        <v>63.874999999999993</v>
      </c>
    </row>
    <row r="30" spans="1:7">
      <c r="A30" s="465">
        <v>21</v>
      </c>
      <c r="B30" s="125"/>
      <c r="C30" s="127" t="str">
        <f>Részletező_Önk!L1</f>
        <v>Háziorvosi alapellátás</v>
      </c>
      <c r="D30" s="132">
        <f>Részletező_Önk!L10</f>
        <v>0</v>
      </c>
      <c r="E30" s="216"/>
      <c r="F30" s="467">
        <f>Részletező_Önk!N10</f>
        <v>0</v>
      </c>
    </row>
    <row r="31" spans="1:7">
      <c r="A31" s="465">
        <v>22</v>
      </c>
      <c r="B31" s="125"/>
      <c r="C31" s="127" t="str">
        <f>Részletező_Önk!M1</f>
        <v>Fogorvosi alapellátás</v>
      </c>
      <c r="D31" s="132">
        <f>Részletező_Önk!M10</f>
        <v>0</v>
      </c>
      <c r="E31" s="216"/>
      <c r="F31" s="467">
        <f>Részletező_Önk!O10</f>
        <v>0</v>
      </c>
    </row>
    <row r="32" spans="1:7">
      <c r="A32" s="465">
        <v>23</v>
      </c>
      <c r="B32" s="125"/>
      <c r="C32" s="127" t="str">
        <f>Részletező_Önk!N1</f>
        <v xml:space="preserve">Könyvtári szolgáltatások </v>
      </c>
      <c r="D32" s="132">
        <f>Részletező_Önk!N10</f>
        <v>0</v>
      </c>
      <c r="E32" s="216"/>
      <c r="F32" s="467">
        <f>Részletező_Önk!P10</f>
        <v>0</v>
      </c>
    </row>
    <row r="33" spans="1:7" ht="21.6">
      <c r="A33" s="465">
        <v>24</v>
      </c>
      <c r="B33" s="125"/>
      <c r="C33" s="292" t="str">
        <f>Részletező_Önk!O1</f>
        <v>Közművelődés-hagyományos közösségi kulturális értékek gondozása</v>
      </c>
      <c r="D33" s="132">
        <f>Részletező_Önk!O10</f>
        <v>0</v>
      </c>
      <c r="E33" s="216"/>
      <c r="F33" s="467">
        <f>Részletező_Önk!Q10</f>
        <v>0</v>
      </c>
    </row>
    <row r="34" spans="1:7" s="179" customFormat="1">
      <c r="A34" s="465">
        <v>25</v>
      </c>
      <c r="B34" s="125"/>
      <c r="C34" s="293" t="s">
        <v>408</v>
      </c>
      <c r="D34" s="132">
        <f>Részletező_Önk!R9</f>
        <v>0</v>
      </c>
      <c r="E34" s="216"/>
      <c r="F34" s="467">
        <v>0</v>
      </c>
    </row>
    <row r="35" spans="1:7">
      <c r="A35" s="465">
        <v>26</v>
      </c>
      <c r="B35" s="125"/>
      <c r="C35" s="127" t="s">
        <v>30</v>
      </c>
      <c r="D35" s="132">
        <f>Részletező_Önk!H10+Részletező_Önk!G10</f>
        <v>0</v>
      </c>
      <c r="E35" s="216"/>
      <c r="F35" s="467">
        <v>472</v>
      </c>
    </row>
    <row r="36" spans="1:7">
      <c r="A36" s="465">
        <v>27</v>
      </c>
      <c r="B36" s="129" t="s">
        <v>34</v>
      </c>
      <c r="C36" s="129"/>
      <c r="D36" s="130">
        <f>SUM(D25:D35)</f>
        <v>1039.3249999999998</v>
      </c>
      <c r="E36" s="130"/>
      <c r="F36" s="468">
        <f>SUM(F25:F35)</f>
        <v>1511.3249999999998</v>
      </c>
    </row>
    <row r="37" spans="1:7">
      <c r="A37" s="465">
        <v>28</v>
      </c>
      <c r="B37" s="125" t="s">
        <v>35</v>
      </c>
      <c r="C37" s="125"/>
      <c r="D37" s="126"/>
      <c r="E37" s="216"/>
      <c r="F37" s="466"/>
      <c r="G37" s="48"/>
    </row>
    <row r="38" spans="1:7" ht="20.399999999999999">
      <c r="A38" s="465">
        <v>29</v>
      </c>
      <c r="B38" s="125"/>
      <c r="C38" s="294" t="s">
        <v>388</v>
      </c>
      <c r="D38" s="132">
        <f>Részletező_Önk!D11</f>
        <v>3949.7</v>
      </c>
      <c r="E38" s="216"/>
      <c r="F38" s="467">
        <f>D38</f>
        <v>3949.7</v>
      </c>
    </row>
    <row r="39" spans="1:7">
      <c r="A39" s="465">
        <v>30</v>
      </c>
      <c r="B39" s="125"/>
      <c r="C39" s="294" t="s">
        <v>391</v>
      </c>
      <c r="D39" s="132">
        <f>Részletező_Önk!E11</f>
        <v>492.76</v>
      </c>
      <c r="E39" s="216"/>
      <c r="F39" s="467">
        <f t="shared" ref="F39:F47" si="0">D39</f>
        <v>492.76</v>
      </c>
    </row>
    <row r="40" spans="1:7">
      <c r="A40" s="465">
        <v>31</v>
      </c>
      <c r="B40" s="125"/>
      <c r="C40" s="291" t="s">
        <v>36</v>
      </c>
      <c r="D40" s="132">
        <f>Részletező_Önk!I11</f>
        <v>885.19</v>
      </c>
      <c r="E40" s="216"/>
      <c r="F40" s="467">
        <f t="shared" si="0"/>
        <v>885.19</v>
      </c>
    </row>
    <row r="41" spans="1:7">
      <c r="A41" s="465">
        <v>32</v>
      </c>
      <c r="B41" s="125"/>
      <c r="C41" s="125" t="str">
        <f>Részletező_Önk!J1</f>
        <v>Zöldterület-kezelés</v>
      </c>
      <c r="D41" s="132">
        <f>Részletező_Önk!J11</f>
        <v>369.57</v>
      </c>
      <c r="E41" s="216"/>
      <c r="F41" s="467">
        <f t="shared" si="0"/>
        <v>369.57</v>
      </c>
    </row>
    <row r="42" spans="1:7">
      <c r="A42" s="465">
        <v>33</v>
      </c>
      <c r="B42" s="125"/>
      <c r="C42" s="127" t="str">
        <f>Részletező_Önk!K1</f>
        <v xml:space="preserve">Váors, községszolgáltatási egyéb szolgáltatások </v>
      </c>
      <c r="D42" s="132">
        <f>Részletező_Önk!K11</f>
        <v>2129.79</v>
      </c>
      <c r="E42" s="216"/>
      <c r="F42" s="467">
        <f t="shared" si="0"/>
        <v>2129.79</v>
      </c>
    </row>
    <row r="43" spans="1:7">
      <c r="A43" s="465">
        <v>34</v>
      </c>
      <c r="B43" s="125"/>
      <c r="C43" s="127" t="str">
        <f>Részletező_Önk!L1</f>
        <v>Háziorvosi alapellátás</v>
      </c>
      <c r="D43" s="132">
        <f>Részletező_Önk!L11</f>
        <v>397.51</v>
      </c>
      <c r="E43" s="216"/>
      <c r="F43" s="467">
        <f t="shared" si="0"/>
        <v>397.51</v>
      </c>
    </row>
    <row r="44" spans="1:7">
      <c r="A44" s="465">
        <v>35</v>
      </c>
      <c r="B44" s="125"/>
      <c r="C44" s="127" t="str">
        <f>Részletező_Önk!M1</f>
        <v>Fogorvosi alapellátás</v>
      </c>
      <c r="D44" s="132">
        <f>Részletező_Önk!M11</f>
        <v>80.010000000000005</v>
      </c>
      <c r="E44" s="216"/>
      <c r="F44" s="467">
        <f t="shared" si="0"/>
        <v>80.010000000000005</v>
      </c>
    </row>
    <row r="45" spans="1:7">
      <c r="A45" s="465">
        <v>36</v>
      </c>
      <c r="B45" s="125"/>
      <c r="C45" s="127" t="str">
        <f>Részletező_Önk!N1</f>
        <v xml:space="preserve">Könyvtári szolgáltatások </v>
      </c>
      <c r="D45" s="132">
        <f>Részletező_Önk!N11</f>
        <v>415.29</v>
      </c>
      <c r="E45" s="216"/>
      <c r="F45" s="467">
        <f t="shared" si="0"/>
        <v>415.29</v>
      </c>
    </row>
    <row r="46" spans="1:7" ht="21.6">
      <c r="A46" s="465">
        <v>37</v>
      </c>
      <c r="B46" s="125"/>
      <c r="C46" s="292" t="str">
        <f>Részletező_Önk!O1</f>
        <v>Közművelődés-hagyományos közösségi kulturális értékek gondozása</v>
      </c>
      <c r="D46" s="132">
        <f>Részletező_Önk!O11</f>
        <v>327.66000000000003</v>
      </c>
      <c r="E46" s="216"/>
      <c r="F46" s="467">
        <f t="shared" si="0"/>
        <v>327.66000000000003</v>
      </c>
    </row>
    <row r="47" spans="1:7">
      <c r="A47" s="465">
        <v>38</v>
      </c>
      <c r="B47" s="125"/>
      <c r="C47" s="293" t="s">
        <v>408</v>
      </c>
      <c r="D47" s="132">
        <f>Részletező_Önk!R11</f>
        <v>3028.95</v>
      </c>
      <c r="E47" s="216"/>
      <c r="F47" s="467">
        <f t="shared" si="0"/>
        <v>3028.95</v>
      </c>
    </row>
    <row r="48" spans="1:7">
      <c r="A48" s="465">
        <v>39</v>
      </c>
      <c r="B48" s="125"/>
      <c r="C48" s="127" t="s">
        <v>30</v>
      </c>
      <c r="D48" s="132">
        <f>Részletező_Önk!G11+Részletező_Önk!H11</f>
        <v>0</v>
      </c>
      <c r="E48" s="216"/>
      <c r="F48" s="467">
        <v>4327</v>
      </c>
    </row>
    <row r="49" spans="1:7">
      <c r="A49" s="465">
        <v>40</v>
      </c>
      <c r="B49" s="136" t="s">
        <v>37</v>
      </c>
      <c r="C49" s="137"/>
      <c r="D49" s="138">
        <f>SUM(D38:D48)</f>
        <v>12076.43</v>
      </c>
      <c r="E49" s="138"/>
      <c r="F49" s="470">
        <f>SUM(F38:F48)</f>
        <v>16403.43</v>
      </c>
    </row>
    <row r="50" spans="1:7">
      <c r="A50" s="465">
        <v>41</v>
      </c>
      <c r="B50" s="125" t="s">
        <v>38</v>
      </c>
      <c r="C50" s="125"/>
      <c r="D50" s="126"/>
      <c r="E50" s="216"/>
      <c r="F50" s="466"/>
      <c r="G50" s="48"/>
    </row>
    <row r="51" spans="1:7">
      <c r="A51" s="465">
        <v>42</v>
      </c>
      <c r="B51" s="139" t="s">
        <v>39</v>
      </c>
      <c r="C51" s="139"/>
      <c r="D51" s="126"/>
      <c r="E51" s="216"/>
      <c r="F51" s="466"/>
    </row>
    <row r="52" spans="1:7">
      <c r="A52" s="465">
        <v>43</v>
      </c>
      <c r="B52" s="139"/>
      <c r="C52" s="139" t="str">
        <f>'6.számú melléklet '!B10</f>
        <v>Bakonysárkányi Fekete István Általános Iskola támogatása</v>
      </c>
      <c r="D52" s="132">
        <f>'6.számú melléklet '!C10</f>
        <v>100</v>
      </c>
      <c r="E52" s="216"/>
      <c r="F52" s="467">
        <f>'6.számú melléklet '!D10</f>
        <v>100</v>
      </c>
    </row>
    <row r="53" spans="1:7">
      <c r="A53" s="465">
        <v>44</v>
      </c>
      <c r="B53" s="139"/>
      <c r="C53" s="125" t="s">
        <v>40</v>
      </c>
      <c r="D53" s="126">
        <f>'6.számú melléklet '!C8</f>
        <v>306</v>
      </c>
      <c r="E53" s="216"/>
      <c r="F53" s="466">
        <f>'6.számú melléklet '!D8</f>
        <v>306</v>
      </c>
    </row>
    <row r="54" spans="1:7">
      <c r="A54" s="465">
        <v>45</v>
      </c>
      <c r="B54" s="125"/>
      <c r="C54" s="140" t="s">
        <v>41</v>
      </c>
      <c r="D54" s="126">
        <f>'6.számú melléklet '!C9+'6.számú melléklet '!C19</f>
        <v>622</v>
      </c>
      <c r="E54" s="216"/>
      <c r="F54" s="466">
        <f>'6.számú melléklet '!D9+'6.számú melléklet '!D19</f>
        <v>622</v>
      </c>
    </row>
    <row r="55" spans="1:7" s="179" customFormat="1">
      <c r="A55" s="465">
        <v>46</v>
      </c>
      <c r="B55" s="125"/>
      <c r="C55" s="140" t="s">
        <v>183</v>
      </c>
      <c r="D55" s="126">
        <f>Részletező_Önk!F41</f>
        <v>899.93499999999995</v>
      </c>
      <c r="E55" s="216"/>
      <c r="F55" s="466">
        <f>Részletező_Önk!U41</f>
        <v>1162.146</v>
      </c>
    </row>
    <row r="56" spans="1:7">
      <c r="A56" s="465">
        <v>47</v>
      </c>
      <c r="B56" s="139" t="s">
        <v>42</v>
      </c>
      <c r="C56" s="125"/>
      <c r="D56" s="126"/>
      <c r="E56" s="216"/>
      <c r="F56" s="466"/>
    </row>
    <row r="57" spans="1:7" s="179" customFormat="1">
      <c r="A57" s="465">
        <v>48</v>
      </c>
      <c r="B57" s="139"/>
      <c r="C57" s="125" t="s">
        <v>231</v>
      </c>
      <c r="D57" s="126">
        <f>SUM('6.számú melléklet '!C13)</f>
        <v>100</v>
      </c>
      <c r="E57" s="216"/>
      <c r="F57" s="466">
        <f>'6.számú melléklet '!D13</f>
        <v>0</v>
      </c>
    </row>
    <row r="58" spans="1:7">
      <c r="A58" s="465">
        <v>49</v>
      </c>
      <c r="B58" s="125"/>
      <c r="C58" s="125" t="s">
        <v>22</v>
      </c>
      <c r="D58" s="200">
        <f>'6.számú melléklet '!C14+'6.számú melléklet '!C15</f>
        <v>55</v>
      </c>
      <c r="E58" s="216"/>
      <c r="F58" s="471">
        <f>'6.számú melléklet '!D14+'6.számú melléklet '!D15</f>
        <v>55</v>
      </c>
    </row>
    <row r="59" spans="1:7" s="179" customFormat="1">
      <c r="A59" s="465">
        <v>50</v>
      </c>
      <c r="B59" s="125"/>
      <c r="C59" s="125" t="s">
        <v>230</v>
      </c>
      <c r="D59" s="126">
        <f>'6.számú melléklet '!C16+'6.számú melléklet '!C17+'6.számú melléklet '!C18+'6.számú melléklet '!C12+'6.számú melléklet '!C11</f>
        <v>179</v>
      </c>
      <c r="E59" s="216"/>
      <c r="F59" s="466">
        <f>'6.számú melléklet '!D11+'6.számú melléklet '!D12+'6.számú melléklet '!D16+'6.számú melléklet '!D17+'6.számú melléklet '!D18</f>
        <v>123</v>
      </c>
    </row>
    <row r="60" spans="1:7" ht="15" thickBot="1">
      <c r="A60" s="465">
        <v>51</v>
      </c>
      <c r="B60" s="141" t="s">
        <v>43</v>
      </c>
      <c r="C60" s="141"/>
      <c r="D60" s="142">
        <f>SUM(D52:D59)</f>
        <v>2261.9349999999999</v>
      </c>
      <c r="E60" s="142"/>
      <c r="F60" s="472">
        <f>SUM(F52:F59)</f>
        <v>2368.1459999999997</v>
      </c>
    </row>
    <row r="61" spans="1:7">
      <c r="A61" s="465">
        <v>52</v>
      </c>
      <c r="B61" s="125" t="s">
        <v>44</v>
      </c>
      <c r="C61" s="125"/>
      <c r="D61" s="126"/>
      <c r="E61" s="216"/>
      <c r="F61" s="466"/>
    </row>
    <row r="62" spans="1:7">
      <c r="A62" s="465">
        <v>53</v>
      </c>
      <c r="B62" s="125"/>
      <c r="C62" s="125" t="s">
        <v>464</v>
      </c>
      <c r="D62" s="126">
        <f>'6.számú melléklet '!C21</f>
        <v>0</v>
      </c>
      <c r="E62" s="216"/>
      <c r="F62" s="466">
        <f>'6.számú melléklet '!D21</f>
        <v>25</v>
      </c>
    </row>
    <row r="63" spans="1:7" s="179" customFormat="1">
      <c r="A63" s="465">
        <v>54</v>
      </c>
      <c r="B63" s="125"/>
      <c r="C63" s="125" t="s">
        <v>203</v>
      </c>
      <c r="D63" s="126">
        <f>'6.számú melléklet '!C22</f>
        <v>200</v>
      </c>
      <c r="E63" s="216"/>
      <c r="F63" s="466">
        <f>'6.számú melléklet '!D22</f>
        <v>200</v>
      </c>
    </row>
    <row r="64" spans="1:7" s="179" customFormat="1">
      <c r="A64" s="465">
        <v>55</v>
      </c>
      <c r="B64" s="125"/>
      <c r="C64" s="125" t="s">
        <v>204</v>
      </c>
      <c r="D64" s="126">
        <f>'6.számú melléklet '!C23</f>
        <v>1200</v>
      </c>
      <c r="E64" s="216"/>
      <c r="F64" s="466">
        <f>'6.számú melléklet '!D23</f>
        <v>1200</v>
      </c>
    </row>
    <row r="65" spans="1:6">
      <c r="A65" s="465">
        <v>56</v>
      </c>
      <c r="B65" s="125"/>
      <c r="C65" s="125" t="s">
        <v>205</v>
      </c>
      <c r="D65" s="126">
        <f>'6.számú melléklet '!C24</f>
        <v>100</v>
      </c>
      <c r="E65" s="216"/>
      <c r="F65" s="466">
        <f>'6.számú melléklet '!D24</f>
        <v>100</v>
      </c>
    </row>
    <row r="66" spans="1:6">
      <c r="A66" s="465">
        <v>57</v>
      </c>
      <c r="B66" s="125"/>
      <c r="C66" s="125" t="s">
        <v>206</v>
      </c>
      <c r="D66" s="126">
        <f>'6.számú melléklet '!C25</f>
        <v>26</v>
      </c>
      <c r="E66" s="216"/>
      <c r="F66" s="466">
        <f>'6.számú melléklet '!D25</f>
        <v>26</v>
      </c>
    </row>
    <row r="67" spans="1:6">
      <c r="A67" s="465">
        <v>58</v>
      </c>
      <c r="B67" s="125"/>
      <c r="C67" s="125" t="s">
        <v>207</v>
      </c>
      <c r="D67" s="126">
        <f>'6.számú melléklet '!C26</f>
        <v>744</v>
      </c>
      <c r="E67" s="216"/>
      <c r="F67" s="466">
        <f>'6.számú melléklet '!D26</f>
        <v>744</v>
      </c>
    </row>
    <row r="68" spans="1:6">
      <c r="A68" s="465">
        <v>59</v>
      </c>
      <c r="B68" s="129" t="s">
        <v>45</v>
      </c>
      <c r="C68" s="129"/>
      <c r="D68" s="130">
        <f>SUM(D62:D67)</f>
        <v>2270</v>
      </c>
      <c r="E68" s="130"/>
      <c r="F68" s="468">
        <f>SUM(F62:F67)</f>
        <v>2295</v>
      </c>
    </row>
    <row r="69" spans="1:6">
      <c r="A69" s="465">
        <v>60</v>
      </c>
      <c r="B69" s="143"/>
      <c r="C69" s="129"/>
      <c r="D69" s="130"/>
      <c r="E69" s="130"/>
      <c r="F69" s="468"/>
    </row>
    <row r="70" spans="1:6">
      <c r="A70" s="465">
        <v>61</v>
      </c>
      <c r="B70" s="129" t="s">
        <v>46</v>
      </c>
      <c r="C70" s="129"/>
      <c r="D70" s="130">
        <f>Részletező_Önk!F37</f>
        <v>10513.98</v>
      </c>
      <c r="E70" s="130"/>
      <c r="F70" s="468">
        <v>55187</v>
      </c>
    </row>
    <row r="71" spans="1:6">
      <c r="A71" s="465">
        <v>62</v>
      </c>
      <c r="B71" s="125" t="s">
        <v>47</v>
      </c>
      <c r="C71" s="125"/>
      <c r="D71" s="126"/>
      <c r="E71" s="216"/>
      <c r="F71" s="466"/>
    </row>
    <row r="72" spans="1:6">
      <c r="A72" s="465">
        <v>63</v>
      </c>
      <c r="B72" s="125"/>
      <c r="C72" s="125" t="s">
        <v>48</v>
      </c>
      <c r="D72" s="126">
        <f>'7.számú melléklet '!D10</f>
        <v>3812</v>
      </c>
      <c r="E72" s="216"/>
      <c r="F72" s="466">
        <f>'7.számú melléklet '!G10</f>
        <v>22298.733</v>
      </c>
    </row>
    <row r="73" spans="1:6">
      <c r="A73" s="465">
        <v>64</v>
      </c>
      <c r="B73" s="125"/>
      <c r="C73" s="125" t="s">
        <v>49</v>
      </c>
      <c r="D73" s="126">
        <v>88090</v>
      </c>
      <c r="E73" s="216"/>
      <c r="F73" s="466">
        <v>32844</v>
      </c>
    </row>
    <row r="74" spans="1:6">
      <c r="A74" s="465">
        <v>65</v>
      </c>
      <c r="B74" s="125"/>
      <c r="C74" s="125" t="s">
        <v>167</v>
      </c>
      <c r="D74" s="126">
        <f>D73*0.27</f>
        <v>23784.300000000003</v>
      </c>
      <c r="E74" s="216"/>
      <c r="F74" s="466">
        <f>F73*0.27</f>
        <v>8867.880000000001</v>
      </c>
    </row>
    <row r="75" spans="1:6" ht="15" thickBot="1">
      <c r="A75" s="465">
        <v>66</v>
      </c>
      <c r="B75" s="141" t="s">
        <v>50</v>
      </c>
      <c r="C75" s="141"/>
      <c r="D75" s="142">
        <f>SUM(D72:D74)</f>
        <v>115686.3</v>
      </c>
      <c r="E75" s="142"/>
      <c r="F75" s="472">
        <f>SUM(F72:F74)</f>
        <v>64010.612999999998</v>
      </c>
    </row>
    <row r="76" spans="1:6" ht="15" thickBot="1">
      <c r="A76" s="473">
        <v>67</v>
      </c>
      <c r="B76" s="144"/>
      <c r="C76" s="144" t="s">
        <v>51</v>
      </c>
      <c r="D76" s="145">
        <f>D23+D36+D49+D60+D68+D69+D70+D75</f>
        <v>149786.97</v>
      </c>
      <c r="E76" s="145"/>
      <c r="F76" s="474">
        <f>F23+F36+F49+F60+F68+F69+F70+F75</f>
        <v>153315.56</v>
      </c>
    </row>
    <row r="77" spans="1:6">
      <c r="A77" s="146"/>
      <c r="B77" s="58"/>
      <c r="C77" s="55"/>
      <c r="D77" s="55"/>
      <c r="E77" s="218"/>
      <c r="F77" s="55"/>
    </row>
    <row r="78" spans="1:6">
      <c r="A78" s="147"/>
      <c r="B78" s="53" t="s">
        <v>52</v>
      </c>
      <c r="C78" s="121"/>
      <c r="D78" s="121"/>
      <c r="E78" s="218"/>
      <c r="F78" s="121"/>
    </row>
    <row r="79" spans="1:6">
      <c r="A79" s="146"/>
      <c r="B79" s="58"/>
      <c r="C79" s="55"/>
      <c r="D79" s="55"/>
      <c r="E79" s="218"/>
      <c r="F79" s="55"/>
    </row>
    <row r="80" spans="1:6" ht="15" thickBot="1">
      <c r="A80" s="146"/>
      <c r="B80" s="58"/>
      <c r="C80" s="55"/>
      <c r="D80" s="55"/>
      <c r="E80" s="218"/>
      <c r="F80" s="55"/>
    </row>
    <row r="81" spans="1:6" ht="15" customHeight="1">
      <c r="A81" s="448"/>
      <c r="B81" s="449" t="s">
        <v>0</v>
      </c>
      <c r="C81" s="450"/>
      <c r="D81" s="393" t="s">
        <v>180</v>
      </c>
      <c r="E81" s="451" t="s">
        <v>174</v>
      </c>
      <c r="F81" s="440" t="s">
        <v>463</v>
      </c>
    </row>
    <row r="82" spans="1:6">
      <c r="A82" s="407"/>
      <c r="B82" s="405"/>
      <c r="C82" s="405"/>
      <c r="D82" s="394"/>
      <c r="E82" s="406"/>
      <c r="F82" s="441"/>
    </row>
    <row r="83" spans="1:6">
      <c r="A83" s="318">
        <v>68</v>
      </c>
      <c r="B83" s="383" t="s">
        <v>27</v>
      </c>
      <c r="C83" s="384"/>
      <c r="D83" s="317"/>
      <c r="E83" s="213"/>
      <c r="F83" s="442"/>
    </row>
    <row r="84" spans="1:6">
      <c r="A84" s="318">
        <v>69</v>
      </c>
      <c r="B84" s="123"/>
      <c r="C84" s="123" t="s">
        <v>53</v>
      </c>
      <c r="D84" s="124">
        <v>0</v>
      </c>
      <c r="E84" s="213"/>
      <c r="F84" s="452">
        <v>0</v>
      </c>
    </row>
    <row r="85" spans="1:6">
      <c r="A85" s="318">
        <v>70</v>
      </c>
      <c r="B85" s="135" t="s">
        <v>31</v>
      </c>
      <c r="C85" s="135"/>
      <c r="D85" s="148">
        <v>0</v>
      </c>
      <c r="E85" s="148">
        <f>SUM(E75:E83)</f>
        <v>0</v>
      </c>
      <c r="F85" s="453">
        <v>0</v>
      </c>
    </row>
    <row r="86" spans="1:6">
      <c r="A86" s="152">
        <v>71</v>
      </c>
      <c r="B86" s="123"/>
      <c r="C86" s="153" t="s">
        <v>53</v>
      </c>
      <c r="D86" s="174">
        <v>0</v>
      </c>
      <c r="E86" s="150"/>
      <c r="F86" s="454">
        <v>0</v>
      </c>
    </row>
    <row r="87" spans="1:6">
      <c r="A87" s="152">
        <v>72</v>
      </c>
      <c r="B87" s="135" t="s">
        <v>54</v>
      </c>
      <c r="C87" s="135"/>
      <c r="D87" s="148">
        <f>SUM(D85:D86)</f>
        <v>0</v>
      </c>
      <c r="E87" s="148">
        <f>SUM(E71:E86)</f>
        <v>0</v>
      </c>
      <c r="F87" s="453">
        <f>SUM(F85:F86)</f>
        <v>0</v>
      </c>
    </row>
    <row r="88" spans="1:6" ht="15" thickBot="1">
      <c r="A88" s="154">
        <v>73</v>
      </c>
      <c r="B88" s="155"/>
      <c r="C88" s="155" t="s">
        <v>55</v>
      </c>
      <c r="D88" s="175">
        <f>SUM(D87,D85)</f>
        <v>0</v>
      </c>
      <c r="E88" s="175"/>
      <c r="F88" s="446">
        <f>SUM(F87,F85)</f>
        <v>0</v>
      </c>
    </row>
    <row r="89" spans="1:6">
      <c r="A89" s="146"/>
      <c r="B89" s="58"/>
      <c r="C89" s="55"/>
      <c r="D89" s="55"/>
      <c r="E89" s="218"/>
      <c r="F89" s="55"/>
    </row>
    <row r="90" spans="1:6">
      <c r="A90" s="146"/>
      <c r="B90" s="58"/>
      <c r="C90" s="55"/>
      <c r="D90" s="55"/>
      <c r="E90" s="218"/>
      <c r="F90" s="55"/>
    </row>
    <row r="91" spans="1:6">
      <c r="A91" s="146"/>
      <c r="B91" s="53" t="s">
        <v>56</v>
      </c>
      <c r="C91" s="121"/>
      <c r="D91" s="121"/>
      <c r="E91" s="218"/>
      <c r="F91" s="121"/>
    </row>
    <row r="92" spans="1:6" ht="15" thickBot="1">
      <c r="A92" s="146"/>
      <c r="B92" s="58"/>
      <c r="C92" s="55"/>
      <c r="D92" s="55"/>
      <c r="E92" s="218"/>
      <c r="F92" s="55"/>
    </row>
    <row r="93" spans="1:6" ht="12.75" customHeight="1">
      <c r="A93" s="385"/>
      <c r="B93" s="387" t="s">
        <v>0</v>
      </c>
      <c r="C93" s="388"/>
      <c r="D93" s="393" t="s">
        <v>180</v>
      </c>
      <c r="E93" s="391" t="s">
        <v>174</v>
      </c>
      <c r="F93" s="440" t="s">
        <v>463</v>
      </c>
    </row>
    <row r="94" spans="1:6">
      <c r="A94" s="386"/>
      <c r="B94" s="389"/>
      <c r="C94" s="390"/>
      <c r="D94" s="394"/>
      <c r="E94" s="392"/>
      <c r="F94" s="441"/>
    </row>
    <row r="95" spans="1:6">
      <c r="A95" s="318">
        <v>74</v>
      </c>
      <c r="B95" s="383" t="s">
        <v>27</v>
      </c>
      <c r="C95" s="384"/>
      <c r="D95" s="317"/>
      <c r="E95" s="213"/>
      <c r="F95" s="442"/>
    </row>
    <row r="96" spans="1:6">
      <c r="A96" s="318">
        <v>75</v>
      </c>
      <c r="B96" s="123"/>
      <c r="C96" s="153" t="s">
        <v>33</v>
      </c>
      <c r="D96" s="150">
        <v>0</v>
      </c>
      <c r="E96" s="213">
        <v>0</v>
      </c>
      <c r="F96" s="443">
        <v>0</v>
      </c>
    </row>
    <row r="97" spans="1:6">
      <c r="A97" s="318">
        <v>76</v>
      </c>
      <c r="B97" s="135" t="s">
        <v>31</v>
      </c>
      <c r="C97" s="135"/>
      <c r="D97" s="131">
        <f>SUM(D96)</f>
        <v>0</v>
      </c>
      <c r="E97" s="131">
        <f>SUM(E86:E95)</f>
        <v>0</v>
      </c>
      <c r="F97" s="444">
        <f>SUM(F96)</f>
        <v>0</v>
      </c>
    </row>
    <row r="98" spans="1:6">
      <c r="A98" s="318">
        <v>77</v>
      </c>
      <c r="B98" s="383" t="s">
        <v>175</v>
      </c>
      <c r="C98" s="384"/>
      <c r="D98" s="173"/>
      <c r="E98" s="217"/>
      <c r="F98" s="445"/>
    </row>
    <row r="99" spans="1:6">
      <c r="A99" s="318">
        <v>78</v>
      </c>
      <c r="B99" s="123"/>
      <c r="C99" s="153" t="s">
        <v>33</v>
      </c>
      <c r="D99" s="150">
        <v>0</v>
      </c>
      <c r="E99" s="150"/>
      <c r="F99" s="443">
        <v>0</v>
      </c>
    </row>
    <row r="100" spans="1:6">
      <c r="A100" s="318">
        <v>79</v>
      </c>
      <c r="B100" s="135" t="s">
        <v>54</v>
      </c>
      <c r="C100" s="135"/>
      <c r="D100" s="131">
        <f>SUM(D99)</f>
        <v>0</v>
      </c>
      <c r="E100" s="131">
        <f>SUM(E80:E99)</f>
        <v>0</v>
      </c>
      <c r="F100" s="444">
        <f>SUM(F99)</f>
        <v>0</v>
      </c>
    </row>
    <row r="101" spans="1:6" ht="15" thickBot="1">
      <c r="A101" s="154">
        <v>80</v>
      </c>
      <c r="B101" s="155"/>
      <c r="C101" s="155" t="s">
        <v>57</v>
      </c>
      <c r="D101" s="175">
        <f>SUM(D97,D100)</f>
        <v>0</v>
      </c>
      <c r="E101" s="175"/>
      <c r="F101" s="446">
        <f>SUM(F97,F100)</f>
        <v>0</v>
      </c>
    </row>
    <row r="102" spans="1:6">
      <c r="A102" s="128"/>
      <c r="B102" s="55"/>
      <c r="C102" s="55"/>
      <c r="D102" s="55"/>
      <c r="E102" s="218"/>
      <c r="F102" s="55"/>
    </row>
    <row r="103" spans="1:6" ht="15" thickBot="1">
      <c r="A103" s="149"/>
      <c r="B103" s="55"/>
      <c r="C103" s="55"/>
      <c r="D103" s="55"/>
      <c r="E103" s="218"/>
      <c r="F103" s="55"/>
    </row>
    <row r="104" spans="1:6" ht="15" thickBot="1">
      <c r="A104" s="318">
        <v>81</v>
      </c>
      <c r="B104" s="144"/>
      <c r="C104" s="144" t="s">
        <v>58</v>
      </c>
      <c r="D104" s="151">
        <f>D76+D88+D101</f>
        <v>149786.97</v>
      </c>
      <c r="E104" s="151">
        <f>E21+E22</f>
        <v>5</v>
      </c>
      <c r="F104" s="447">
        <f>F76+F88+F101</f>
        <v>153315.56</v>
      </c>
    </row>
    <row r="105" spans="1:6">
      <c r="A105" s="35"/>
    </row>
  </sheetData>
  <mergeCells count="22">
    <mergeCell ref="F8:F9"/>
    <mergeCell ref="F81:F82"/>
    <mergeCell ref="F93:F94"/>
    <mergeCell ref="A2:F2"/>
    <mergeCell ref="A3:F3"/>
    <mergeCell ref="A4:F4"/>
    <mergeCell ref="B83:C83"/>
    <mergeCell ref="D8:D9"/>
    <mergeCell ref="D81:D82"/>
    <mergeCell ref="A8:A9"/>
    <mergeCell ref="B7:C7"/>
    <mergeCell ref="B8:C9"/>
    <mergeCell ref="E8:E9"/>
    <mergeCell ref="B81:C82"/>
    <mergeCell ref="E81:E82"/>
    <mergeCell ref="A81:A82"/>
    <mergeCell ref="B98:C98"/>
    <mergeCell ref="A93:A94"/>
    <mergeCell ref="B93:C94"/>
    <mergeCell ref="E93:E94"/>
    <mergeCell ref="B95:C95"/>
    <mergeCell ref="D93:D9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G38"/>
  <sheetViews>
    <sheetView topLeftCell="A5" workbookViewId="0">
      <selection activeCell="E28" sqref="E28"/>
    </sheetView>
  </sheetViews>
  <sheetFormatPr defaultRowHeight="14.4"/>
  <cols>
    <col min="1" max="1" width="8" customWidth="1"/>
    <col min="2" max="2" width="56.5546875" customWidth="1"/>
    <col min="3" max="4" width="16.6640625" style="15" customWidth="1"/>
    <col min="5" max="5" width="25.6640625" customWidth="1"/>
    <col min="6" max="6" width="13.44140625" style="15" customWidth="1"/>
    <col min="7" max="7" width="12.44140625" customWidth="1"/>
  </cols>
  <sheetData>
    <row r="1" spans="1:7" ht="15.6">
      <c r="A1" s="409" t="s">
        <v>461</v>
      </c>
      <c r="B1" s="323"/>
      <c r="C1" s="323"/>
      <c r="D1" s="323"/>
    </row>
    <row r="2" spans="1:7" ht="15.6">
      <c r="A2" s="32"/>
      <c r="B2" s="32"/>
      <c r="C2" s="32"/>
      <c r="D2" s="319"/>
    </row>
    <row r="3" spans="1:7" s="16" customFormat="1" ht="15.6">
      <c r="A3" s="409" t="s">
        <v>19</v>
      </c>
      <c r="B3" s="323"/>
      <c r="C3" s="323"/>
      <c r="D3" s="323"/>
      <c r="F3" s="17"/>
    </row>
    <row r="4" spans="1:7" ht="14.25" customHeight="1">
      <c r="B4" s="408"/>
      <c r="C4" s="408"/>
      <c r="D4"/>
      <c r="E4" s="341"/>
      <c r="F4" s="341"/>
      <c r="G4" s="341"/>
    </row>
    <row r="5" spans="1:7" ht="14.25" customHeight="1" thickBot="1">
      <c r="B5" s="18"/>
      <c r="C5" s="19"/>
      <c r="D5" s="11" t="s">
        <v>18</v>
      </c>
      <c r="E5" s="1"/>
      <c r="F5" s="1"/>
      <c r="G5" s="9"/>
    </row>
    <row r="6" spans="1:7" ht="14.25" customHeight="1">
      <c r="A6" s="241"/>
      <c r="B6" s="432" t="s">
        <v>7</v>
      </c>
      <c r="C6" s="424" t="s">
        <v>8</v>
      </c>
      <c r="D6" s="425" t="s">
        <v>9</v>
      </c>
      <c r="E6" s="9"/>
      <c r="F6"/>
    </row>
    <row r="7" spans="1:7" ht="31.5" customHeight="1">
      <c r="A7" s="315" t="s">
        <v>25</v>
      </c>
      <c r="B7" s="28" t="s">
        <v>0</v>
      </c>
      <c r="C7" s="162" t="s">
        <v>179</v>
      </c>
      <c r="D7" s="426" t="s">
        <v>451</v>
      </c>
      <c r="E7" s="9"/>
      <c r="F7"/>
    </row>
    <row r="8" spans="1:7" ht="18" customHeight="1">
      <c r="A8" s="25">
        <v>1</v>
      </c>
      <c r="B8" s="26" t="s">
        <v>20</v>
      </c>
      <c r="C8" s="117">
        <v>306</v>
      </c>
      <c r="D8" s="433">
        <v>306</v>
      </c>
      <c r="E8" s="9"/>
      <c r="F8"/>
    </row>
    <row r="9" spans="1:7" ht="18" customHeight="1">
      <c r="A9" s="25">
        <v>2</v>
      </c>
      <c r="B9" s="26" t="s">
        <v>442</v>
      </c>
      <c r="C9" s="117">
        <v>277</v>
      </c>
      <c r="D9" s="433">
        <v>277</v>
      </c>
      <c r="E9" s="9"/>
      <c r="F9"/>
    </row>
    <row r="10" spans="1:7" ht="17.25" customHeight="1">
      <c r="A10" s="25">
        <v>3</v>
      </c>
      <c r="B10" s="26" t="s">
        <v>429</v>
      </c>
      <c r="C10" s="191">
        <v>100</v>
      </c>
      <c r="D10" s="434">
        <v>100</v>
      </c>
      <c r="F10"/>
    </row>
    <row r="11" spans="1:7" ht="18" customHeight="1">
      <c r="A11" s="25">
        <v>4</v>
      </c>
      <c r="B11" s="313" t="s">
        <v>199</v>
      </c>
      <c r="C11" s="117">
        <v>6</v>
      </c>
      <c r="D11" s="433">
        <v>6</v>
      </c>
      <c r="F11"/>
    </row>
    <row r="12" spans="1:7" s="179" customFormat="1" ht="18" customHeight="1">
      <c r="A12" s="25">
        <v>5</v>
      </c>
      <c r="B12" s="313" t="s">
        <v>430</v>
      </c>
      <c r="C12" s="117">
        <v>118</v>
      </c>
      <c r="D12" s="433">
        <v>62</v>
      </c>
    </row>
    <row r="13" spans="1:7" s="179" customFormat="1" ht="18" customHeight="1">
      <c r="A13" s="25">
        <v>6</v>
      </c>
      <c r="B13" s="27" t="s">
        <v>200</v>
      </c>
      <c r="C13" s="191">
        <v>100</v>
      </c>
      <c r="D13" s="434">
        <v>0</v>
      </c>
    </row>
    <row r="14" spans="1:7" ht="18" customHeight="1">
      <c r="A14" s="25">
        <v>7</v>
      </c>
      <c r="B14" s="314" t="s">
        <v>431</v>
      </c>
      <c r="C14" s="191">
        <v>5</v>
      </c>
      <c r="D14" s="434">
        <v>5</v>
      </c>
      <c r="F14"/>
    </row>
    <row r="15" spans="1:7" ht="18" customHeight="1">
      <c r="A15" s="25">
        <v>8</v>
      </c>
      <c r="B15" s="27" t="s">
        <v>432</v>
      </c>
      <c r="C15" s="191">
        <v>50</v>
      </c>
      <c r="D15" s="434">
        <v>50</v>
      </c>
      <c r="F15"/>
    </row>
    <row r="16" spans="1:7" s="179" customFormat="1" ht="18" customHeight="1">
      <c r="A16" s="25">
        <v>9</v>
      </c>
      <c r="B16" s="27" t="s">
        <v>201</v>
      </c>
      <c r="C16" s="191">
        <v>10</v>
      </c>
      <c r="D16" s="434">
        <v>10</v>
      </c>
    </row>
    <row r="17" spans="1:6" s="179" customFormat="1" ht="18" customHeight="1">
      <c r="A17" s="25">
        <v>10</v>
      </c>
      <c r="B17" s="27" t="s">
        <v>202</v>
      </c>
      <c r="C17" s="191">
        <v>25</v>
      </c>
      <c r="D17" s="434">
        <v>25</v>
      </c>
    </row>
    <row r="18" spans="1:6" s="179" customFormat="1" ht="18" customHeight="1">
      <c r="A18" s="25">
        <v>11</v>
      </c>
      <c r="B18" s="27" t="s">
        <v>443</v>
      </c>
      <c r="C18" s="191">
        <v>20</v>
      </c>
      <c r="D18" s="434">
        <v>20</v>
      </c>
    </row>
    <row r="19" spans="1:6" s="179" customFormat="1" ht="18" customHeight="1">
      <c r="A19" s="25">
        <v>12</v>
      </c>
      <c r="B19" s="27" t="s">
        <v>441</v>
      </c>
      <c r="C19" s="191">
        <v>345</v>
      </c>
      <c r="D19" s="434">
        <v>345</v>
      </c>
    </row>
    <row r="20" spans="1:6">
      <c r="A20" s="199">
        <v>13</v>
      </c>
      <c r="B20" s="192" t="s">
        <v>23</v>
      </c>
      <c r="C20" s="193">
        <f>SUM(C8:C19)</f>
        <v>1362</v>
      </c>
      <c r="D20" s="435">
        <f>SUM(D8:D19)</f>
        <v>1206</v>
      </c>
      <c r="E20" s="308"/>
      <c r="F20"/>
    </row>
    <row r="21" spans="1:6">
      <c r="A21" s="25">
        <v>14</v>
      </c>
      <c r="B21" s="66" t="s">
        <v>200</v>
      </c>
      <c r="C21" s="194">
        <v>0</v>
      </c>
      <c r="D21" s="436">
        <v>25</v>
      </c>
      <c r="F21"/>
    </row>
    <row r="22" spans="1:6">
      <c r="A22" s="25">
        <v>15</v>
      </c>
      <c r="B22" s="66" t="s">
        <v>203</v>
      </c>
      <c r="C22" s="194">
        <v>200</v>
      </c>
      <c r="D22" s="436">
        <v>200</v>
      </c>
      <c r="F22"/>
    </row>
    <row r="23" spans="1:6">
      <c r="A23" s="25">
        <v>16</v>
      </c>
      <c r="B23" s="66" t="s">
        <v>204</v>
      </c>
      <c r="C23" s="194">
        <v>1200</v>
      </c>
      <c r="D23" s="436">
        <v>1200</v>
      </c>
      <c r="F23"/>
    </row>
    <row r="24" spans="1:6" s="179" customFormat="1">
      <c r="A24" s="25">
        <v>17</v>
      </c>
      <c r="B24" s="195" t="s">
        <v>205</v>
      </c>
      <c r="C24" s="196">
        <v>100</v>
      </c>
      <c r="D24" s="437">
        <v>100</v>
      </c>
    </row>
    <row r="25" spans="1:6" s="179" customFormat="1">
      <c r="A25" s="25">
        <v>18</v>
      </c>
      <c r="B25" s="195" t="s">
        <v>206</v>
      </c>
      <c r="C25" s="196">
        <v>26</v>
      </c>
      <c r="D25" s="437">
        <v>26</v>
      </c>
    </row>
    <row r="26" spans="1:6" s="179" customFormat="1">
      <c r="A26" s="25">
        <v>19</v>
      </c>
      <c r="B26" s="195" t="s">
        <v>433</v>
      </c>
      <c r="C26" s="196">
        <v>744</v>
      </c>
      <c r="D26" s="437">
        <v>744</v>
      </c>
    </row>
    <row r="27" spans="1:6" ht="15" thickBot="1">
      <c r="A27" s="438">
        <v>20</v>
      </c>
      <c r="B27" s="197" t="s">
        <v>24</v>
      </c>
      <c r="C27" s="198">
        <f>SUM(C21:C26)</f>
        <v>2270</v>
      </c>
      <c r="D27" s="439">
        <f>SUM(D21:D26)</f>
        <v>2295</v>
      </c>
      <c r="F27"/>
    </row>
    <row r="28" spans="1:6">
      <c r="A28" s="20"/>
      <c r="B28" s="21"/>
      <c r="C28" s="22"/>
      <c r="D28" s="22"/>
    </row>
    <row r="29" spans="1:6">
      <c r="A29" s="23"/>
      <c r="B29" s="23"/>
      <c r="C29" s="24"/>
      <c r="D29" s="24"/>
    </row>
    <row r="30" spans="1:6">
      <c r="A30" s="23"/>
      <c r="B30" s="23"/>
      <c r="C30" s="24"/>
      <c r="D30" s="24"/>
    </row>
    <row r="35" spans="2:2">
      <c r="B35" s="23"/>
    </row>
    <row r="36" spans="2:2">
      <c r="B36" s="23"/>
    </row>
    <row r="37" spans="2:2">
      <c r="B37" s="23"/>
    </row>
    <row r="38" spans="2:2">
      <c r="B38" s="23"/>
    </row>
  </sheetData>
  <mergeCells count="4">
    <mergeCell ref="B4:C4"/>
    <mergeCell ref="E4:G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H10"/>
  <sheetViews>
    <sheetView workbookViewId="0">
      <selection activeCell="D28" sqref="D28"/>
    </sheetView>
  </sheetViews>
  <sheetFormatPr defaultRowHeight="14.4"/>
  <cols>
    <col min="1" max="1" width="7.6640625" customWidth="1"/>
    <col min="2" max="2" width="58.88671875" customWidth="1"/>
    <col min="3" max="3" width="16.6640625" style="179" customWidth="1"/>
    <col min="4" max="5" width="16.6640625" customWidth="1"/>
    <col min="6" max="8" width="16.6640625" style="179" customWidth="1"/>
  </cols>
  <sheetData>
    <row r="1" spans="1:8" ht="15.6">
      <c r="A1" s="410" t="s">
        <v>459</v>
      </c>
      <c r="B1" s="323"/>
      <c r="C1" s="323"/>
      <c r="D1" s="323"/>
      <c r="E1" s="323"/>
      <c r="F1" s="323"/>
      <c r="G1" s="323"/>
      <c r="H1" s="323"/>
    </row>
    <row r="2" spans="1:8" ht="15.6">
      <c r="A2" s="4"/>
      <c r="B2" s="3"/>
      <c r="C2" s="3"/>
      <c r="D2" s="3"/>
      <c r="E2" s="3"/>
      <c r="F2" s="3"/>
      <c r="G2" s="3"/>
      <c r="H2" s="3"/>
    </row>
    <row r="3" spans="1:8" ht="15.6">
      <c r="A3" s="410" t="s">
        <v>445</v>
      </c>
      <c r="B3" s="323"/>
      <c r="C3" s="323"/>
      <c r="D3" s="323"/>
      <c r="E3" s="323"/>
      <c r="F3" s="323"/>
      <c r="G3" s="323"/>
      <c r="H3" s="323"/>
    </row>
    <row r="4" spans="1:8" ht="15.6">
      <c r="A4" s="2"/>
      <c r="B4" s="12"/>
      <c r="C4" s="119"/>
      <c r="D4" s="12"/>
      <c r="E4" s="119"/>
      <c r="F4" s="119"/>
      <c r="G4" s="119"/>
      <c r="H4" s="119"/>
    </row>
    <row r="5" spans="1:8" ht="15.6">
      <c r="A5" s="2"/>
      <c r="B5" s="12"/>
      <c r="C5" s="119"/>
      <c r="D5" s="12"/>
      <c r="E5" s="119"/>
      <c r="F5" s="119"/>
      <c r="G5" s="119"/>
      <c r="H5" s="119"/>
    </row>
    <row r="6" spans="1:8" ht="16.2" thickBot="1">
      <c r="A6" s="5" t="s">
        <v>6</v>
      </c>
      <c r="B6" s="3"/>
      <c r="C6" s="3"/>
      <c r="D6" s="11"/>
      <c r="E6" s="11"/>
      <c r="F6" s="3"/>
      <c r="G6" s="11"/>
      <c r="H6" s="11" t="s">
        <v>18</v>
      </c>
    </row>
    <row r="7" spans="1:8" ht="15.6">
      <c r="A7" s="209"/>
      <c r="B7" s="202" t="s">
        <v>7</v>
      </c>
      <c r="C7" s="202" t="s">
        <v>8</v>
      </c>
      <c r="D7" s="202" t="s">
        <v>9</v>
      </c>
      <c r="E7" s="224" t="s">
        <v>248</v>
      </c>
      <c r="F7" s="202" t="s">
        <v>453</v>
      </c>
      <c r="G7" s="202" t="s">
        <v>454</v>
      </c>
      <c r="H7" s="420" t="s">
        <v>455</v>
      </c>
    </row>
    <row r="8" spans="1:8" ht="46.8">
      <c r="A8" s="33" t="s">
        <v>13</v>
      </c>
      <c r="B8" s="13" t="s">
        <v>16</v>
      </c>
      <c r="C8" s="13" t="s">
        <v>240</v>
      </c>
      <c r="D8" s="13" t="s">
        <v>178</v>
      </c>
      <c r="E8" s="226" t="s">
        <v>247</v>
      </c>
      <c r="F8" s="13" t="s">
        <v>460</v>
      </c>
      <c r="G8" s="13" t="s">
        <v>457</v>
      </c>
      <c r="H8" s="421" t="s">
        <v>247</v>
      </c>
    </row>
    <row r="9" spans="1:8" s="179" customFormat="1" ht="31.5" customHeight="1">
      <c r="A9" s="115">
        <v>1</v>
      </c>
      <c r="B9" s="185" t="s">
        <v>446</v>
      </c>
      <c r="C9" s="171">
        <v>0</v>
      </c>
      <c r="D9" s="171">
        <v>3812</v>
      </c>
      <c r="E9" s="227"/>
      <c r="F9" s="171">
        <v>0</v>
      </c>
      <c r="G9" s="171">
        <f>Részletező_Önk!U39</f>
        <v>22298.733</v>
      </c>
      <c r="H9" s="422"/>
    </row>
    <row r="10" spans="1:8" ht="16.2" thickBot="1">
      <c r="A10" s="6"/>
      <c r="B10" s="7" t="s">
        <v>17</v>
      </c>
      <c r="C10" s="203">
        <f>SUM(C9:C9)</f>
        <v>0</v>
      </c>
      <c r="D10" s="116">
        <f>SUM(D9:D9)</f>
        <v>3812</v>
      </c>
      <c r="E10" s="228">
        <v>0</v>
      </c>
      <c r="F10" s="203">
        <f>SUM(F9:F9)</f>
        <v>0</v>
      </c>
      <c r="G10" s="116">
        <f>SUM(G9:G9)</f>
        <v>22298.733</v>
      </c>
      <c r="H10" s="423">
        <v>0</v>
      </c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D13"/>
  <sheetViews>
    <sheetView workbookViewId="0">
      <selection activeCell="E24" sqref="E24"/>
    </sheetView>
  </sheetViews>
  <sheetFormatPr defaultRowHeight="14.4"/>
  <cols>
    <col min="1" max="1" width="4.6640625" customWidth="1"/>
    <col min="2" max="2" width="45" customWidth="1"/>
    <col min="3" max="3" width="17.44140625" customWidth="1"/>
    <col min="4" max="4" width="17.44140625" style="179" customWidth="1"/>
  </cols>
  <sheetData>
    <row r="1" spans="1:4">
      <c r="A1" s="411" t="s">
        <v>458</v>
      </c>
      <c r="B1" s="323"/>
      <c r="C1" s="323"/>
      <c r="D1" s="323"/>
    </row>
    <row r="2" spans="1:4">
      <c r="A2" s="105"/>
      <c r="B2" s="106"/>
      <c r="C2" s="106"/>
      <c r="D2" s="106"/>
    </row>
    <row r="3" spans="1:4">
      <c r="A3" s="411" t="s">
        <v>444</v>
      </c>
      <c r="B3" s="323"/>
      <c r="C3" s="323"/>
      <c r="D3" s="323"/>
    </row>
    <row r="4" spans="1:4">
      <c r="A4" s="120"/>
      <c r="B4" s="163"/>
      <c r="C4" s="163"/>
      <c r="D4" s="180"/>
    </row>
    <row r="5" spans="1:4">
      <c r="A5" s="120"/>
      <c r="B5" s="163"/>
      <c r="C5" s="163"/>
      <c r="D5" s="180"/>
    </row>
    <row r="6" spans="1:4">
      <c r="A6" s="120"/>
      <c r="B6" s="163"/>
      <c r="C6" s="163"/>
      <c r="D6" s="180"/>
    </row>
    <row r="7" spans="1:4" ht="15" thickBot="1">
      <c r="A7" s="55"/>
      <c r="B7" s="55"/>
      <c r="C7" s="164"/>
      <c r="D7" s="164" t="s">
        <v>12</v>
      </c>
    </row>
    <row r="8" spans="1:4">
      <c r="A8" s="206"/>
      <c r="B8" s="424" t="s">
        <v>7</v>
      </c>
      <c r="C8" s="424" t="s">
        <v>8</v>
      </c>
      <c r="D8" s="425" t="s">
        <v>9</v>
      </c>
    </row>
    <row r="9" spans="1:4" ht="41.4">
      <c r="A9" s="165" t="s">
        <v>13</v>
      </c>
      <c r="B9" s="161" t="s">
        <v>14</v>
      </c>
      <c r="C9" s="162" t="s">
        <v>178</v>
      </c>
      <c r="D9" s="426" t="s">
        <v>457</v>
      </c>
    </row>
    <row r="10" spans="1:4">
      <c r="A10" s="166">
        <v>1</v>
      </c>
      <c r="B10" s="26" t="s">
        <v>413</v>
      </c>
      <c r="C10" s="167">
        <v>0</v>
      </c>
      <c r="D10" s="427">
        <v>0</v>
      </c>
    </row>
    <row r="11" spans="1:4" s="179" customFormat="1">
      <c r="A11" s="188">
        <v>2</v>
      </c>
      <c r="B11" s="189"/>
      <c r="C11" s="190">
        <v>0</v>
      </c>
      <c r="D11" s="428">
        <v>0</v>
      </c>
    </row>
    <row r="12" spans="1:4" s="179" customFormat="1">
      <c r="A12" s="188">
        <v>3</v>
      </c>
      <c r="B12" s="189"/>
      <c r="C12" s="190">
        <v>0</v>
      </c>
      <c r="D12" s="428">
        <v>0</v>
      </c>
    </row>
    <row r="13" spans="1:4" s="10" customFormat="1" ht="15" thickBot="1">
      <c r="A13" s="168">
        <v>4</v>
      </c>
      <c r="B13" s="169" t="s">
        <v>15</v>
      </c>
      <c r="C13" s="170">
        <f>SUM(C10:C12)</f>
        <v>0</v>
      </c>
      <c r="D13" s="429">
        <f>SUM(D10:D12)</f>
        <v>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H10"/>
  <sheetViews>
    <sheetView workbookViewId="0">
      <selection activeCell="F23" sqref="F23"/>
    </sheetView>
  </sheetViews>
  <sheetFormatPr defaultRowHeight="14.4"/>
  <cols>
    <col min="1" max="1" width="4.44140625" customWidth="1"/>
    <col min="2" max="2" width="42" customWidth="1"/>
    <col min="3" max="3" width="19.109375" customWidth="1"/>
    <col min="4" max="5" width="16.6640625" customWidth="1"/>
    <col min="6" max="6" width="19.109375" style="179" customWidth="1"/>
    <col min="7" max="8" width="16.6640625" style="179" customWidth="1"/>
  </cols>
  <sheetData>
    <row r="1" spans="1:8">
      <c r="A1" s="411" t="s">
        <v>452</v>
      </c>
      <c r="B1" s="323"/>
      <c r="C1" s="323"/>
      <c r="D1" s="323"/>
      <c r="E1" s="323"/>
      <c r="F1" s="323"/>
      <c r="G1" s="323"/>
      <c r="H1" s="323"/>
    </row>
    <row r="2" spans="1:8">
      <c r="A2" s="105"/>
      <c r="B2" s="55"/>
      <c r="C2" s="55"/>
      <c r="D2" s="55"/>
      <c r="E2" s="55"/>
      <c r="F2" s="55"/>
      <c r="G2" s="55"/>
      <c r="H2" s="55"/>
    </row>
    <row r="3" spans="1:8" ht="33" customHeight="1">
      <c r="A3" s="412" t="s">
        <v>5</v>
      </c>
      <c r="B3" s="323"/>
      <c r="C3" s="323"/>
      <c r="D3" s="323"/>
      <c r="E3" s="323"/>
      <c r="F3" s="323"/>
      <c r="G3" s="323"/>
      <c r="H3" s="323"/>
    </row>
    <row r="4" spans="1:8">
      <c r="A4" s="106" t="s">
        <v>6</v>
      </c>
      <c r="B4" s="55"/>
      <c r="C4" s="55"/>
      <c r="D4" s="55"/>
      <c r="E4" s="55"/>
      <c r="F4" s="55"/>
      <c r="G4" s="55"/>
      <c r="H4" s="55"/>
    </row>
    <row r="5" spans="1:8" ht="15" thickBot="1">
      <c r="A5" s="186"/>
      <c r="B5" s="186"/>
      <c r="C5" s="186"/>
      <c r="D5" s="156"/>
      <c r="E5" s="156"/>
      <c r="F5" s="311"/>
      <c r="G5" s="156"/>
      <c r="H5" s="156" t="s">
        <v>182</v>
      </c>
    </row>
    <row r="6" spans="1:8" ht="30.75" customHeight="1">
      <c r="A6" s="206"/>
      <c r="B6" s="207" t="s">
        <v>7</v>
      </c>
      <c r="C6" s="208" t="s">
        <v>8</v>
      </c>
      <c r="D6" s="208" t="s">
        <v>9</v>
      </c>
      <c r="E6" s="224" t="s">
        <v>248</v>
      </c>
      <c r="F6" s="208" t="s">
        <v>453</v>
      </c>
      <c r="G6" s="208" t="s">
        <v>454</v>
      </c>
      <c r="H6" s="420" t="s">
        <v>455</v>
      </c>
    </row>
    <row r="7" spans="1:8" ht="44.25" customHeight="1">
      <c r="A7" s="107"/>
      <c r="B7" s="161" t="s">
        <v>10</v>
      </c>
      <c r="C7" s="162" t="s">
        <v>177</v>
      </c>
      <c r="D7" s="162" t="s">
        <v>178</v>
      </c>
      <c r="E7" s="162" t="s">
        <v>247</v>
      </c>
      <c r="F7" s="162" t="s">
        <v>456</v>
      </c>
      <c r="G7" s="162" t="s">
        <v>457</v>
      </c>
      <c r="H7" s="426" t="s">
        <v>247</v>
      </c>
    </row>
    <row r="8" spans="1:8">
      <c r="A8" s="107">
        <v>1</v>
      </c>
      <c r="B8" s="108" t="s">
        <v>428</v>
      </c>
      <c r="C8" s="109">
        <v>79930</v>
      </c>
      <c r="D8" s="109">
        <v>111874</v>
      </c>
      <c r="E8" s="225">
        <v>20907</v>
      </c>
      <c r="F8" s="109">
        <f>Részletező_Önk!U44</f>
        <v>79930</v>
      </c>
      <c r="G8" s="109">
        <f>Részletező_Önk!U38</f>
        <v>41712.052000000003</v>
      </c>
      <c r="H8" s="430">
        <v>20907</v>
      </c>
    </row>
    <row r="9" spans="1:8" ht="15" thickBot="1">
      <c r="A9" s="110"/>
      <c r="B9" s="8" t="s">
        <v>11</v>
      </c>
      <c r="C9" s="111">
        <f>SUM(C8:C8)</f>
        <v>79930</v>
      </c>
      <c r="D9" s="111">
        <f>SUM(D8:D8)</f>
        <v>111874</v>
      </c>
      <c r="E9" s="111">
        <f>SUM(E8:E8)</f>
        <v>20907</v>
      </c>
      <c r="F9" s="111">
        <f>SUM(F8:F8)</f>
        <v>79930</v>
      </c>
      <c r="G9" s="111">
        <f>SUM(G8:G8)</f>
        <v>41712.052000000003</v>
      </c>
      <c r="H9" s="431">
        <f>SUM(H8:H8)</f>
        <v>20907</v>
      </c>
    </row>
    <row r="10" spans="1:8" ht="15.6">
      <c r="A10" s="3"/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  <vt:lpstr>Bér_Önk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ASUS</cp:lastModifiedBy>
  <cp:lastPrinted>2020-03-18T15:09:19Z</cp:lastPrinted>
  <dcterms:created xsi:type="dcterms:W3CDTF">2015-05-05T11:38:42Z</dcterms:created>
  <dcterms:modified xsi:type="dcterms:W3CDTF">2021-03-21T17:43:43Z</dcterms:modified>
</cp:coreProperties>
</file>