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cuments\2020 ei. módosítás\"/>
    </mc:Choice>
  </mc:AlternateContent>
  <bookViews>
    <workbookView xWindow="0" yWindow="0" windowWidth="24000" windowHeight="7800" activeTab="1"/>
  </bookViews>
  <sheets>
    <sheet name="Önk." sheetId="1" r:id="rId1"/>
    <sheet name="Óvoda" sheetId="4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5" i="4" l="1"/>
  <c r="N33" i="4"/>
  <c r="N38" i="4" s="1"/>
  <c r="O38" i="4" s="1"/>
  <c r="N19" i="4"/>
  <c r="O19" i="4" s="1"/>
  <c r="N16" i="4"/>
  <c r="O7" i="4"/>
  <c r="O8" i="4"/>
  <c r="O9" i="4"/>
  <c r="O10" i="4"/>
  <c r="O11" i="4"/>
  <c r="O12" i="4"/>
  <c r="O13" i="4"/>
  <c r="O14" i="4"/>
  <c r="O15" i="4"/>
  <c r="O16" i="4"/>
  <c r="O17" i="4"/>
  <c r="O18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F24" i="4"/>
  <c r="F23" i="4"/>
  <c r="F18" i="4"/>
  <c r="G22" i="4"/>
  <c r="G21" i="4"/>
  <c r="G50" i="1"/>
  <c r="N50" i="1"/>
  <c r="N44" i="1"/>
  <c r="O20" i="1"/>
  <c r="O21" i="1"/>
  <c r="O22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5" i="1"/>
  <c r="O46" i="1"/>
  <c r="O47" i="1"/>
  <c r="O48" i="1"/>
  <c r="O49" i="1"/>
  <c r="O51" i="1"/>
  <c r="O52" i="1"/>
  <c r="O53" i="1"/>
  <c r="O54" i="1"/>
  <c r="O55" i="1"/>
  <c r="O56" i="1"/>
  <c r="O11" i="1"/>
  <c r="O12" i="1"/>
  <c r="O13" i="1"/>
  <c r="O14" i="1"/>
  <c r="O15" i="1"/>
  <c r="O16" i="1"/>
  <c r="O17" i="1"/>
  <c r="O18" i="1"/>
  <c r="O10" i="1"/>
  <c r="N19" i="1"/>
  <c r="N23" i="1" s="1"/>
  <c r="F51" i="1"/>
  <c r="G49" i="1"/>
  <c r="G37" i="1"/>
  <c r="F43" i="1"/>
  <c r="F34" i="1"/>
  <c r="F32" i="1"/>
  <c r="F27" i="1"/>
  <c r="G26" i="1"/>
  <c r="G18" i="1"/>
  <c r="G19" i="1"/>
  <c r="G20" i="1"/>
  <c r="G21" i="1"/>
  <c r="G22" i="1"/>
  <c r="F23" i="1"/>
  <c r="G11" i="1"/>
  <c r="G12" i="1"/>
  <c r="G13" i="1"/>
  <c r="G14" i="1"/>
  <c r="G15" i="1"/>
  <c r="G16" i="1"/>
  <c r="G10" i="1"/>
  <c r="F17" i="1"/>
  <c r="F24" i="1" s="1"/>
  <c r="F47" i="1" l="1"/>
  <c r="N58" i="1"/>
  <c r="M33" i="4"/>
  <c r="L33" i="4"/>
  <c r="M19" i="4"/>
  <c r="M38" i="4" s="1"/>
  <c r="M16" i="4"/>
  <c r="L16" i="4"/>
  <c r="L19" i="4" s="1"/>
  <c r="L38" i="4" s="1"/>
  <c r="F52" i="1" l="1"/>
  <c r="M57" i="1"/>
  <c r="O57" i="1" s="1"/>
  <c r="L57" i="1"/>
  <c r="M50" i="1"/>
  <c r="O50" i="1" s="1"/>
  <c r="L50" i="1"/>
  <c r="M44" i="1"/>
  <c r="O44" i="1" s="1"/>
  <c r="L44" i="1"/>
  <c r="M19" i="1"/>
  <c r="O19" i="1" s="1"/>
  <c r="L19" i="1"/>
  <c r="L23" i="1" s="1"/>
  <c r="L58" i="1" l="1"/>
  <c r="M23" i="1"/>
  <c r="O23" i="1" s="1"/>
  <c r="M58" i="1"/>
  <c r="O58" i="1" s="1"/>
  <c r="E32" i="1" l="1"/>
  <c r="D32" i="1"/>
  <c r="G31" i="1"/>
  <c r="E34" i="1" l="1"/>
  <c r="D23" i="1"/>
  <c r="E23" i="1"/>
  <c r="G23" i="1" s="1"/>
  <c r="G28" i="1" l="1"/>
  <c r="G29" i="1"/>
  <c r="G30" i="1"/>
  <c r="G33" i="1"/>
  <c r="G35" i="1"/>
  <c r="G36" i="1"/>
  <c r="G38" i="1"/>
  <c r="G39" i="1"/>
  <c r="G40" i="1"/>
  <c r="G41" i="1"/>
  <c r="G42" i="1"/>
  <c r="G44" i="1"/>
  <c r="G45" i="1"/>
  <c r="G46" i="1"/>
  <c r="E51" i="1"/>
  <c r="G51" i="1" s="1"/>
  <c r="E43" i="1"/>
  <c r="G43" i="1" s="1"/>
  <c r="E27" i="1"/>
  <c r="G27" i="1" s="1"/>
  <c r="E17" i="1"/>
  <c r="G17" i="1" s="1"/>
  <c r="E24" i="1" l="1"/>
  <c r="E47" i="1" l="1"/>
  <c r="G24" i="1"/>
  <c r="E23" i="4"/>
  <c r="E18" i="4"/>
  <c r="E52" i="1" l="1"/>
  <c r="G52" i="1" s="1"/>
  <c r="G47" i="1"/>
  <c r="E24" i="4"/>
  <c r="G23" i="4"/>
  <c r="G24" i="4" s="1"/>
  <c r="D51" i="1" l="1"/>
  <c r="D27" i="1"/>
  <c r="D43" i="1"/>
  <c r="D34" i="1" l="1"/>
  <c r="G34" i="1" s="1"/>
  <c r="G32" i="1"/>
  <c r="D17" i="1"/>
  <c r="D24" i="1" l="1"/>
  <c r="D47" i="1" l="1"/>
  <c r="D23" i="4"/>
  <c r="D18" i="4"/>
  <c r="D52" i="1" l="1"/>
  <c r="D24" i="4"/>
</calcChain>
</file>

<file path=xl/sharedStrings.xml><?xml version="1.0" encoding="utf-8"?>
<sst xmlns="http://schemas.openxmlformats.org/spreadsheetml/2006/main" count="487" uniqueCount="300">
  <si>
    <t>Sor sz.</t>
  </si>
  <si>
    <t xml:space="preserve"> megnevezés</t>
  </si>
  <si>
    <t>rovat szám</t>
  </si>
  <si>
    <t>változás</t>
  </si>
  <si>
    <t>A</t>
  </si>
  <si>
    <t>B</t>
  </si>
  <si>
    <t>C</t>
  </si>
  <si>
    <t>D</t>
  </si>
  <si>
    <t>F</t>
  </si>
  <si>
    <t>1.</t>
  </si>
  <si>
    <t>Törvény szerinti illetmények munkabérek</t>
  </si>
  <si>
    <t>K1101</t>
  </si>
  <si>
    <t>2.</t>
  </si>
  <si>
    <t>Normatív jutalmak</t>
  </si>
  <si>
    <t>K1102</t>
  </si>
  <si>
    <t>3.</t>
  </si>
  <si>
    <t>Végkielégítés</t>
  </si>
  <si>
    <t>K1105</t>
  </si>
  <si>
    <t>4.</t>
  </si>
  <si>
    <t>Béren kívüli juttatások</t>
  </si>
  <si>
    <t>K1107</t>
  </si>
  <si>
    <t>5.</t>
  </si>
  <si>
    <t>Közlekedési költségtérítés</t>
  </si>
  <si>
    <t>K1109</t>
  </si>
  <si>
    <t>6.</t>
  </si>
  <si>
    <t>Egyéb költségtérítések</t>
  </si>
  <si>
    <t>K1110</t>
  </si>
  <si>
    <t>7.</t>
  </si>
  <si>
    <t>Szoc. tám., egyéb személyi jutt.</t>
  </si>
  <si>
    <t>K1112</t>
  </si>
  <si>
    <t>8.</t>
  </si>
  <si>
    <t>Foglalkoztatottak személyi juttatásai</t>
  </si>
  <si>
    <t>K11</t>
  </si>
  <si>
    <t>9.</t>
  </si>
  <si>
    <t>Választott tisztségviselők juttatásai</t>
  </si>
  <si>
    <t>K121</t>
  </si>
  <si>
    <t>10.</t>
  </si>
  <si>
    <t>Állományba nem tartozók megbízási díja</t>
  </si>
  <si>
    <t>11.</t>
  </si>
  <si>
    <t>K123/8</t>
  </si>
  <si>
    <t>12.</t>
  </si>
  <si>
    <t>Külső személyi juttatások</t>
  </si>
  <si>
    <t>K12</t>
  </si>
  <si>
    <t>13.</t>
  </si>
  <si>
    <t>Személyi juttatások összesen:</t>
  </si>
  <si>
    <t>K1</t>
  </si>
  <si>
    <t>14.</t>
  </si>
  <si>
    <t>Munkaadókat terhelő járulékok és szociális hozzájárulási adó</t>
  </si>
  <si>
    <t>K2</t>
  </si>
  <si>
    <t>15.</t>
  </si>
  <si>
    <t>Szakmai anyagok beszerzése</t>
  </si>
  <si>
    <t>K311</t>
  </si>
  <si>
    <t>16.</t>
  </si>
  <si>
    <t>17.</t>
  </si>
  <si>
    <t>18.</t>
  </si>
  <si>
    <t>19.</t>
  </si>
  <si>
    <t>Üzemeltetési anyagok beszerzése</t>
  </si>
  <si>
    <t>K312</t>
  </si>
  <si>
    <t>20.</t>
  </si>
  <si>
    <t>21.</t>
  </si>
  <si>
    <t>Kommunikációs szolg</t>
  </si>
  <si>
    <t>22.</t>
  </si>
  <si>
    <t>23.</t>
  </si>
  <si>
    <t>24.</t>
  </si>
  <si>
    <t>25.</t>
  </si>
  <si>
    <t>Közüzemi díjak</t>
  </si>
  <si>
    <t>K331</t>
  </si>
  <si>
    <t>26.</t>
  </si>
  <si>
    <t xml:space="preserve">Vásárolt élelmezés </t>
  </si>
  <si>
    <t>K332</t>
  </si>
  <si>
    <t>27.</t>
  </si>
  <si>
    <t>Bérleti és lízing díjak</t>
  </si>
  <si>
    <t>K333</t>
  </si>
  <si>
    <t>28.</t>
  </si>
  <si>
    <t>Karbantartás és kisjavítás</t>
  </si>
  <si>
    <t>K334</t>
  </si>
  <si>
    <t>29.</t>
  </si>
  <si>
    <t>30.</t>
  </si>
  <si>
    <t>31.</t>
  </si>
  <si>
    <t>Szakmai tevékenységet segítő szolgáltatások</t>
  </si>
  <si>
    <t>K336</t>
  </si>
  <si>
    <t>Egyéb szolgáltatások</t>
  </si>
  <si>
    <t>K337</t>
  </si>
  <si>
    <t>34.</t>
  </si>
  <si>
    <t>35.</t>
  </si>
  <si>
    <t>36.</t>
  </si>
  <si>
    <t>K341</t>
  </si>
  <si>
    <t>40.</t>
  </si>
  <si>
    <t>Működési célú előzetesen felszámított Áfa</t>
  </si>
  <si>
    <t>K351</t>
  </si>
  <si>
    <t>Egyéb pénzügyi műveletek kiadásai</t>
  </si>
  <si>
    <t>K354</t>
  </si>
  <si>
    <t>Egyéb dologi kiadások</t>
  </si>
  <si>
    <t>K355</t>
  </si>
  <si>
    <t>Különféle befizetések és egyéb dologi kiadások</t>
  </si>
  <si>
    <t>K35</t>
  </si>
  <si>
    <t>Dologi kiadások</t>
  </si>
  <si>
    <t>K3</t>
  </si>
  <si>
    <t>Ellátottak pénzbeli juttatásai (Szoc)</t>
  </si>
  <si>
    <t>K502</t>
  </si>
  <si>
    <t>K506</t>
  </si>
  <si>
    <t>Egyéb működési célú kiadások</t>
  </si>
  <si>
    <t>K5</t>
  </si>
  <si>
    <t>Beruházási kiadások ÁFÁ-val</t>
  </si>
  <si>
    <t>K6</t>
  </si>
  <si>
    <t>Felújítási kiadások ÁFÁ-val</t>
  </si>
  <si>
    <t>K7</t>
  </si>
  <si>
    <t>Egyéb felhalmozási célú kiadás</t>
  </si>
  <si>
    <t>K8</t>
  </si>
  <si>
    <t>Költségvetési kiadások</t>
  </si>
  <si>
    <t>K1-K8</t>
  </si>
  <si>
    <t>Likviditási célú hitel, kölcsön törlesztése</t>
  </si>
  <si>
    <t>K911</t>
  </si>
  <si>
    <t>Államháztartáson belüli megelőlegezések visszafizetése</t>
  </si>
  <si>
    <t>K914</t>
  </si>
  <si>
    <t>Intézmény finanszírozás</t>
  </si>
  <si>
    <t>K915/2</t>
  </si>
  <si>
    <t>KIADÁSOK ÖSSZESEN</t>
  </si>
  <si>
    <t>K1-K9</t>
  </si>
  <si>
    <t>1. melléklet ……./…….(…….)önkormányzati rendelethez</t>
  </si>
  <si>
    <t xml:space="preserve"> 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</si>
  <si>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</si>
  <si>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</si>
  <si>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</si>
  <si>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</si>
  <si>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kulturális feladatainak támogatása</t>
  </si>
  <si>
    <t>B114</t>
  </si>
  <si>
    <t>Működési célú központosított előirányzatok</t>
  </si>
  <si>
    <t>B115</t>
  </si>
  <si>
    <t xml:space="preserve">Helyi önkormányzatok kiegészítő támogatásai </t>
  </si>
  <si>
    <t>B116</t>
  </si>
  <si>
    <t xml:space="preserve">Önkormányzatok működési támogatásai </t>
  </si>
  <si>
    <t>B11</t>
  </si>
  <si>
    <t>Tiszavárkonyi önkormányzatól kapott támogatás hivatal működésére</t>
  </si>
  <si>
    <t>B16/6</t>
  </si>
  <si>
    <t>TB alap működési támog (OEP)</t>
  </si>
  <si>
    <t>B16/4</t>
  </si>
  <si>
    <t>Elk állami p.alapok működ támog( Munkaügyi kp. , közf)</t>
  </si>
  <si>
    <t>B16/5</t>
  </si>
  <si>
    <t>Egyéb működési célú támogatások bevételei államháztartáson belülről</t>
  </si>
  <si>
    <t>B16</t>
  </si>
  <si>
    <t xml:space="preserve">Működési célú támogatások államháztartáson belülről </t>
  </si>
  <si>
    <t>B1</t>
  </si>
  <si>
    <t>Felhalmozási célú önkormányzati támogatások</t>
  </si>
  <si>
    <t>B21</t>
  </si>
  <si>
    <t>Egyéb felhalmozási célú támogatások bevételei államháztartáson belülről</t>
  </si>
  <si>
    <t>B25</t>
  </si>
  <si>
    <t>Felhalmozási célú támogatások államháztartáson belülről</t>
  </si>
  <si>
    <t>B2</t>
  </si>
  <si>
    <t xml:space="preserve">Vagyoni tipusú adók </t>
  </si>
  <si>
    <t>B34</t>
  </si>
  <si>
    <t>Értékesítési és forgalmi adók (iparűzési)</t>
  </si>
  <si>
    <t>B351/21</t>
  </si>
  <si>
    <t>Gépjárműadók</t>
  </si>
  <si>
    <t>B354/21</t>
  </si>
  <si>
    <t xml:space="preserve">Termékek és szolgáltatások adói </t>
  </si>
  <si>
    <t>B35</t>
  </si>
  <si>
    <t xml:space="preserve">Egyéb közhatalmi bevételek </t>
  </si>
  <si>
    <t>B36</t>
  </si>
  <si>
    <t>Közhatalmi bevételek</t>
  </si>
  <si>
    <t>B3</t>
  </si>
  <si>
    <t>Készletértékesítés ellenértéke</t>
  </si>
  <si>
    <t>B401</t>
  </si>
  <si>
    <t>Szolgáltatások ellenértéke</t>
  </si>
  <si>
    <t>B402</t>
  </si>
  <si>
    <t>Közvetített szolgáltatások értéke</t>
  </si>
  <si>
    <t>B403/2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</si>
  <si>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</si>
  <si>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</si>
  <si>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</si>
  <si>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</si>
  <si>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</si>
  <si>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</si>
  <si>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</si>
  <si>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</si>
  <si>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Egyéb működési bevétel</t>
  </si>
  <si>
    <t>B411</t>
  </si>
  <si>
    <t xml:space="preserve">Működési bevételek </t>
  </si>
  <si>
    <t>B4</t>
  </si>
  <si>
    <t xml:space="preserve">Működési célú átvett pénzeszközök </t>
  </si>
  <si>
    <t>B6</t>
  </si>
  <si>
    <t>Egyéb felhalmozási célú átvett pénzeszközök</t>
  </si>
  <si>
    <t>B75</t>
  </si>
  <si>
    <t>Költségvetési bevételek</t>
  </si>
  <si>
    <t>B1-B7</t>
  </si>
  <si>
    <t>Hitel, kölcsön felvétele államháztartáson kívülről</t>
  </si>
  <si>
    <t>Előző évi költségvetési maradvány igénybevétele</t>
  </si>
  <si>
    <t>Finanszírozási bevételek</t>
  </si>
  <si>
    <t>B8</t>
  </si>
  <si>
    <t>BEVÉTELEK ÖSSZESEN</t>
  </si>
  <si>
    <t>B1-B8</t>
  </si>
  <si>
    <t>B403</t>
  </si>
  <si>
    <t>Kamatbevételek</t>
  </si>
  <si>
    <t>B408</t>
  </si>
  <si>
    <t>Egyéb pénzügyi műveletek bevételei</t>
  </si>
  <si>
    <t>B409</t>
  </si>
  <si>
    <t>Egyéb működési bevételek</t>
  </si>
  <si>
    <t>Működési bevételek (=3+…+11)</t>
  </si>
  <si>
    <t>Működési célú átvett pénzeszközök</t>
  </si>
  <si>
    <t>Felhalmozási célú átvett pénzeszközök</t>
  </si>
  <si>
    <t>B7</t>
  </si>
  <si>
    <t>Előző évi kv-i maradvány igénybevétele</t>
  </si>
  <si>
    <t>B813/1</t>
  </si>
  <si>
    <t>B816/2</t>
  </si>
  <si>
    <t>Finanszírozási bevétel</t>
  </si>
  <si>
    <t xml:space="preserve">Költségvetési bevételek </t>
  </si>
  <si>
    <t>megnevezés</t>
  </si>
  <si>
    <t>Törvény szerinti munkabérek</t>
  </si>
  <si>
    <t>Jubileumi jutalom</t>
  </si>
  <si>
    <t>K1106</t>
  </si>
  <si>
    <t>Ruházati költségtérítés</t>
  </si>
  <si>
    <t>K1108</t>
  </si>
  <si>
    <t>K1111</t>
  </si>
  <si>
    <t>K1113</t>
  </si>
  <si>
    <t>Foglalkoztatottak személyi jutatásai</t>
  </si>
  <si>
    <t>Reprezentációs kiadások</t>
  </si>
  <si>
    <t>Informatikai szolg igénybevétele</t>
  </si>
  <si>
    <t>K321</t>
  </si>
  <si>
    <t>Karbantartás</t>
  </si>
  <si>
    <t>Szakmai tevékenységet segítő szolgáltatás</t>
  </si>
  <si>
    <t>Kiküldetések kiadásai</t>
  </si>
  <si>
    <t xml:space="preserve">Működési célú előzetesen felszámított ÁFA </t>
  </si>
  <si>
    <t>Dologi kiadások összesen</t>
  </si>
  <si>
    <t>Tartalékok</t>
  </si>
  <si>
    <t>K512</t>
  </si>
  <si>
    <t>K342</t>
  </si>
  <si>
    <t>Vásárolt élelmezés</t>
  </si>
  <si>
    <t>Egyéb személyi jutt.</t>
  </si>
  <si>
    <t>B14</t>
  </si>
  <si>
    <t>Működési célú visszatérítendő támogatás</t>
  </si>
  <si>
    <t>Foglalkoztatottak egyéb személyi jutt.</t>
  </si>
  <si>
    <t>B814</t>
  </si>
  <si>
    <t>K1103</t>
  </si>
  <si>
    <t>K322</t>
  </si>
  <si>
    <t>K122</t>
  </si>
  <si>
    <t>K123</t>
  </si>
  <si>
    <t>Informatikai szolgáltatások</t>
  </si>
  <si>
    <t>Reklám- és propaganda ktg.</t>
  </si>
  <si>
    <t>K48</t>
  </si>
  <si>
    <t>Közvetített szolgáltatások</t>
  </si>
  <si>
    <t>K335</t>
  </si>
  <si>
    <t>B81121</t>
  </si>
  <si>
    <t>Ingatlanok értékesítése</t>
  </si>
  <si>
    <t>B52</t>
  </si>
  <si>
    <t>ÁH.belüli megelőlegezés  visszafiz.</t>
  </si>
  <si>
    <t>Céljuttatás</t>
  </si>
  <si>
    <t>K513</t>
  </si>
  <si>
    <t>Kiküldetés kiadásai</t>
  </si>
  <si>
    <t>32.</t>
  </si>
  <si>
    <t>33.</t>
  </si>
  <si>
    <t>37.</t>
  </si>
  <si>
    <t>38.</t>
  </si>
  <si>
    <t>39.</t>
  </si>
  <si>
    <t>K353</t>
  </si>
  <si>
    <t>B813</t>
  </si>
  <si>
    <t xml:space="preserve">Egyéb műk.célú támogatások ÁH-belülről </t>
  </si>
  <si>
    <t>K1104</t>
  </si>
  <si>
    <t>Egyéb kommunikációs szolgáltatás</t>
  </si>
  <si>
    <t>Készenléti, ügyeleti, helyettesítési díj</t>
  </si>
  <si>
    <t>K352</t>
  </si>
  <si>
    <t>41.</t>
  </si>
  <si>
    <t>42.</t>
  </si>
  <si>
    <t>43.</t>
  </si>
  <si>
    <t>44.</t>
  </si>
  <si>
    <t>45.</t>
  </si>
  <si>
    <t>46.</t>
  </si>
  <si>
    <t>47.</t>
  </si>
  <si>
    <t>50.</t>
  </si>
  <si>
    <t>51.</t>
  </si>
  <si>
    <t xml:space="preserve">Tiszavárkonyi  Óvoda </t>
  </si>
  <si>
    <t xml:space="preserve">Fizetendő Áfa </t>
  </si>
  <si>
    <t>Kamatkiadások</t>
  </si>
  <si>
    <t xml:space="preserve">ÁHT-n belüli műk. célú pe. Átadás </t>
  </si>
  <si>
    <t xml:space="preserve">Egyéb működési célú támogatás </t>
  </si>
  <si>
    <t xml:space="preserve">Tiszavárkonyi Óvoda </t>
  </si>
  <si>
    <t>Tiszavárkonyi  Óvoda</t>
  </si>
  <si>
    <t>Tiszavárkony Község Önkormányzata</t>
  </si>
  <si>
    <t>2020. évi eredeti előirányzat</t>
  </si>
  <si>
    <t>2020. 06.30. módosított előirányzat</t>
  </si>
  <si>
    <t>2020. 06.30 módosított előirányzat</t>
  </si>
  <si>
    <t>B1131</t>
  </si>
  <si>
    <t>Települési önkormányzatok szociális és gyermekjóléti feladatainak egyéb támogatása</t>
  </si>
  <si>
    <t>B1132</t>
  </si>
  <si>
    <t>Települési önkormányzatok gyermekétkeztetési feladatainak támogatása</t>
  </si>
  <si>
    <t>Egyéb áruhasználati és szolgáltatási adók</t>
  </si>
  <si>
    <t>B355</t>
  </si>
  <si>
    <t>2020. évi eredeti ei.</t>
  </si>
  <si>
    <t>2020. 06. 30. módosított előirányzat</t>
  </si>
  <si>
    <t>Foglalkoztatottak egyéb személyi juttatásai</t>
  </si>
  <si>
    <t xml:space="preserve"> 2020. 12. 31.  bevételi előirányzatai</t>
  </si>
  <si>
    <t>2020.12.31 
módosított előirányzat</t>
  </si>
  <si>
    <t>2020.12.31.
módosított előirányzat</t>
  </si>
  <si>
    <t>G</t>
  </si>
  <si>
    <t>H</t>
  </si>
  <si>
    <t>Helyi Önk. előző évi elsz-ból kiadás (2019 évi)</t>
  </si>
  <si>
    <t xml:space="preserve"> 2020. 12. 31.  kiadási előirányzatai</t>
  </si>
  <si>
    <t>2020.12.31. 
módosított előirányzat</t>
  </si>
  <si>
    <t>E</t>
  </si>
  <si>
    <t>2020.12.
módosított előirányzat</t>
  </si>
  <si>
    <t xml:space="preserve"> 2020. 12. 31. kiadási előirányzatai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</si>
</sst>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F_t_-;\-* #,##0.00\ _F_t_-;_-* &quot;-&quot;??\ _F_t_-;_-@_-"/>
    <numFmt numFmtId="164" formatCode="#,##0_ ;[Red]\-#,##0\ "/>
    <numFmt numFmtId="165" formatCode="#,##0\ ;[Red]\-#,##0\ "/>
    <numFmt numFmtId="166" formatCode="#,##0_ ;\-#,##0\ "/>
    <numFmt numFmtId="167" formatCode="_-* #,##0\ _F_t_-;\-* #,##0\ _F_t_-;_-* &quot;-&quot;??\ _F_t_-;_-@_-"/>
  </numFmts>
  <fonts count="4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u/>
      <sz val="14"/>
      <name val="Times New Roman"/>
      <family val="1"/>
      <charset val="238"/>
    </font>
    <font>
      <sz val="10"/>
      <color rgb="FF000000"/>
      <name val="Arial"/>
      <family val="2"/>
      <charset val="238"/>
    </font>
    <font>
      <b/>
      <sz val="10"/>
      <name val="Arial CE"/>
      <charset val="238"/>
    </font>
    <font>
      <u/>
      <sz val="12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u/>
      <sz val="14"/>
      <color rgb="FF000000"/>
      <name val="Bookman Old Style"/>
      <family val="1"/>
      <charset val="238"/>
    </font>
    <font>
      <sz val="11"/>
      <color theme="1"/>
      <name val="Bookman Old Style"/>
      <family val="1"/>
      <charset val="238"/>
    </font>
    <font>
      <b/>
      <i/>
      <sz val="10.5"/>
      <color rgb="FF000000"/>
      <name val="Bookman Old Style"/>
      <family val="1"/>
      <charset val="238"/>
    </font>
    <font>
      <b/>
      <sz val="9.9"/>
      <color rgb="FF000000"/>
      <name val="Bookman Old Style"/>
      <family val="1"/>
      <charset val="238"/>
    </font>
    <font>
      <b/>
      <sz val="10"/>
      <name val="Bookman Old Style"/>
      <family val="1"/>
      <charset val="238"/>
    </font>
    <font>
      <i/>
      <sz val="10.5"/>
      <name val="Bookman Old Style"/>
      <family val="1"/>
      <charset val="238"/>
    </font>
    <font>
      <sz val="10"/>
      <name val="Bookman Old Style"/>
      <family val="1"/>
      <charset val="238"/>
    </font>
    <font>
      <sz val="10"/>
      <color rgb="FF000000"/>
      <name val="Bookman Old Style"/>
      <family val="1"/>
      <charset val="238"/>
    </font>
    <font>
      <b/>
      <sz val="10"/>
      <color rgb="FF000000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b/>
      <sz val="11"/>
      <color rgb="FF000000"/>
      <name val="Bookman Old Style"/>
      <family val="1"/>
      <charset val="238"/>
    </font>
    <font>
      <b/>
      <sz val="11"/>
      <name val="Bookman Old Style"/>
      <family val="1"/>
      <charset val="238"/>
    </font>
    <font>
      <b/>
      <u/>
      <sz val="14"/>
      <name val="Bookman Old Style"/>
      <family val="1"/>
      <charset val="238"/>
    </font>
    <font>
      <b/>
      <sz val="9"/>
      <color rgb="FF000000"/>
      <name val="Bookman Old Style"/>
      <family val="1"/>
      <charset val="238"/>
    </font>
    <font>
      <sz val="11"/>
      <name val="Bookman Old Style"/>
      <family val="1"/>
      <charset val="238"/>
    </font>
    <font>
      <i/>
      <sz val="11"/>
      <color theme="1"/>
      <name val="Bookman Old Style"/>
      <family val="1"/>
      <charset val="238"/>
    </font>
    <font>
      <i/>
      <sz val="11"/>
      <name val="Bookman Old Style"/>
      <family val="1"/>
      <charset val="238"/>
    </font>
    <font>
      <sz val="14"/>
      <color rgb="FF000000"/>
      <name val="Bookman Old Style"/>
      <family val="1"/>
      <charset val="238"/>
    </font>
    <font>
      <i/>
      <sz val="10.5"/>
      <color rgb="FF000000"/>
      <name val="Bookman Old Style"/>
      <family val="1"/>
      <charset val="238"/>
    </font>
    <font>
      <sz val="9.9"/>
      <color rgb="FF000000"/>
      <name val="Bookman Old Style"/>
      <family val="1"/>
      <charset val="238"/>
    </font>
    <font>
      <sz val="11"/>
      <color rgb="FF000000"/>
      <name val="Bookman Old Style"/>
      <family val="1"/>
      <charset val="238"/>
    </font>
    <font>
      <b/>
      <i/>
      <sz val="10.5"/>
      <color rgb="FF000000"/>
      <name val="Book Antiqua"/>
      <family val="1"/>
      <charset val="238"/>
    </font>
    <font>
      <b/>
      <sz val="9.9"/>
      <color rgb="FF000000"/>
      <name val="Book Antiqua"/>
      <family val="1"/>
      <charset val="238"/>
    </font>
    <font>
      <b/>
      <sz val="10"/>
      <name val="Book Antiqua"/>
      <family val="1"/>
      <charset val="238"/>
    </font>
    <font>
      <i/>
      <sz val="10.5"/>
      <name val="Book Antiqua"/>
      <family val="1"/>
      <charset val="238"/>
    </font>
    <font>
      <sz val="11"/>
      <color theme="1"/>
      <name val="Book Antiqua"/>
      <family val="1"/>
      <charset val="238"/>
    </font>
    <font>
      <sz val="10"/>
      <name val="Book Antiqua"/>
      <family val="1"/>
      <charset val="238"/>
    </font>
    <font>
      <sz val="10"/>
      <color rgb="FF000000"/>
      <name val="Book Antiqua"/>
      <family val="1"/>
      <charset val="238"/>
    </font>
    <font>
      <b/>
      <sz val="10"/>
      <color rgb="FF000000"/>
      <name val="Book Antiqua"/>
      <family val="1"/>
      <charset val="238"/>
    </font>
    <font>
      <b/>
      <sz val="11"/>
      <color theme="1"/>
      <name val="Book Antiqua"/>
      <family val="1"/>
      <charset val="238"/>
    </font>
    <font>
      <b/>
      <sz val="9"/>
      <color rgb="FF000000"/>
      <name val="Book Antiqua"/>
      <family val="1"/>
      <charset val="238"/>
    </font>
    <font>
      <sz val="10"/>
      <color theme="1"/>
      <name val="Bookman Old Style"/>
      <family val="1"/>
      <charset val="238"/>
    </font>
    <font>
      <b/>
      <sz val="10"/>
      <color theme="1"/>
      <name val="Bookman Old Style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8"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/>
    <xf numFmtId="0" fontId="7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8" fillId="0" borderId="0" xfId="0" applyFont="1"/>
    <xf numFmtId="0" fontId="4" fillId="0" borderId="0" xfId="0" applyFont="1" applyAlignment="1"/>
    <xf numFmtId="0" fontId="3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165" fontId="6" fillId="0" borderId="0" xfId="0" applyNumberFormat="1" applyFont="1" applyFill="1" applyBorder="1" applyAlignment="1">
      <alignment vertical="center"/>
    </xf>
    <xf numFmtId="0" fontId="0" fillId="0" borderId="0" xfId="0"/>
    <xf numFmtId="0" fontId="9" fillId="0" borderId="0" xfId="0" applyFont="1"/>
    <xf numFmtId="3" fontId="0" fillId="0" borderId="0" xfId="0" applyNumberFormat="1"/>
    <xf numFmtId="0" fontId="0" fillId="0" borderId="0" xfId="0" applyFill="1"/>
    <xf numFmtId="3" fontId="10" fillId="0" borderId="0" xfId="0" applyNumberFormat="1" applyFont="1"/>
    <xf numFmtId="3" fontId="5" fillId="0" borderId="0" xfId="0" applyNumberFormat="1" applyFont="1" applyAlignment="1">
      <alignment horizontal="right"/>
    </xf>
    <xf numFmtId="0" fontId="0" fillId="0" borderId="0" xfId="0" applyFill="1" applyAlignment="1">
      <alignment horizontal="right"/>
    </xf>
    <xf numFmtId="0" fontId="0" fillId="0" borderId="0" xfId="0" applyFont="1"/>
    <xf numFmtId="0" fontId="2" fillId="0" borderId="0" xfId="0" applyFont="1" applyAlignment="1">
      <alignment horizontal="right"/>
    </xf>
    <xf numFmtId="0" fontId="0" fillId="0" borderId="0" xfId="0" applyBorder="1"/>
    <xf numFmtId="0" fontId="0" fillId="0" borderId="0" xfId="0" applyAlignment="1">
      <alignment horizontal="right"/>
    </xf>
    <xf numFmtId="0" fontId="2" fillId="0" borderId="0" xfId="0" applyFont="1" applyFill="1" applyAlignment="1">
      <alignment horizontal="right"/>
    </xf>
    <xf numFmtId="0" fontId="12" fillId="0" borderId="0" xfId="0" applyFont="1"/>
    <xf numFmtId="2" fontId="13" fillId="0" borderId="1" xfId="0" applyNumberFormat="1" applyFont="1" applyBorder="1" applyAlignment="1">
      <alignment horizontal="left" vertical="center" wrapText="1"/>
    </xf>
    <xf numFmtId="2" fontId="13" fillId="0" borderId="2" xfId="0" applyNumberFormat="1" applyFont="1" applyBorder="1" applyAlignment="1">
      <alignment horizontal="center" vertical="center"/>
    </xf>
    <xf numFmtId="164" fontId="14" fillId="0" borderId="2" xfId="0" applyNumberFormat="1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2" fontId="16" fillId="0" borderId="3" xfId="0" applyNumberFormat="1" applyFont="1" applyBorder="1" applyAlignment="1">
      <alignment horizontal="left" vertical="center" wrapText="1"/>
    </xf>
    <xf numFmtId="2" fontId="16" fillId="0" borderId="4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0" fontId="17" fillId="0" borderId="3" xfId="0" applyFont="1" applyBorder="1" applyAlignment="1">
      <alignment horizontal="left" vertical="center"/>
    </xf>
    <xf numFmtId="0" fontId="18" fillId="0" borderId="4" xfId="0" applyFont="1" applyBorder="1" applyAlignment="1">
      <alignment vertical="center" wrapText="1"/>
    </xf>
    <xf numFmtId="0" fontId="18" fillId="0" borderId="4" xfId="0" applyFont="1" applyBorder="1" applyAlignment="1">
      <alignment vertical="center"/>
    </xf>
    <xf numFmtId="3" fontId="12" fillId="0" borderId="1" xfId="0" applyNumberFormat="1" applyFont="1" applyBorder="1"/>
    <xf numFmtId="0" fontId="19" fillId="0" borderId="4" xfId="0" applyFont="1" applyBorder="1" applyAlignment="1">
      <alignment vertical="center" wrapText="1"/>
    </xf>
    <xf numFmtId="0" fontId="19" fillId="0" borderId="4" xfId="0" applyFont="1" applyBorder="1" applyAlignment="1">
      <alignment vertical="center"/>
    </xf>
    <xf numFmtId="3" fontId="20" fillId="0" borderId="1" xfId="0" applyNumberFormat="1" applyFont="1" applyBorder="1"/>
    <xf numFmtId="3" fontId="20" fillId="0" borderId="1" xfId="0" applyNumberFormat="1" applyFont="1" applyFill="1" applyBorder="1"/>
    <xf numFmtId="0" fontId="17" fillId="3" borderId="3" xfId="0" applyFont="1" applyFill="1" applyBorder="1" applyAlignment="1">
      <alignment horizontal="left" vertical="center"/>
    </xf>
    <xf numFmtId="0" fontId="19" fillId="3" borderId="4" xfId="0" applyFont="1" applyFill="1" applyBorder="1" applyAlignment="1">
      <alignment vertical="center" wrapText="1"/>
    </xf>
    <xf numFmtId="0" fontId="19" fillId="3" borderId="4" xfId="0" applyFont="1" applyFill="1" applyBorder="1" applyAlignment="1">
      <alignment vertical="center"/>
    </xf>
    <xf numFmtId="3" fontId="20" fillId="3" borderId="1" xfId="0" applyNumberFormat="1" applyFont="1" applyFill="1" applyBorder="1"/>
    <xf numFmtId="0" fontId="15" fillId="0" borderId="4" xfId="0" applyFont="1" applyBorder="1" applyAlignment="1">
      <alignment vertical="center" wrapText="1"/>
    </xf>
    <xf numFmtId="3" fontId="12" fillId="0" borderId="1" xfId="0" applyNumberFormat="1" applyFont="1" applyFill="1" applyBorder="1"/>
    <xf numFmtId="0" fontId="15" fillId="3" borderId="4" xfId="0" applyFont="1" applyFill="1" applyBorder="1" applyAlignment="1">
      <alignment vertical="center" wrapText="1"/>
    </xf>
    <xf numFmtId="0" fontId="21" fillId="3" borderId="4" xfId="0" applyFont="1" applyFill="1" applyBorder="1" applyAlignment="1">
      <alignment vertical="center" wrapText="1"/>
    </xf>
    <xf numFmtId="0" fontId="21" fillId="3" borderId="4" xfId="0" applyFont="1" applyFill="1" applyBorder="1" applyAlignment="1">
      <alignment vertical="center"/>
    </xf>
    <xf numFmtId="3" fontId="22" fillId="3" borderId="1" xfId="0" applyNumberFormat="1" applyFont="1" applyFill="1" applyBorder="1"/>
    <xf numFmtId="3" fontId="12" fillId="0" borderId="0" xfId="0" applyNumberFormat="1" applyFont="1"/>
    <xf numFmtId="0" fontId="12" fillId="0" borderId="0" xfId="0" applyFont="1" applyFill="1" applyBorder="1" applyAlignment="1">
      <alignment horizontal="left"/>
    </xf>
    <xf numFmtId="3" fontId="12" fillId="0" borderId="0" xfId="0" applyNumberFormat="1" applyFont="1" applyBorder="1"/>
    <xf numFmtId="0" fontId="25" fillId="0" borderId="0" xfId="0" applyFont="1"/>
    <xf numFmtId="0" fontId="20" fillId="0" borderId="0" xfId="0" applyFont="1"/>
    <xf numFmtId="0" fontId="11" fillId="0" borderId="0" xfId="0" applyFont="1" applyAlignment="1">
      <alignment horizontal="center"/>
    </xf>
    <xf numFmtId="164" fontId="3" fillId="0" borderId="0" xfId="0" applyNumberFormat="1" applyFont="1" applyAlignment="1"/>
    <xf numFmtId="167" fontId="12" fillId="0" borderId="0" xfId="1" applyNumberFormat="1" applyFont="1" applyFill="1" applyAlignment="1">
      <alignment horizontal="right"/>
    </xf>
    <xf numFmtId="0" fontId="25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167" fontId="12" fillId="0" borderId="0" xfId="1" applyNumberFormat="1" applyFont="1" applyFill="1" applyAlignment="1">
      <alignment horizontal="right" vertical="center"/>
    </xf>
    <xf numFmtId="167" fontId="26" fillId="0" borderId="0" xfId="1" applyNumberFormat="1" applyFont="1" applyFill="1" applyAlignment="1">
      <alignment horizontal="right"/>
    </xf>
    <xf numFmtId="0" fontId="27" fillId="0" borderId="0" xfId="0" applyFont="1"/>
    <xf numFmtId="167" fontId="22" fillId="0" borderId="0" xfId="0" applyNumberFormat="1" applyFont="1" applyFill="1" applyAlignment="1">
      <alignment horizontal="right"/>
    </xf>
    <xf numFmtId="0" fontId="11" fillId="0" borderId="0" xfId="0" applyFont="1" applyBorder="1" applyAlignment="1">
      <alignment horizontal="center"/>
    </xf>
    <xf numFmtId="0" fontId="12" fillId="0" borderId="0" xfId="0" applyFont="1" applyBorder="1"/>
    <xf numFmtId="164" fontId="24" fillId="0" borderId="0" xfId="0" applyNumberFormat="1" applyFont="1" applyBorder="1" applyAlignment="1">
      <alignment horizontal="center" wrapText="1"/>
    </xf>
    <xf numFmtId="3" fontId="24" fillId="0" borderId="0" xfId="0" applyNumberFormat="1" applyFont="1" applyBorder="1" applyAlignment="1">
      <alignment horizontal="center" wrapText="1"/>
    </xf>
    <xf numFmtId="0" fontId="12" fillId="0" borderId="0" xfId="0" applyFont="1" applyBorder="1" applyAlignment="1">
      <alignment horizontal="center"/>
    </xf>
    <xf numFmtId="0" fontId="20" fillId="0" borderId="0" xfId="0" applyFont="1" applyBorder="1"/>
    <xf numFmtId="3" fontId="20" fillId="0" borderId="0" xfId="0" applyNumberFormat="1" applyFont="1" applyBorder="1"/>
    <xf numFmtId="0" fontId="12" fillId="0" borderId="0" xfId="0" applyFont="1" applyBorder="1" applyAlignment="1">
      <alignment horizontal="left"/>
    </xf>
    <xf numFmtId="3" fontId="20" fillId="0" borderId="0" xfId="0" applyNumberFormat="1" applyFont="1" applyFill="1" applyBorder="1"/>
    <xf numFmtId="0" fontId="20" fillId="0" borderId="0" xfId="0" applyFont="1" applyBorder="1" applyAlignment="1">
      <alignment horizontal="left"/>
    </xf>
    <xf numFmtId="3" fontId="22" fillId="0" borderId="0" xfId="0" applyNumberFormat="1" applyFont="1" applyFill="1" applyBorder="1"/>
    <xf numFmtId="3" fontId="12" fillId="0" borderId="0" xfId="0" applyNumberFormat="1" applyFont="1" applyFill="1" applyBorder="1"/>
    <xf numFmtId="0" fontId="12" fillId="0" borderId="0" xfId="0" applyFont="1" applyFill="1" applyBorder="1"/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/>
    </xf>
    <xf numFmtId="167" fontId="12" fillId="0" borderId="0" xfId="1" applyNumberFormat="1" applyFont="1" applyFill="1" applyBorder="1" applyAlignment="1">
      <alignment horizontal="right" vertical="center"/>
    </xf>
    <xf numFmtId="0" fontId="25" fillId="0" borderId="0" xfId="0" applyFont="1" applyBorder="1" applyAlignment="1">
      <alignment wrapText="1"/>
    </xf>
    <xf numFmtId="167" fontId="12" fillId="0" borderId="0" xfId="1" applyNumberFormat="1" applyFont="1" applyFill="1" applyBorder="1" applyAlignment="1">
      <alignment horizontal="right"/>
    </xf>
    <xf numFmtId="0" fontId="27" fillId="0" borderId="0" xfId="0" applyFont="1" applyBorder="1"/>
    <xf numFmtId="167" fontId="26" fillId="0" borderId="0" xfId="1" applyNumberFormat="1" applyFont="1" applyFill="1" applyBorder="1" applyAlignment="1">
      <alignment horizontal="right"/>
    </xf>
    <xf numFmtId="0" fontId="25" fillId="0" borderId="0" xfId="0" applyFont="1" applyBorder="1"/>
    <xf numFmtId="167" fontId="22" fillId="0" borderId="0" xfId="0" applyNumberFormat="1" applyFont="1" applyFill="1" applyBorder="1" applyAlignment="1">
      <alignment horizontal="right"/>
    </xf>
    <xf numFmtId="0" fontId="11" fillId="0" borderId="0" xfId="0" applyFont="1" applyBorder="1" applyAlignment="1"/>
    <xf numFmtId="0" fontId="23" fillId="0" borderId="0" xfId="0" applyFont="1" applyBorder="1" applyAlignment="1"/>
    <xf numFmtId="0" fontId="20" fillId="0" borderId="0" xfId="0" applyFont="1" applyFill="1" applyBorder="1"/>
    <xf numFmtId="3" fontId="2" fillId="0" borderId="0" xfId="0" applyNumberFormat="1" applyFont="1" applyFill="1" applyBorder="1"/>
    <xf numFmtId="2" fontId="29" fillId="0" borderId="0" xfId="0" applyNumberFormat="1" applyFont="1" applyFill="1" applyBorder="1" applyAlignment="1">
      <alignment horizontal="left" vertical="center" wrapText="1"/>
    </xf>
    <xf numFmtId="2" fontId="29" fillId="0" borderId="0" xfId="0" applyNumberFormat="1" applyFont="1" applyFill="1" applyBorder="1" applyAlignment="1">
      <alignment horizontal="center" vertical="center"/>
    </xf>
    <xf numFmtId="164" fontId="30" fillId="0" borderId="0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2" fontId="16" fillId="0" borderId="0" xfId="0" applyNumberFormat="1" applyFont="1" applyFill="1" applyBorder="1" applyAlignment="1">
      <alignment horizontal="left" vertical="center" wrapText="1"/>
    </xf>
    <xf numFmtId="2" fontId="16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/>
    </xf>
    <xf numFmtId="0" fontId="17" fillId="0" borderId="0" xfId="0" applyFont="1" applyFill="1" applyBorder="1"/>
    <xf numFmtId="0" fontId="17" fillId="0" borderId="0" xfId="0" applyFont="1" applyFill="1" applyBorder="1" applyAlignment="1">
      <alignment vertical="center" wrapText="1"/>
    </xf>
    <xf numFmtId="0" fontId="31" fillId="0" borderId="0" xfId="0" applyFont="1" applyFill="1" applyBorder="1" applyAlignment="1">
      <alignment vertical="center" wrapText="1"/>
    </xf>
    <xf numFmtId="0" fontId="31" fillId="0" borderId="0" xfId="0" applyFont="1" applyFill="1" applyBorder="1" applyAlignment="1">
      <alignment vertical="center"/>
    </xf>
    <xf numFmtId="3" fontId="25" fillId="0" borderId="0" xfId="0" applyNumberFormat="1" applyFont="1" applyFill="1" applyBorder="1"/>
    <xf numFmtId="0" fontId="28" fillId="0" borderId="0" xfId="0" applyFont="1" applyFill="1" applyBorder="1" applyAlignment="1"/>
    <xf numFmtId="0" fontId="11" fillId="0" borderId="0" xfId="0" applyFont="1" applyAlignment="1">
      <alignment horizontal="center"/>
    </xf>
    <xf numFmtId="0" fontId="0" fillId="0" borderId="0" xfId="0" applyAlignment="1">
      <alignment horizontal="right"/>
    </xf>
    <xf numFmtId="2" fontId="32" fillId="0" borderId="1" xfId="0" applyNumberFormat="1" applyFont="1" applyBorder="1" applyAlignment="1">
      <alignment horizontal="left" vertical="center" wrapText="1"/>
    </xf>
    <xf numFmtId="2" fontId="32" fillId="0" borderId="2" xfId="0" applyNumberFormat="1" applyFont="1" applyBorder="1" applyAlignment="1">
      <alignment horizontal="center" vertical="center"/>
    </xf>
    <xf numFmtId="164" fontId="33" fillId="0" borderId="2" xfId="0" applyNumberFormat="1" applyFont="1" applyBorder="1" applyAlignment="1">
      <alignment horizontal="center" wrapText="1"/>
    </xf>
    <xf numFmtId="164" fontId="33" fillId="0" borderId="1" xfId="0" applyNumberFormat="1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14" fontId="34" fillId="0" borderId="2" xfId="0" applyNumberFormat="1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2" fontId="35" fillId="0" borderId="3" xfId="0" applyNumberFormat="1" applyFont="1" applyBorder="1" applyAlignment="1">
      <alignment horizontal="left" vertical="center" wrapText="1"/>
    </xf>
    <xf numFmtId="2" fontId="35" fillId="0" borderId="4" xfId="0" applyNumberFormat="1" applyFont="1" applyBorder="1" applyAlignment="1">
      <alignment horizontal="center" vertical="center"/>
    </xf>
    <xf numFmtId="0" fontId="36" fillId="0" borderId="1" xfId="0" applyFont="1" applyBorder="1" applyAlignment="1">
      <alignment horizontal="center"/>
    </xf>
    <xf numFmtId="0" fontId="36" fillId="0" borderId="1" xfId="0" applyFont="1" applyBorder="1"/>
    <xf numFmtId="0" fontId="37" fillId="0" borderId="3" xfId="0" applyFont="1" applyBorder="1" applyAlignment="1">
      <alignment horizontal="left" vertical="center"/>
    </xf>
    <xf numFmtId="0" fontId="38" fillId="0" borderId="4" xfId="0" applyFont="1" applyBorder="1" applyAlignment="1">
      <alignment vertical="center" wrapText="1"/>
    </xf>
    <xf numFmtId="0" fontId="38" fillId="0" borderId="4" xfId="0" applyFont="1" applyBorder="1" applyAlignment="1">
      <alignment vertical="center"/>
    </xf>
    <xf numFmtId="3" fontId="36" fillId="0" borderId="1" xfId="0" applyNumberFormat="1" applyFont="1" applyBorder="1"/>
    <xf numFmtId="0" fontId="39" fillId="0" borderId="4" xfId="0" applyFont="1" applyBorder="1" applyAlignment="1">
      <alignment vertical="center" wrapText="1"/>
    </xf>
    <xf numFmtId="0" fontId="39" fillId="0" borderId="4" xfId="0" applyFont="1" applyBorder="1" applyAlignment="1">
      <alignment vertical="center"/>
    </xf>
    <xf numFmtId="0" fontId="37" fillId="0" borderId="4" xfId="0" applyFont="1" applyBorder="1" applyAlignment="1">
      <alignment vertical="center" wrapText="1"/>
    </xf>
    <xf numFmtId="166" fontId="36" fillId="0" borderId="1" xfId="1" applyNumberFormat="1" applyFont="1" applyBorder="1"/>
    <xf numFmtId="0" fontId="37" fillId="3" borderId="3" xfId="0" applyFont="1" applyFill="1" applyBorder="1" applyAlignment="1">
      <alignment horizontal="left" vertical="center"/>
    </xf>
    <xf numFmtId="0" fontId="34" fillId="3" borderId="4" xfId="0" applyFont="1" applyFill="1" applyBorder="1" applyAlignment="1">
      <alignment vertical="center" wrapText="1"/>
    </xf>
    <xf numFmtId="0" fontId="39" fillId="3" borderId="4" xfId="0" applyFont="1" applyFill="1" applyBorder="1" applyAlignment="1">
      <alignment vertical="center"/>
    </xf>
    <xf numFmtId="3" fontId="40" fillId="3" borderId="1" xfId="0" applyNumberFormat="1" applyFont="1" applyFill="1" applyBorder="1"/>
    <xf numFmtId="166" fontId="40" fillId="3" borderId="1" xfId="1" applyNumberFormat="1" applyFont="1" applyFill="1" applyBorder="1"/>
    <xf numFmtId="0" fontId="39" fillId="3" borderId="4" xfId="0" applyFont="1" applyFill="1" applyBorder="1" applyAlignment="1">
      <alignment vertical="center" wrapText="1"/>
    </xf>
    <xf numFmtId="166" fontId="36" fillId="3" borderId="1" xfId="1" applyNumberFormat="1" applyFont="1" applyFill="1" applyBorder="1"/>
    <xf numFmtId="0" fontId="17" fillId="0" borderId="4" xfId="0" applyFont="1" applyBorder="1"/>
    <xf numFmtId="2" fontId="32" fillId="0" borderId="5" xfId="0" applyNumberFormat="1" applyFont="1" applyBorder="1" applyAlignment="1">
      <alignment horizontal="left" vertical="center" wrapText="1"/>
    </xf>
    <xf numFmtId="2" fontId="32" fillId="0" borderId="6" xfId="0" applyNumberFormat="1" applyFont="1" applyBorder="1" applyAlignment="1">
      <alignment horizontal="center" vertical="center"/>
    </xf>
    <xf numFmtId="164" fontId="33" fillId="0" borderId="6" xfId="0" applyNumberFormat="1" applyFont="1" applyBorder="1" applyAlignment="1">
      <alignment horizontal="center" wrapText="1"/>
    </xf>
    <xf numFmtId="164" fontId="41" fillId="0" borderId="11" xfId="0" applyNumberFormat="1" applyFont="1" applyBorder="1" applyAlignment="1">
      <alignment horizontal="center" wrapText="1"/>
    </xf>
    <xf numFmtId="3" fontId="41" fillId="0" borderId="1" xfId="0" applyNumberFormat="1" applyFont="1" applyBorder="1" applyAlignment="1">
      <alignment horizontal="center" wrapText="1"/>
    </xf>
    <xf numFmtId="2" fontId="35" fillId="0" borderId="7" xfId="0" applyNumberFormat="1" applyFont="1" applyBorder="1" applyAlignment="1">
      <alignment horizontal="left" vertical="center" wrapText="1"/>
    </xf>
    <xf numFmtId="2" fontId="35" fillId="0" borderId="8" xfId="0" applyNumberFormat="1" applyFont="1" applyBorder="1" applyAlignment="1">
      <alignment horizontal="center" vertical="center"/>
    </xf>
    <xf numFmtId="2" fontId="35" fillId="0" borderId="10" xfId="0" applyNumberFormat="1" applyFont="1" applyBorder="1" applyAlignment="1">
      <alignment horizontal="center" vertical="center"/>
    </xf>
    <xf numFmtId="2" fontId="35" fillId="0" borderId="1" xfId="0" applyNumberFormat="1" applyFont="1" applyBorder="1" applyAlignment="1">
      <alignment horizontal="center" vertical="center"/>
    </xf>
    <xf numFmtId="2" fontId="35" fillId="0" borderId="2" xfId="0" applyNumberFormat="1" applyFont="1" applyBorder="1" applyAlignment="1">
      <alignment horizontal="center" vertical="center"/>
    </xf>
    <xf numFmtId="0" fontId="37" fillId="0" borderId="7" xfId="0" applyFont="1" applyBorder="1" applyAlignment="1">
      <alignment horizontal="left" vertical="center"/>
    </xf>
    <xf numFmtId="0" fontId="38" fillId="0" borderId="9" xfId="0" applyFont="1" applyBorder="1" applyAlignment="1">
      <alignment vertical="center" wrapText="1"/>
    </xf>
    <xf numFmtId="0" fontId="38" fillId="0" borderId="3" xfId="0" applyFont="1" applyBorder="1" applyAlignment="1">
      <alignment vertical="center"/>
    </xf>
    <xf numFmtId="165" fontId="37" fillId="0" borderId="1" xfId="0" applyNumberFormat="1" applyFont="1" applyBorder="1" applyAlignment="1">
      <alignment vertical="center" wrapText="1"/>
    </xf>
    <xf numFmtId="165" fontId="37" fillId="0" borderId="4" xfId="0" applyNumberFormat="1" applyFont="1" applyFill="1" applyBorder="1" applyAlignment="1">
      <alignment vertical="center" wrapText="1"/>
    </xf>
    <xf numFmtId="165" fontId="37" fillId="2" borderId="1" xfId="0" applyNumberFormat="1" applyFont="1" applyFill="1" applyBorder="1" applyAlignment="1">
      <alignment vertical="center" wrapText="1"/>
    </xf>
    <xf numFmtId="0" fontId="39" fillId="0" borderId="9" xfId="0" applyFont="1" applyBorder="1" applyAlignment="1">
      <alignment vertical="center" wrapText="1"/>
    </xf>
    <xf numFmtId="0" fontId="39" fillId="0" borderId="3" xfId="0" applyFont="1" applyBorder="1" applyAlignment="1">
      <alignment vertical="center"/>
    </xf>
    <xf numFmtId="165" fontId="34" fillId="0" borderId="1" xfId="0" applyNumberFormat="1" applyFont="1" applyBorder="1" applyAlignment="1">
      <alignment vertical="center" wrapText="1"/>
    </xf>
    <xf numFmtId="165" fontId="34" fillId="0" borderId="4" xfId="0" applyNumberFormat="1" applyFont="1" applyFill="1" applyBorder="1" applyAlignment="1">
      <alignment vertical="center" wrapText="1"/>
    </xf>
    <xf numFmtId="165" fontId="34" fillId="0" borderId="1" xfId="0" applyNumberFormat="1" applyFont="1" applyFill="1" applyBorder="1" applyAlignment="1">
      <alignment vertical="center" wrapText="1"/>
    </xf>
    <xf numFmtId="165" fontId="37" fillId="0" borderId="1" xfId="0" applyNumberFormat="1" applyFont="1" applyFill="1" applyBorder="1" applyAlignment="1">
      <alignment vertical="center" wrapText="1"/>
    </xf>
    <xf numFmtId="165" fontId="34" fillId="0" borderId="4" xfId="0" applyNumberFormat="1" applyFont="1" applyBorder="1" applyAlignment="1">
      <alignment vertical="center" wrapText="1"/>
    </xf>
    <xf numFmtId="0" fontId="39" fillId="6" borderId="9" xfId="0" applyFont="1" applyFill="1" applyBorder="1" applyAlignment="1">
      <alignment vertical="center" wrapText="1"/>
    </xf>
    <xf numFmtId="0" fontId="39" fillId="6" borderId="3" xfId="0" applyFont="1" applyFill="1" applyBorder="1" applyAlignment="1">
      <alignment vertical="center"/>
    </xf>
    <xf numFmtId="165" fontId="34" fillId="6" borderId="1" xfId="0" applyNumberFormat="1" applyFont="1" applyFill="1" applyBorder="1" applyAlignment="1">
      <alignment vertical="center"/>
    </xf>
    <xf numFmtId="165" fontId="34" fillId="6" borderId="4" xfId="0" applyNumberFormat="1" applyFont="1" applyFill="1" applyBorder="1" applyAlignment="1">
      <alignment vertical="center"/>
    </xf>
    <xf numFmtId="165" fontId="37" fillId="0" borderId="9" xfId="0" applyNumberFormat="1" applyFont="1" applyBorder="1" applyAlignment="1">
      <alignment vertical="center"/>
    </xf>
    <xf numFmtId="165" fontId="37" fillId="0" borderId="3" xfId="0" applyNumberFormat="1" applyFont="1" applyFill="1" applyBorder="1" applyAlignment="1">
      <alignment vertical="center"/>
    </xf>
    <xf numFmtId="3" fontId="36" fillId="0" borderId="1" xfId="0" applyNumberFormat="1" applyFont="1" applyFill="1" applyBorder="1"/>
    <xf numFmtId="0" fontId="37" fillId="0" borderId="9" xfId="0" applyFont="1" applyBorder="1" applyAlignment="1">
      <alignment vertical="center" wrapText="1"/>
    </xf>
    <xf numFmtId="0" fontId="37" fillId="0" borderId="3" xfId="0" applyFont="1" applyBorder="1" applyAlignment="1">
      <alignment vertical="center"/>
    </xf>
    <xf numFmtId="165" fontId="37" fillId="0" borderId="9" xfId="0" applyNumberFormat="1" applyFont="1" applyBorder="1" applyAlignment="1">
      <alignment vertical="center" wrapText="1"/>
    </xf>
    <xf numFmtId="165" fontId="37" fillId="0" borderId="3" xfId="0" applyNumberFormat="1" applyFont="1" applyFill="1" applyBorder="1" applyAlignment="1">
      <alignment vertical="center" wrapText="1"/>
    </xf>
    <xf numFmtId="165" fontId="34" fillId="6" borderId="9" xfId="0" applyNumberFormat="1" applyFont="1" applyFill="1" applyBorder="1" applyAlignment="1">
      <alignment vertical="center"/>
    </xf>
    <xf numFmtId="165" fontId="34" fillId="6" borderId="3" xfId="0" applyNumberFormat="1" applyFont="1" applyFill="1" applyBorder="1" applyAlignment="1">
      <alignment vertical="center"/>
    </xf>
    <xf numFmtId="165" fontId="34" fillId="0" borderId="9" xfId="0" applyNumberFormat="1" applyFont="1" applyBorder="1" applyAlignment="1">
      <alignment vertical="center" wrapText="1"/>
    </xf>
    <xf numFmtId="165" fontId="37" fillId="0" borderId="9" xfId="0" applyNumberFormat="1" applyFont="1" applyFill="1" applyBorder="1" applyAlignment="1">
      <alignment vertical="center" wrapText="1"/>
    </xf>
    <xf numFmtId="165" fontId="34" fillId="0" borderId="1" xfId="0" applyNumberFormat="1" applyFont="1" applyBorder="1" applyAlignment="1">
      <alignment vertical="center"/>
    </xf>
    <xf numFmtId="165" fontId="34" fillId="0" borderId="9" xfId="0" applyNumberFormat="1" applyFont="1" applyBorder="1" applyAlignment="1">
      <alignment vertical="center"/>
    </xf>
    <xf numFmtId="165" fontId="34" fillId="6" borderId="1" xfId="0" applyNumberFormat="1" applyFont="1" applyFill="1" applyBorder="1" applyAlignment="1">
      <alignment vertical="center" wrapText="1"/>
    </xf>
    <xf numFmtId="165" fontId="34" fillId="6" borderId="9" xfId="0" applyNumberFormat="1" applyFont="1" applyFill="1" applyBorder="1" applyAlignment="1">
      <alignment vertical="center" wrapText="1"/>
    </xf>
    <xf numFmtId="3" fontId="36" fillId="3" borderId="1" xfId="0" applyNumberFormat="1" applyFont="1" applyFill="1" applyBorder="1"/>
    <xf numFmtId="165" fontId="37" fillId="0" borderId="3" xfId="0" applyNumberFormat="1" applyFont="1" applyBorder="1" applyAlignment="1">
      <alignment vertical="center" wrapText="1"/>
    </xf>
    <xf numFmtId="165" fontId="37" fillId="0" borderId="4" xfId="0" applyNumberFormat="1" applyFont="1" applyBorder="1" applyAlignment="1">
      <alignment vertical="center" wrapText="1"/>
    </xf>
    <xf numFmtId="0" fontId="34" fillId="6" borderId="9" xfId="0" applyFont="1" applyFill="1" applyBorder="1" applyAlignment="1">
      <alignment vertical="center" wrapText="1"/>
    </xf>
    <xf numFmtId="0" fontId="34" fillId="0" borderId="0" xfId="0" applyFont="1" applyFill="1" applyBorder="1" applyAlignment="1">
      <alignment vertical="center" wrapText="1"/>
    </xf>
    <xf numFmtId="0" fontId="39" fillId="0" borderId="3" xfId="0" applyFont="1" applyFill="1" applyBorder="1" applyAlignment="1">
      <alignment vertical="center"/>
    </xf>
    <xf numFmtId="165" fontId="34" fillId="0" borderId="1" xfId="0" applyNumberFormat="1" applyFont="1" applyFill="1" applyBorder="1" applyAlignment="1">
      <alignment vertical="center"/>
    </xf>
    <xf numFmtId="0" fontId="39" fillId="0" borderId="0" xfId="0" applyFont="1" applyBorder="1" applyAlignment="1">
      <alignment vertical="center" wrapText="1"/>
    </xf>
    <xf numFmtId="0" fontId="39" fillId="0" borderId="1" xfId="0" applyFont="1" applyBorder="1" applyAlignment="1">
      <alignment vertical="center" wrapText="1"/>
    </xf>
    <xf numFmtId="0" fontId="39" fillId="0" borderId="1" xfId="0" applyFont="1" applyBorder="1" applyAlignment="1">
      <alignment vertical="center"/>
    </xf>
    <xf numFmtId="0" fontId="34" fillId="3" borderId="1" xfId="0" applyFont="1" applyFill="1" applyBorder="1" applyAlignment="1">
      <alignment vertical="center" wrapText="1"/>
    </xf>
    <xf numFmtId="0" fontId="34" fillId="3" borderId="1" xfId="0" applyFont="1" applyFill="1" applyBorder="1" applyAlignment="1">
      <alignment vertical="center"/>
    </xf>
    <xf numFmtId="165" fontId="34" fillId="3" borderId="1" xfId="0" applyNumberFormat="1" applyFont="1" applyFill="1" applyBorder="1" applyAlignment="1">
      <alignment vertical="center"/>
    </xf>
    <xf numFmtId="0" fontId="37" fillId="0" borderId="1" xfId="0" applyFont="1" applyBorder="1" applyAlignment="1">
      <alignment vertical="center"/>
    </xf>
    <xf numFmtId="0" fontId="37" fillId="0" borderId="4" xfId="0" applyFont="1" applyBorder="1" applyAlignment="1">
      <alignment vertical="center"/>
    </xf>
    <xf numFmtId="0" fontId="34" fillId="3" borderId="4" xfId="0" applyFont="1" applyFill="1" applyBorder="1" applyAlignment="1">
      <alignment vertical="center"/>
    </xf>
    <xf numFmtId="165" fontId="34" fillId="3" borderId="1" xfId="0" applyNumberFormat="1" applyFont="1" applyFill="1" applyBorder="1" applyAlignment="1">
      <alignment vertical="center" wrapText="1"/>
    </xf>
    <xf numFmtId="0" fontId="34" fillId="4" borderId="4" xfId="0" applyFont="1" applyFill="1" applyBorder="1" applyAlignment="1">
      <alignment vertical="center"/>
    </xf>
    <xf numFmtId="3" fontId="36" fillId="0" borderId="1" xfId="0" applyNumberFormat="1" applyFont="1" applyBorder="1" applyAlignment="1">
      <alignment horizontal="center"/>
    </xf>
    <xf numFmtId="3" fontId="40" fillId="4" borderId="1" xfId="0" applyNumberFormat="1" applyFont="1" applyFill="1" applyBorder="1"/>
    <xf numFmtId="0" fontId="42" fillId="0" borderId="1" xfId="0" applyFont="1" applyBorder="1"/>
    <xf numFmtId="0" fontId="42" fillId="0" borderId="1" xfId="0" applyFont="1" applyBorder="1" applyAlignment="1">
      <alignment wrapText="1"/>
    </xf>
    <xf numFmtId="164" fontId="19" fillId="0" borderId="1" xfId="0" applyNumberFormat="1" applyFont="1" applyBorder="1" applyAlignment="1">
      <alignment horizontal="center" wrapText="1"/>
    </xf>
    <xf numFmtId="3" fontId="19" fillId="0" borderId="1" xfId="0" applyNumberFormat="1" applyFont="1" applyBorder="1" applyAlignment="1">
      <alignment horizontal="center" wrapText="1"/>
    </xf>
    <xf numFmtId="0" fontId="42" fillId="0" borderId="1" xfId="0" applyFont="1" applyBorder="1" applyAlignment="1">
      <alignment horizontal="center"/>
    </xf>
    <xf numFmtId="3" fontId="42" fillId="0" borderId="1" xfId="0" applyNumberFormat="1" applyFont="1" applyBorder="1"/>
    <xf numFmtId="0" fontId="43" fillId="0" borderId="1" xfId="0" applyFont="1" applyBorder="1"/>
    <xf numFmtId="3" fontId="43" fillId="0" borderId="1" xfId="0" applyNumberFormat="1" applyFont="1" applyBorder="1"/>
    <xf numFmtId="0" fontId="42" fillId="0" borderId="1" xfId="0" applyFont="1" applyBorder="1" applyAlignment="1">
      <alignment horizontal="left"/>
    </xf>
    <xf numFmtId="0" fontId="43" fillId="0" borderId="1" xfId="0" applyFont="1" applyBorder="1" applyAlignment="1">
      <alignment wrapText="1"/>
    </xf>
    <xf numFmtId="0" fontId="42" fillId="3" borderId="1" xfId="0" applyFont="1" applyFill="1" applyBorder="1" applyAlignment="1">
      <alignment horizontal="left"/>
    </xf>
    <xf numFmtId="0" fontId="43" fillId="3" borderId="1" xfId="0" applyFont="1" applyFill="1" applyBorder="1"/>
    <xf numFmtId="3" fontId="43" fillId="3" borderId="1" xfId="0" applyNumberFormat="1" applyFont="1" applyFill="1" applyBorder="1"/>
    <xf numFmtId="3" fontId="15" fillId="3" borderId="1" xfId="0" applyNumberFormat="1" applyFont="1" applyFill="1" applyBorder="1"/>
    <xf numFmtId="3" fontId="42" fillId="0" borderId="1" xfId="0" applyNumberFormat="1" applyFont="1" applyFill="1" applyBorder="1"/>
    <xf numFmtId="0" fontId="42" fillId="5" borderId="1" xfId="0" applyFont="1" applyFill="1" applyBorder="1" applyAlignment="1">
      <alignment horizontal="left"/>
    </xf>
    <xf numFmtId="3" fontId="17" fillId="0" borderId="1" xfId="0" applyNumberFormat="1" applyFont="1" applyFill="1" applyBorder="1"/>
    <xf numFmtId="3" fontId="43" fillId="0" borderId="1" xfId="0" applyNumberFormat="1" applyFont="1" applyFill="1" applyBorder="1"/>
    <xf numFmtId="0" fontId="42" fillId="0" borderId="1" xfId="0" applyFont="1" applyFill="1" applyBorder="1" applyAlignment="1">
      <alignment horizontal="left"/>
    </xf>
    <xf numFmtId="0" fontId="42" fillId="0" borderId="1" xfId="0" applyFont="1" applyFill="1" applyBorder="1"/>
    <xf numFmtId="0" fontId="42" fillId="3" borderId="1" xfId="0" applyFont="1" applyFill="1" applyBorder="1"/>
    <xf numFmtId="3" fontId="42" fillId="3" borderId="1" xfId="0" applyNumberFormat="1" applyFont="1" applyFill="1" applyBorder="1"/>
    <xf numFmtId="0" fontId="42" fillId="4" borderId="1" xfId="0" applyFont="1" applyFill="1" applyBorder="1" applyAlignment="1">
      <alignment horizontal="left"/>
    </xf>
    <xf numFmtId="0" fontId="43" fillId="4" borderId="1" xfId="0" applyFont="1" applyFill="1" applyBorder="1"/>
    <xf numFmtId="0" fontId="0" fillId="0" borderId="0" xfId="0" applyAlignment="1">
      <alignment horizontal="right"/>
    </xf>
    <xf numFmtId="0" fontId="23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8"/>
  <sheetViews>
    <sheetView topLeftCell="D43" zoomScaleNormal="100" workbookViewId="0">
      <selection activeCell="I3" sqref="I3:O3"/>
    </sheetView>
  </sheetViews>
  <sheetFormatPr defaultRowHeight="15" x14ac:dyDescent="0.25"/>
  <cols>
    <col min="1" max="1" width="7.140625" customWidth="1"/>
    <col min="2" max="2" width="45.28515625" customWidth="1"/>
    <col min="4" max="4" width="15.7109375" bestFit="1" customWidth="1"/>
    <col min="5" max="5" width="20" bestFit="1" customWidth="1"/>
    <col min="6" max="6" width="20" style="12" customWidth="1"/>
    <col min="7" max="7" width="16.5703125" style="14" customWidth="1"/>
    <col min="8" max="8" width="9.140625" customWidth="1"/>
    <col min="9" max="9" width="7.140625" customWidth="1"/>
    <col min="10" max="10" width="45.28515625" customWidth="1"/>
    <col min="12" max="12" width="15.7109375" bestFit="1" customWidth="1"/>
    <col min="13" max="13" width="20" bestFit="1" customWidth="1"/>
    <col min="14" max="14" width="20" style="12" customWidth="1"/>
    <col min="15" max="15" width="16.5703125" customWidth="1"/>
  </cols>
  <sheetData>
    <row r="1" spans="1:15" x14ac:dyDescent="0.25">
      <c r="A1" s="3"/>
      <c r="B1" s="59"/>
      <c r="C1" s="59"/>
      <c r="D1" s="59"/>
      <c r="E1" s="59"/>
      <c r="F1" s="59"/>
      <c r="G1" s="59"/>
      <c r="H1" s="59"/>
      <c r="I1" s="59"/>
      <c r="J1" s="225" t="s">
        <v>119</v>
      </c>
      <c r="K1" s="225"/>
      <c r="L1" s="225"/>
      <c r="M1" s="225"/>
      <c r="N1" s="225"/>
      <c r="O1" s="225"/>
    </row>
    <row r="2" spans="1:15" ht="18.75" x14ac:dyDescent="0.3">
      <c r="A2" s="226" t="s">
        <v>276</v>
      </c>
      <c r="B2" s="226"/>
      <c r="C2" s="226"/>
      <c r="D2" s="226"/>
      <c r="E2" s="226"/>
      <c r="F2" s="226"/>
      <c r="G2" s="226"/>
      <c r="H2" s="8"/>
      <c r="I2" s="226" t="s">
        <v>276</v>
      </c>
      <c r="J2" s="226"/>
      <c r="K2" s="226"/>
      <c r="L2" s="226"/>
      <c r="M2" s="226"/>
      <c r="N2" s="226"/>
      <c r="O2" s="226"/>
    </row>
    <row r="3" spans="1:15" ht="18.75" x14ac:dyDescent="0.3">
      <c r="A3" s="227" t="s">
        <v>289</v>
      </c>
      <c r="B3" s="227"/>
      <c r="C3" s="227"/>
      <c r="D3" s="227"/>
      <c r="E3" s="227"/>
      <c r="F3" s="227"/>
      <c r="G3" s="227"/>
      <c r="H3" s="8"/>
      <c r="I3" s="227" t="s">
        <v>299</v>
      </c>
      <c r="J3" s="227"/>
      <c r="K3" s="227"/>
      <c r="L3" s="227"/>
      <c r="M3" s="227"/>
      <c r="N3" s="227"/>
      <c r="O3" s="227"/>
    </row>
    <row r="4" spans="1:15" ht="18" x14ac:dyDescent="0.25">
      <c r="A4" s="4"/>
      <c r="B4" s="5"/>
      <c r="C4" s="5"/>
      <c r="D4" s="6"/>
      <c r="E4" s="6"/>
      <c r="F4" s="6"/>
      <c r="G4" s="17"/>
      <c r="H4" s="6"/>
      <c r="I4" s="58"/>
      <c r="J4" s="58"/>
      <c r="K4" s="58"/>
      <c r="L4" s="58"/>
      <c r="M4" s="58"/>
      <c r="N4" s="110"/>
      <c r="O4" s="53"/>
    </row>
    <row r="5" spans="1:15" ht="18" x14ac:dyDescent="0.25">
      <c r="A5" s="7"/>
      <c r="B5" s="5" t="s">
        <v>120</v>
      </c>
      <c r="C5" s="5"/>
      <c r="D5" s="6"/>
      <c r="E5" s="6"/>
      <c r="F5" s="6"/>
      <c r="G5" s="17"/>
      <c r="H5" s="6"/>
      <c r="I5" s="58"/>
      <c r="J5" s="58"/>
      <c r="K5" s="58"/>
      <c r="L5" s="58"/>
      <c r="M5" s="58"/>
      <c r="N5" s="110"/>
      <c r="O5" s="53"/>
    </row>
    <row r="6" spans="1:15" x14ac:dyDescent="0.25">
      <c r="A6" s="2"/>
      <c r="B6" s="2"/>
      <c r="C6" s="2"/>
      <c r="D6" s="2"/>
      <c r="E6" s="2"/>
      <c r="H6" s="2"/>
      <c r="I6" s="24"/>
      <c r="J6" s="24"/>
      <c r="K6" s="24"/>
      <c r="L6" s="24"/>
      <c r="M6" s="24"/>
      <c r="N6" s="24"/>
      <c r="O6" s="53"/>
    </row>
    <row r="7" spans="1:15" x14ac:dyDescent="0.25">
      <c r="A7" s="2"/>
      <c r="B7" s="2"/>
      <c r="C7" s="2"/>
      <c r="D7" s="2"/>
      <c r="E7" s="2"/>
      <c r="H7" s="2"/>
      <c r="I7" s="24"/>
      <c r="J7" s="24"/>
      <c r="K7" s="24"/>
      <c r="L7" s="24"/>
      <c r="M7" s="24"/>
      <c r="N7" s="24"/>
      <c r="O7" s="53"/>
    </row>
    <row r="8" spans="1:15" ht="45" x14ac:dyDescent="0.3">
      <c r="A8" s="139" t="s">
        <v>0</v>
      </c>
      <c r="B8" s="140" t="s">
        <v>1</v>
      </c>
      <c r="C8" s="141" t="s">
        <v>2</v>
      </c>
      <c r="D8" s="142" t="s">
        <v>277</v>
      </c>
      <c r="E8" s="116" t="s">
        <v>278</v>
      </c>
      <c r="F8" s="116" t="s">
        <v>290</v>
      </c>
      <c r="G8" s="143" t="s">
        <v>3</v>
      </c>
      <c r="H8" s="2"/>
      <c r="I8" s="201" t="s">
        <v>0</v>
      </c>
      <c r="J8" s="201" t="s">
        <v>1</v>
      </c>
      <c r="K8" s="202" t="s">
        <v>2</v>
      </c>
      <c r="L8" s="203" t="s">
        <v>277</v>
      </c>
      <c r="M8" s="203" t="s">
        <v>279</v>
      </c>
      <c r="N8" s="203" t="s">
        <v>291</v>
      </c>
      <c r="O8" s="204" t="s">
        <v>3</v>
      </c>
    </row>
    <row r="9" spans="1:15" ht="16.5" x14ac:dyDescent="0.3">
      <c r="A9" s="144" t="s">
        <v>4</v>
      </c>
      <c r="B9" s="145" t="s">
        <v>5</v>
      </c>
      <c r="C9" s="146" t="s">
        <v>6</v>
      </c>
      <c r="D9" s="147" t="s">
        <v>7</v>
      </c>
      <c r="E9" s="148" t="s">
        <v>8</v>
      </c>
      <c r="F9" s="148" t="s">
        <v>292</v>
      </c>
      <c r="G9" s="199" t="s">
        <v>293</v>
      </c>
      <c r="H9" s="2"/>
      <c r="I9" s="201" t="s">
        <v>4</v>
      </c>
      <c r="J9" s="205" t="s">
        <v>5</v>
      </c>
      <c r="K9" s="205" t="s">
        <v>6</v>
      </c>
      <c r="L9" s="205" t="s">
        <v>7</v>
      </c>
      <c r="M9" s="205" t="s">
        <v>8</v>
      </c>
      <c r="N9" s="205" t="s">
        <v>292</v>
      </c>
      <c r="O9" s="206" t="s">
        <v>293</v>
      </c>
    </row>
    <row r="10" spans="1:15" ht="27" x14ac:dyDescent="0.3">
      <c r="A10" s="149" t="s">
        <v>9</v>
      </c>
      <c r="B10" s="150" t="s">
        <v>121</v>
      </c>
      <c r="C10" s="151" t="s">
        <v>122</v>
      </c>
      <c r="D10" s="152">
        <v>26003926</v>
      </c>
      <c r="E10" s="152">
        <v>26003926</v>
      </c>
      <c r="F10" s="152">
        <v>26003926</v>
      </c>
      <c r="G10" s="126">
        <f>F10-E10</f>
        <v>0</v>
      </c>
      <c r="H10" s="2"/>
      <c r="I10" s="201" t="s">
        <v>9</v>
      </c>
      <c r="J10" s="201" t="s">
        <v>10</v>
      </c>
      <c r="K10" s="201" t="s">
        <v>11</v>
      </c>
      <c r="L10" s="206">
        <v>26600000</v>
      </c>
      <c r="M10" s="206">
        <v>25335000</v>
      </c>
      <c r="N10" s="206">
        <v>24965775</v>
      </c>
      <c r="O10" s="206">
        <f>N10-M10</f>
        <v>-369225</v>
      </c>
    </row>
    <row r="11" spans="1:15" ht="27" x14ac:dyDescent="0.3">
      <c r="A11" s="149" t="s">
        <v>12</v>
      </c>
      <c r="B11" s="150" t="s">
        <v>123</v>
      </c>
      <c r="C11" s="151" t="s">
        <v>124</v>
      </c>
      <c r="D11" s="152">
        <v>36327500</v>
      </c>
      <c r="E11" s="152">
        <v>36327500</v>
      </c>
      <c r="F11" s="152">
        <v>38881550</v>
      </c>
      <c r="G11" s="126">
        <f t="shared" ref="G11:G24" si="0">F11-E11</f>
        <v>2554050</v>
      </c>
      <c r="H11" s="2"/>
      <c r="I11" s="201" t="s">
        <v>12</v>
      </c>
      <c r="J11" s="201" t="s">
        <v>245</v>
      </c>
      <c r="K11" s="201" t="s">
        <v>232</v>
      </c>
      <c r="L11" s="201">
        <v>0</v>
      </c>
      <c r="M11" s="201">
        <v>0</v>
      </c>
      <c r="N11" s="201"/>
      <c r="O11" s="206">
        <f t="shared" ref="O11:O58" si="1">N11-M11</f>
        <v>0</v>
      </c>
    </row>
    <row r="12" spans="1:15" ht="27" x14ac:dyDescent="0.3">
      <c r="A12" s="149" t="s">
        <v>15</v>
      </c>
      <c r="B12" s="150" t="s">
        <v>281</v>
      </c>
      <c r="C12" s="151" t="s">
        <v>280</v>
      </c>
      <c r="D12" s="152">
        <v>8880000</v>
      </c>
      <c r="E12" s="152">
        <v>8880000</v>
      </c>
      <c r="F12" s="152">
        <v>8880000</v>
      </c>
      <c r="G12" s="126">
        <f t="shared" si="0"/>
        <v>0</v>
      </c>
      <c r="H12" s="2"/>
      <c r="I12" s="201" t="s">
        <v>15</v>
      </c>
      <c r="J12" s="201" t="s">
        <v>258</v>
      </c>
      <c r="K12" s="201" t="s">
        <v>256</v>
      </c>
      <c r="L12" s="201"/>
      <c r="M12" s="201"/>
      <c r="N12" s="201"/>
      <c r="O12" s="206">
        <f t="shared" si="1"/>
        <v>0</v>
      </c>
    </row>
    <row r="13" spans="1:15" s="12" customFormat="1" ht="21" customHeight="1" x14ac:dyDescent="0.3">
      <c r="A13" s="149" t="s">
        <v>18</v>
      </c>
      <c r="B13" s="150" t="s">
        <v>283</v>
      </c>
      <c r="C13" s="151" t="s">
        <v>282</v>
      </c>
      <c r="D13" s="152">
        <v>16235167</v>
      </c>
      <c r="E13" s="152">
        <v>16235167</v>
      </c>
      <c r="F13" s="152">
        <v>17654219</v>
      </c>
      <c r="G13" s="126">
        <f t="shared" si="0"/>
        <v>1419052</v>
      </c>
      <c r="I13" s="201" t="s">
        <v>18</v>
      </c>
      <c r="J13" s="201" t="s">
        <v>16</v>
      </c>
      <c r="K13" s="201" t="s">
        <v>17</v>
      </c>
      <c r="L13" s="201">
        <v>0</v>
      </c>
      <c r="M13" s="201">
        <v>0</v>
      </c>
      <c r="N13" s="201"/>
      <c r="O13" s="206">
        <f t="shared" si="1"/>
        <v>0</v>
      </c>
    </row>
    <row r="14" spans="1:15" ht="27" x14ac:dyDescent="0.3">
      <c r="A14" s="149" t="s">
        <v>21</v>
      </c>
      <c r="B14" s="150" t="s">
        <v>125</v>
      </c>
      <c r="C14" s="151" t="s">
        <v>126</v>
      </c>
      <c r="D14" s="152">
        <v>1947807</v>
      </c>
      <c r="E14" s="152">
        <v>1947807</v>
      </c>
      <c r="F14" s="152">
        <v>2617317</v>
      </c>
      <c r="G14" s="126">
        <f t="shared" si="0"/>
        <v>669510</v>
      </c>
      <c r="H14" s="2"/>
      <c r="I14" s="201" t="s">
        <v>21</v>
      </c>
      <c r="J14" s="201" t="s">
        <v>19</v>
      </c>
      <c r="K14" s="201" t="s">
        <v>20</v>
      </c>
      <c r="L14" s="206">
        <v>748776</v>
      </c>
      <c r="M14" s="206">
        <v>748776</v>
      </c>
      <c r="N14" s="206">
        <v>440000</v>
      </c>
      <c r="O14" s="206">
        <f t="shared" si="1"/>
        <v>-308776</v>
      </c>
    </row>
    <row r="15" spans="1:15" ht="16.5" x14ac:dyDescent="0.3">
      <c r="A15" s="149" t="s">
        <v>24</v>
      </c>
      <c r="B15" s="150" t="s">
        <v>127</v>
      </c>
      <c r="C15" s="151" t="s">
        <v>128</v>
      </c>
      <c r="D15" s="152"/>
      <c r="E15" s="153">
        <v>2942115</v>
      </c>
      <c r="F15" s="153">
        <v>4956909</v>
      </c>
      <c r="G15" s="126">
        <f t="shared" si="0"/>
        <v>2014794</v>
      </c>
      <c r="H15" s="2"/>
      <c r="I15" s="201" t="s">
        <v>24</v>
      </c>
      <c r="J15" s="201" t="s">
        <v>22</v>
      </c>
      <c r="K15" s="201" t="s">
        <v>23</v>
      </c>
      <c r="L15" s="206">
        <v>30000</v>
      </c>
      <c r="M15" s="206">
        <v>30000</v>
      </c>
      <c r="N15" s="206">
        <v>7200</v>
      </c>
      <c r="O15" s="206">
        <f t="shared" si="1"/>
        <v>-22800</v>
      </c>
    </row>
    <row r="16" spans="1:15" ht="16.5" x14ac:dyDescent="0.3">
      <c r="A16" s="149" t="s">
        <v>27</v>
      </c>
      <c r="B16" s="150" t="s">
        <v>129</v>
      </c>
      <c r="C16" s="151" t="s">
        <v>130</v>
      </c>
      <c r="D16" s="154"/>
      <c r="E16" s="153">
        <v>0</v>
      </c>
      <c r="F16" s="153">
        <v>0</v>
      </c>
      <c r="G16" s="126">
        <f t="shared" si="0"/>
        <v>0</v>
      </c>
      <c r="H16" s="1"/>
      <c r="I16" s="201" t="s">
        <v>27</v>
      </c>
      <c r="J16" s="201" t="s">
        <v>25</v>
      </c>
      <c r="K16" s="201" t="s">
        <v>26</v>
      </c>
      <c r="L16" s="206">
        <v>100000</v>
      </c>
      <c r="M16" s="206">
        <v>100000</v>
      </c>
      <c r="N16" s="206">
        <v>210980</v>
      </c>
      <c r="O16" s="206">
        <f t="shared" si="1"/>
        <v>110980</v>
      </c>
    </row>
    <row r="17" spans="1:15" ht="15.75" x14ac:dyDescent="0.3">
      <c r="A17" s="149" t="s">
        <v>30</v>
      </c>
      <c r="B17" s="155" t="s">
        <v>131</v>
      </c>
      <c r="C17" s="156" t="s">
        <v>132</v>
      </c>
      <c r="D17" s="157">
        <f>SUM(D10:D16)</f>
        <v>89394400</v>
      </c>
      <c r="E17" s="158">
        <f>SUM(E10:E16)</f>
        <v>92336515</v>
      </c>
      <c r="F17" s="158">
        <f>SUM(F10:F16)</f>
        <v>98993921</v>
      </c>
      <c r="G17" s="158">
        <f t="shared" si="0"/>
        <v>6657406</v>
      </c>
      <c r="H17" s="1"/>
      <c r="I17" s="201" t="s">
        <v>30</v>
      </c>
      <c r="J17" s="201" t="s">
        <v>28</v>
      </c>
      <c r="K17" s="201" t="s">
        <v>29</v>
      </c>
      <c r="L17" s="206"/>
      <c r="M17" s="206"/>
      <c r="N17" s="206"/>
      <c r="O17" s="206">
        <f t="shared" si="1"/>
        <v>0</v>
      </c>
    </row>
    <row r="18" spans="1:15" s="12" customFormat="1" ht="15.75" x14ac:dyDescent="0.3">
      <c r="A18" s="149" t="s">
        <v>33</v>
      </c>
      <c r="B18" s="155" t="s">
        <v>229</v>
      </c>
      <c r="C18" s="151" t="s">
        <v>228</v>
      </c>
      <c r="D18" s="157"/>
      <c r="E18" s="159"/>
      <c r="F18" s="159"/>
      <c r="G18" s="158">
        <f t="shared" si="0"/>
        <v>0</v>
      </c>
      <c r="I18" s="201" t="s">
        <v>33</v>
      </c>
      <c r="J18" s="201" t="s">
        <v>230</v>
      </c>
      <c r="K18" s="201" t="s">
        <v>213</v>
      </c>
      <c r="L18" s="206">
        <v>0</v>
      </c>
      <c r="M18" s="206">
        <v>1465000</v>
      </c>
      <c r="N18" s="206">
        <v>1871422</v>
      </c>
      <c r="O18" s="206">
        <f t="shared" si="1"/>
        <v>406422</v>
      </c>
    </row>
    <row r="19" spans="1:15" ht="27" x14ac:dyDescent="0.3">
      <c r="A19" s="149" t="s">
        <v>36</v>
      </c>
      <c r="B19" s="150" t="s">
        <v>133</v>
      </c>
      <c r="C19" s="151" t="s">
        <v>134</v>
      </c>
      <c r="D19" s="152"/>
      <c r="E19" s="160"/>
      <c r="F19" s="160"/>
      <c r="G19" s="158">
        <f t="shared" si="0"/>
        <v>0</v>
      </c>
      <c r="H19" s="1"/>
      <c r="I19" s="201" t="s">
        <v>36</v>
      </c>
      <c r="J19" s="207" t="s">
        <v>31</v>
      </c>
      <c r="K19" s="207" t="s">
        <v>32</v>
      </c>
      <c r="L19" s="208">
        <f>SUM(L10:L18)</f>
        <v>27478776</v>
      </c>
      <c r="M19" s="208">
        <f>SUM(M10:M18)</f>
        <v>27678776</v>
      </c>
      <c r="N19" s="208">
        <f>SUM(N10:N18)</f>
        <v>27495377</v>
      </c>
      <c r="O19" s="208">
        <f t="shared" si="1"/>
        <v>-183399</v>
      </c>
    </row>
    <row r="20" spans="1:15" ht="15.75" x14ac:dyDescent="0.3">
      <c r="A20" s="149" t="s">
        <v>38</v>
      </c>
      <c r="B20" s="150" t="s">
        <v>135</v>
      </c>
      <c r="C20" s="151" t="s">
        <v>136</v>
      </c>
      <c r="D20" s="152"/>
      <c r="E20" s="160"/>
      <c r="F20" s="160"/>
      <c r="G20" s="158">
        <f t="shared" si="0"/>
        <v>0</v>
      </c>
      <c r="H20" s="1"/>
      <c r="I20" s="209" t="s">
        <v>38</v>
      </c>
      <c r="J20" s="207" t="s">
        <v>34</v>
      </c>
      <c r="K20" s="207" t="s">
        <v>35</v>
      </c>
      <c r="L20" s="208">
        <v>5983200</v>
      </c>
      <c r="M20" s="208">
        <v>5983200</v>
      </c>
      <c r="N20" s="208">
        <v>7106333</v>
      </c>
      <c r="O20" s="208">
        <f t="shared" si="1"/>
        <v>1123133</v>
      </c>
    </row>
    <row r="21" spans="1:15" ht="27" x14ac:dyDescent="0.3">
      <c r="A21" s="149" t="s">
        <v>40</v>
      </c>
      <c r="B21" s="150" t="s">
        <v>137</v>
      </c>
      <c r="C21" s="151" t="s">
        <v>138</v>
      </c>
      <c r="D21" s="152"/>
      <c r="E21" s="160"/>
      <c r="F21" s="160"/>
      <c r="G21" s="158">
        <f t="shared" si="0"/>
        <v>0</v>
      </c>
      <c r="H21" s="1"/>
      <c r="I21" s="209" t="s">
        <v>40</v>
      </c>
      <c r="J21" s="210" t="s">
        <v>37</v>
      </c>
      <c r="K21" s="207" t="s">
        <v>234</v>
      </c>
      <c r="L21" s="208">
        <v>4700000</v>
      </c>
      <c r="M21" s="208">
        <v>5414500</v>
      </c>
      <c r="N21" s="208">
        <v>9524554</v>
      </c>
      <c r="O21" s="208">
        <f t="shared" si="1"/>
        <v>4110054</v>
      </c>
    </row>
    <row r="22" spans="1:15" s="12" customFormat="1" ht="15.75" x14ac:dyDescent="0.3">
      <c r="A22" s="149" t="s">
        <v>43</v>
      </c>
      <c r="B22" s="150" t="s">
        <v>255</v>
      </c>
      <c r="C22" s="151" t="s">
        <v>140</v>
      </c>
      <c r="D22" s="152">
        <v>10583000</v>
      </c>
      <c r="E22" s="153">
        <v>14896379</v>
      </c>
      <c r="F22" s="153">
        <v>26684068</v>
      </c>
      <c r="G22" s="158">
        <f t="shared" si="0"/>
        <v>11787689</v>
      </c>
      <c r="I22" s="209" t="s">
        <v>43</v>
      </c>
      <c r="J22" s="207" t="s">
        <v>41</v>
      </c>
      <c r="K22" s="207" t="s">
        <v>235</v>
      </c>
      <c r="L22" s="208">
        <v>3160000</v>
      </c>
      <c r="M22" s="208">
        <v>3160000</v>
      </c>
      <c r="N22" s="208">
        <v>379806</v>
      </c>
      <c r="O22" s="208">
        <f t="shared" si="1"/>
        <v>-2780194</v>
      </c>
    </row>
    <row r="23" spans="1:15" ht="30" x14ac:dyDescent="0.3">
      <c r="A23" s="149" t="s">
        <v>46</v>
      </c>
      <c r="B23" s="155" t="s">
        <v>139</v>
      </c>
      <c r="C23" s="156" t="s">
        <v>140</v>
      </c>
      <c r="D23" s="157">
        <f>SUM(D22)</f>
        <v>10583000</v>
      </c>
      <c r="E23" s="161">
        <f>SUM(E22)</f>
        <v>14896379</v>
      </c>
      <c r="F23" s="161">
        <f>SUM(F22)</f>
        <v>26684068</v>
      </c>
      <c r="G23" s="158">
        <f t="shared" si="0"/>
        <v>11787689</v>
      </c>
      <c r="H23" s="1"/>
      <c r="I23" s="211" t="s">
        <v>46</v>
      </c>
      <c r="J23" s="212" t="s">
        <v>44</v>
      </c>
      <c r="K23" s="212" t="s">
        <v>45</v>
      </c>
      <c r="L23" s="213">
        <f>SUM(L19:L22)</f>
        <v>41321976</v>
      </c>
      <c r="M23" s="213">
        <f>SUM(M19:M22)</f>
        <v>42236476</v>
      </c>
      <c r="N23" s="213">
        <f>N19+N20+N21+N22</f>
        <v>44506070</v>
      </c>
      <c r="O23" s="213">
        <f t="shared" si="1"/>
        <v>2269594</v>
      </c>
    </row>
    <row r="24" spans="1:15" ht="30" x14ac:dyDescent="0.3">
      <c r="A24" s="149" t="s">
        <v>49</v>
      </c>
      <c r="B24" s="162" t="s">
        <v>141</v>
      </c>
      <c r="C24" s="163" t="s">
        <v>142</v>
      </c>
      <c r="D24" s="164">
        <f>SUM(D17+D23)</f>
        <v>99977400</v>
      </c>
      <c r="E24" s="165">
        <f>SUM(E17+E23)</f>
        <v>107232894</v>
      </c>
      <c r="F24" s="165">
        <f>F23+F17</f>
        <v>125677989</v>
      </c>
      <c r="G24" s="165">
        <f t="shared" si="0"/>
        <v>18445095</v>
      </c>
      <c r="H24" s="1"/>
      <c r="I24" s="211" t="s">
        <v>49</v>
      </c>
      <c r="J24" s="212" t="s">
        <v>47</v>
      </c>
      <c r="K24" s="212" t="s">
        <v>48</v>
      </c>
      <c r="L24" s="213">
        <v>7374070</v>
      </c>
      <c r="M24" s="214">
        <v>7534565</v>
      </c>
      <c r="N24" s="214">
        <v>6647176</v>
      </c>
      <c r="O24" s="213">
        <f t="shared" si="1"/>
        <v>-887389</v>
      </c>
    </row>
    <row r="25" spans="1:15" ht="16.5" x14ac:dyDescent="0.3">
      <c r="A25" s="149" t="s">
        <v>52</v>
      </c>
      <c r="B25" s="150" t="s">
        <v>143</v>
      </c>
      <c r="C25" s="151" t="s">
        <v>144</v>
      </c>
      <c r="D25" s="166">
        <v>0</v>
      </c>
      <c r="E25" s="167"/>
      <c r="F25" s="167"/>
      <c r="G25" s="168"/>
      <c r="H25" s="1"/>
      <c r="I25" s="209">
        <v>16</v>
      </c>
      <c r="J25" s="201" t="s">
        <v>50</v>
      </c>
      <c r="K25" s="201" t="s">
        <v>51</v>
      </c>
      <c r="L25" s="215">
        <v>300000</v>
      </c>
      <c r="M25" s="215">
        <v>300000</v>
      </c>
      <c r="N25" s="215">
        <v>59774</v>
      </c>
      <c r="O25" s="206">
        <f t="shared" si="1"/>
        <v>-240226</v>
      </c>
    </row>
    <row r="26" spans="1:15" ht="27" x14ac:dyDescent="0.3">
      <c r="A26" s="149" t="s">
        <v>53</v>
      </c>
      <c r="B26" s="169" t="s">
        <v>145</v>
      </c>
      <c r="C26" s="170" t="s">
        <v>146</v>
      </c>
      <c r="D26" s="171">
        <v>0</v>
      </c>
      <c r="E26" s="172">
        <v>39199109</v>
      </c>
      <c r="F26" s="172">
        <v>39199109</v>
      </c>
      <c r="G26" s="168">
        <f>F26-E26</f>
        <v>0</v>
      </c>
      <c r="H26" s="1"/>
      <c r="I26" s="209" t="s">
        <v>53</v>
      </c>
      <c r="J26" s="201" t="s">
        <v>56</v>
      </c>
      <c r="K26" s="201" t="s">
        <v>57</v>
      </c>
      <c r="L26" s="215">
        <v>3550000</v>
      </c>
      <c r="M26" s="215">
        <v>3320000</v>
      </c>
      <c r="N26" s="215">
        <v>5585444</v>
      </c>
      <c r="O26" s="206">
        <f t="shared" si="1"/>
        <v>2265444</v>
      </c>
    </row>
    <row r="27" spans="1:15" ht="30" x14ac:dyDescent="0.3">
      <c r="A27" s="149" t="s">
        <v>54</v>
      </c>
      <c r="B27" s="162" t="s">
        <v>147</v>
      </c>
      <c r="C27" s="163" t="s">
        <v>148</v>
      </c>
      <c r="D27" s="173">
        <f>SUM(D25:D26)</f>
        <v>0</v>
      </c>
      <c r="E27" s="174">
        <f>SUM(E25:E26)</f>
        <v>39199109</v>
      </c>
      <c r="F27" s="174">
        <f>SUM(F25:F26)</f>
        <v>39199109</v>
      </c>
      <c r="G27" s="165">
        <f>F27-E27</f>
        <v>0</v>
      </c>
      <c r="H27" s="1"/>
      <c r="I27" s="209" t="s">
        <v>54</v>
      </c>
      <c r="J27" s="201" t="s">
        <v>236</v>
      </c>
      <c r="K27" s="201" t="s">
        <v>217</v>
      </c>
      <c r="L27" s="215"/>
      <c r="M27" s="215">
        <v>178000</v>
      </c>
      <c r="N27" s="215">
        <v>456434</v>
      </c>
      <c r="O27" s="206">
        <f t="shared" si="1"/>
        <v>278434</v>
      </c>
    </row>
    <row r="28" spans="1:15" ht="16.5" x14ac:dyDescent="0.3">
      <c r="A28" s="149" t="s">
        <v>55</v>
      </c>
      <c r="B28" s="155" t="s">
        <v>149</v>
      </c>
      <c r="C28" s="156" t="s">
        <v>150</v>
      </c>
      <c r="D28" s="157">
        <v>2500000</v>
      </c>
      <c r="E28" s="175">
        <v>2500000</v>
      </c>
      <c r="F28" s="175">
        <v>2500000</v>
      </c>
      <c r="G28" s="168">
        <f t="shared" ref="G28:G46" si="2">SUM(E28-D28)</f>
        <v>0</v>
      </c>
      <c r="H28" s="1"/>
      <c r="I28" s="209" t="s">
        <v>55</v>
      </c>
      <c r="J28" s="201" t="s">
        <v>60</v>
      </c>
      <c r="K28" s="201" t="s">
        <v>233</v>
      </c>
      <c r="L28" s="215">
        <v>850000</v>
      </c>
      <c r="M28" s="215">
        <v>829000</v>
      </c>
      <c r="N28" s="215">
        <v>652642</v>
      </c>
      <c r="O28" s="206">
        <f t="shared" si="1"/>
        <v>-176358</v>
      </c>
    </row>
    <row r="29" spans="1:15" ht="16.5" x14ac:dyDescent="0.3">
      <c r="A29" s="149" t="s">
        <v>58</v>
      </c>
      <c r="B29" s="150" t="s">
        <v>151</v>
      </c>
      <c r="C29" s="151" t="s">
        <v>152</v>
      </c>
      <c r="D29" s="160">
        <v>23000000</v>
      </c>
      <c r="E29" s="176">
        <v>23000000</v>
      </c>
      <c r="F29" s="176">
        <v>23000000</v>
      </c>
      <c r="G29" s="168">
        <f t="shared" si="2"/>
        <v>0</v>
      </c>
      <c r="H29" s="1"/>
      <c r="I29" s="209" t="s">
        <v>58</v>
      </c>
      <c r="J29" s="201" t="s">
        <v>65</v>
      </c>
      <c r="K29" s="201" t="s">
        <v>66</v>
      </c>
      <c r="L29" s="215">
        <v>4950000</v>
      </c>
      <c r="M29" s="215">
        <v>5201000</v>
      </c>
      <c r="N29" s="215">
        <v>7007127</v>
      </c>
      <c r="O29" s="206">
        <f t="shared" si="1"/>
        <v>1806127</v>
      </c>
    </row>
    <row r="30" spans="1:15" ht="16.5" x14ac:dyDescent="0.3">
      <c r="A30" s="149" t="s">
        <v>59</v>
      </c>
      <c r="B30" s="150" t="s">
        <v>153</v>
      </c>
      <c r="C30" s="151" t="s">
        <v>154</v>
      </c>
      <c r="D30" s="160">
        <v>5000000</v>
      </c>
      <c r="E30" s="176">
        <v>5000000</v>
      </c>
      <c r="F30" s="176">
        <v>5000000</v>
      </c>
      <c r="G30" s="168">
        <f t="shared" si="2"/>
        <v>0</v>
      </c>
      <c r="H30" s="1"/>
      <c r="I30" s="209" t="s">
        <v>59</v>
      </c>
      <c r="J30" s="201" t="s">
        <v>68</v>
      </c>
      <c r="K30" s="201" t="s">
        <v>69</v>
      </c>
      <c r="L30" s="215">
        <v>10500000</v>
      </c>
      <c r="M30" s="215">
        <v>7656000</v>
      </c>
      <c r="N30" s="215">
        <v>7485635</v>
      </c>
      <c r="O30" s="206">
        <f t="shared" si="1"/>
        <v>-170365</v>
      </c>
    </row>
    <row r="31" spans="1:15" s="12" customFormat="1" ht="16.5" x14ac:dyDescent="0.3">
      <c r="A31" s="149" t="s">
        <v>61</v>
      </c>
      <c r="B31" s="150" t="s">
        <v>284</v>
      </c>
      <c r="C31" s="151" t="s">
        <v>285</v>
      </c>
      <c r="D31" s="160">
        <v>400000</v>
      </c>
      <c r="E31" s="176">
        <v>400000</v>
      </c>
      <c r="F31" s="176">
        <v>400000</v>
      </c>
      <c r="G31" s="168">
        <f t="shared" si="2"/>
        <v>0</v>
      </c>
      <c r="I31" s="209" t="s">
        <v>61</v>
      </c>
      <c r="J31" s="201" t="s">
        <v>71</v>
      </c>
      <c r="K31" s="201" t="s">
        <v>72</v>
      </c>
      <c r="L31" s="215">
        <v>20000</v>
      </c>
      <c r="M31" s="215">
        <v>235000</v>
      </c>
      <c r="N31" s="215">
        <v>124840</v>
      </c>
      <c r="O31" s="206">
        <f t="shared" si="1"/>
        <v>-110160</v>
      </c>
    </row>
    <row r="32" spans="1:15" ht="16.5" x14ac:dyDescent="0.3">
      <c r="A32" s="149" t="s">
        <v>61</v>
      </c>
      <c r="B32" s="155" t="s">
        <v>155</v>
      </c>
      <c r="C32" s="156" t="s">
        <v>156</v>
      </c>
      <c r="D32" s="177">
        <f>SUM(D29:D31)</f>
        <v>28400000</v>
      </c>
      <c r="E32" s="178">
        <f>SUM(E29:E31)</f>
        <v>28400000</v>
      </c>
      <c r="F32" s="178">
        <f>SUM(F29:F31)</f>
        <v>28400000</v>
      </c>
      <c r="G32" s="168">
        <f t="shared" si="2"/>
        <v>0</v>
      </c>
      <c r="H32" s="1"/>
      <c r="I32" s="209" t="s">
        <v>62</v>
      </c>
      <c r="J32" s="201" t="s">
        <v>74</v>
      </c>
      <c r="K32" s="201" t="s">
        <v>75</v>
      </c>
      <c r="L32" s="215">
        <v>1150000</v>
      </c>
      <c r="M32" s="215">
        <v>1029000</v>
      </c>
      <c r="N32" s="215">
        <v>1534077</v>
      </c>
      <c r="O32" s="206">
        <f t="shared" si="1"/>
        <v>505077</v>
      </c>
    </row>
    <row r="33" spans="1:15" ht="16.5" x14ac:dyDescent="0.3">
      <c r="A33" s="149" t="s">
        <v>62</v>
      </c>
      <c r="B33" s="155" t="s">
        <v>157</v>
      </c>
      <c r="C33" s="156" t="s">
        <v>158</v>
      </c>
      <c r="D33" s="157">
        <v>150000</v>
      </c>
      <c r="E33" s="175">
        <v>150000</v>
      </c>
      <c r="F33" s="175">
        <v>150000</v>
      </c>
      <c r="G33" s="168">
        <f t="shared" si="2"/>
        <v>0</v>
      </c>
      <c r="H33" s="1"/>
      <c r="I33" s="209" t="s">
        <v>63</v>
      </c>
      <c r="J33" s="201" t="s">
        <v>239</v>
      </c>
      <c r="K33" s="201" t="s">
        <v>240</v>
      </c>
      <c r="L33" s="215"/>
      <c r="M33" s="215"/>
      <c r="N33" s="215">
        <v>28328</v>
      </c>
      <c r="O33" s="206">
        <f t="shared" si="1"/>
        <v>28328</v>
      </c>
    </row>
    <row r="34" spans="1:15" ht="16.5" x14ac:dyDescent="0.3">
      <c r="A34" s="149" t="s">
        <v>63</v>
      </c>
      <c r="B34" s="162" t="s">
        <v>159</v>
      </c>
      <c r="C34" s="163" t="s">
        <v>160</v>
      </c>
      <c r="D34" s="179">
        <f>SUM(D28+D32+D33)</f>
        <v>31050000</v>
      </c>
      <c r="E34" s="180">
        <f>SUM(E28+E32+E33)</f>
        <v>31050000</v>
      </c>
      <c r="F34" s="180">
        <f>SUM(F28+F32+F33)</f>
        <v>31050000</v>
      </c>
      <c r="G34" s="181">
        <f t="shared" si="2"/>
        <v>0</v>
      </c>
      <c r="H34" s="1"/>
      <c r="I34" s="216" t="s">
        <v>64</v>
      </c>
      <c r="J34" s="201" t="s">
        <v>79</v>
      </c>
      <c r="K34" s="201" t="s">
        <v>80</v>
      </c>
      <c r="L34" s="215">
        <v>11141655</v>
      </c>
      <c r="M34" s="217">
        <v>9337674</v>
      </c>
      <c r="N34" s="217">
        <v>11190396</v>
      </c>
      <c r="O34" s="206">
        <f t="shared" si="1"/>
        <v>1852722</v>
      </c>
    </row>
    <row r="35" spans="1:15" ht="16.5" x14ac:dyDescent="0.3">
      <c r="A35" s="149" t="s">
        <v>64</v>
      </c>
      <c r="B35" s="150" t="s">
        <v>161</v>
      </c>
      <c r="C35" s="151" t="s">
        <v>162</v>
      </c>
      <c r="D35" s="171"/>
      <c r="E35" s="182"/>
      <c r="F35" s="182"/>
      <c r="G35" s="168">
        <f t="shared" si="2"/>
        <v>0</v>
      </c>
      <c r="H35" s="1"/>
      <c r="I35" s="209" t="s">
        <v>67</v>
      </c>
      <c r="J35" s="201" t="s">
        <v>81</v>
      </c>
      <c r="K35" s="201" t="s">
        <v>82</v>
      </c>
      <c r="L35" s="215">
        <v>4000000</v>
      </c>
      <c r="M35" s="215">
        <v>4933000</v>
      </c>
      <c r="N35" s="215">
        <v>5821675</v>
      </c>
      <c r="O35" s="206">
        <f t="shared" si="1"/>
        <v>888675</v>
      </c>
    </row>
    <row r="36" spans="1:15" ht="16.5" x14ac:dyDescent="0.3">
      <c r="A36" s="149" t="s">
        <v>67</v>
      </c>
      <c r="B36" s="169" t="s">
        <v>163</v>
      </c>
      <c r="C36" s="151" t="s">
        <v>164</v>
      </c>
      <c r="D36" s="152">
        <v>4000000</v>
      </c>
      <c r="E36" s="183">
        <v>4000000</v>
      </c>
      <c r="F36" s="183">
        <v>4000000</v>
      </c>
      <c r="G36" s="168">
        <f t="shared" si="2"/>
        <v>0</v>
      </c>
      <c r="H36" s="1"/>
      <c r="I36" s="209" t="s">
        <v>70</v>
      </c>
      <c r="J36" s="201" t="s">
        <v>247</v>
      </c>
      <c r="K36" s="201" t="s">
        <v>86</v>
      </c>
      <c r="L36" s="215">
        <v>30000</v>
      </c>
      <c r="M36" s="215">
        <v>30000</v>
      </c>
      <c r="N36" s="215">
        <v>3515</v>
      </c>
      <c r="O36" s="206">
        <f t="shared" si="1"/>
        <v>-26485</v>
      </c>
    </row>
    <row r="37" spans="1:15" ht="16.5" x14ac:dyDescent="0.3">
      <c r="A37" s="149" t="s">
        <v>70</v>
      </c>
      <c r="B37" s="169" t="s">
        <v>165</v>
      </c>
      <c r="C37" s="151" t="s">
        <v>166</v>
      </c>
      <c r="D37" s="152"/>
      <c r="E37" s="183"/>
      <c r="F37" s="183">
        <v>1810842</v>
      </c>
      <c r="G37" s="168">
        <f>F37-E37</f>
        <v>1810842</v>
      </c>
      <c r="H37" s="1"/>
      <c r="I37" s="209" t="s">
        <v>73</v>
      </c>
      <c r="J37" s="201" t="s">
        <v>237</v>
      </c>
      <c r="K37" s="201" t="s">
        <v>225</v>
      </c>
      <c r="L37" s="215"/>
      <c r="M37" s="215"/>
      <c r="N37" s="215"/>
      <c r="O37" s="206">
        <f t="shared" si="1"/>
        <v>0</v>
      </c>
    </row>
    <row r="38" spans="1:15" ht="16.5" x14ac:dyDescent="0.3">
      <c r="A38" s="149" t="s">
        <v>73</v>
      </c>
      <c r="B38" s="169" t="s">
        <v>167</v>
      </c>
      <c r="C38" s="151" t="s">
        <v>168</v>
      </c>
      <c r="D38" s="152">
        <v>4200000</v>
      </c>
      <c r="E38" s="152">
        <v>4200000</v>
      </c>
      <c r="F38" s="152">
        <v>4200000</v>
      </c>
      <c r="G38" s="168">
        <f t="shared" si="2"/>
        <v>0</v>
      </c>
      <c r="H38" s="1"/>
      <c r="I38" s="209" t="s">
        <v>76</v>
      </c>
      <c r="J38" s="201" t="s">
        <v>88</v>
      </c>
      <c r="K38" s="201" t="s">
        <v>89</v>
      </c>
      <c r="L38" s="215">
        <v>8159001</v>
      </c>
      <c r="M38" s="215">
        <v>9451705</v>
      </c>
      <c r="N38" s="215">
        <v>7636088</v>
      </c>
      <c r="O38" s="206">
        <f t="shared" si="1"/>
        <v>-1815617</v>
      </c>
    </row>
    <row r="39" spans="1:15" ht="16.5" x14ac:dyDescent="0.3">
      <c r="A39" s="149" t="s">
        <v>76</v>
      </c>
      <c r="B39" s="169" t="s">
        <v>169</v>
      </c>
      <c r="C39" s="151" t="s">
        <v>170</v>
      </c>
      <c r="D39" s="152">
        <v>5000000</v>
      </c>
      <c r="E39" s="152">
        <v>5000000</v>
      </c>
      <c r="F39" s="152">
        <v>5000000</v>
      </c>
      <c r="G39" s="168">
        <f t="shared" si="2"/>
        <v>0</v>
      </c>
      <c r="H39" s="1"/>
      <c r="I39" s="209" t="s">
        <v>77</v>
      </c>
      <c r="J39" s="201" t="s">
        <v>270</v>
      </c>
      <c r="K39" s="201" t="s">
        <v>259</v>
      </c>
      <c r="L39" s="215"/>
      <c r="M39" s="215">
        <v>1971000</v>
      </c>
      <c r="N39" s="215">
        <v>1971000</v>
      </c>
      <c r="O39" s="206">
        <f t="shared" si="1"/>
        <v>0</v>
      </c>
    </row>
    <row r="40" spans="1:15" ht="16.5" x14ac:dyDescent="0.3">
      <c r="A40" s="149" t="s">
        <v>77</v>
      </c>
      <c r="B40" s="169" t="s">
        <v>171</v>
      </c>
      <c r="C40" s="151" t="s">
        <v>172</v>
      </c>
      <c r="D40" s="152">
        <v>1350000</v>
      </c>
      <c r="E40" s="152">
        <v>1350000</v>
      </c>
      <c r="F40" s="152">
        <v>1350000</v>
      </c>
      <c r="G40" s="168">
        <f t="shared" si="2"/>
        <v>0</v>
      </c>
      <c r="H40" s="1"/>
      <c r="I40" s="209" t="s">
        <v>78</v>
      </c>
      <c r="J40" s="201" t="s">
        <v>271</v>
      </c>
      <c r="K40" s="201" t="s">
        <v>253</v>
      </c>
      <c r="L40" s="215">
        <v>0</v>
      </c>
      <c r="M40" s="215">
        <v>30000</v>
      </c>
      <c r="N40" s="215">
        <v>28623</v>
      </c>
      <c r="O40" s="206">
        <f t="shared" si="1"/>
        <v>-1377</v>
      </c>
    </row>
    <row r="41" spans="1:15" ht="16.5" x14ac:dyDescent="0.3">
      <c r="A41" s="149" t="s">
        <v>78</v>
      </c>
      <c r="B41" s="169" t="s">
        <v>173</v>
      </c>
      <c r="C41" s="151" t="s">
        <v>174</v>
      </c>
      <c r="D41" s="152"/>
      <c r="E41" s="152"/>
      <c r="F41" s="152"/>
      <c r="G41" s="168">
        <f t="shared" si="2"/>
        <v>0</v>
      </c>
      <c r="H41" s="1"/>
      <c r="I41" s="209" t="s">
        <v>248</v>
      </c>
      <c r="J41" s="201" t="s">
        <v>90</v>
      </c>
      <c r="K41" s="201" t="s">
        <v>91</v>
      </c>
      <c r="L41" s="215"/>
      <c r="M41" s="215"/>
      <c r="N41" s="215"/>
      <c r="O41" s="206">
        <f t="shared" si="1"/>
        <v>0</v>
      </c>
    </row>
    <row r="42" spans="1:15" ht="16.5" x14ac:dyDescent="0.3">
      <c r="A42" s="149" t="s">
        <v>248</v>
      </c>
      <c r="B42" s="169" t="s">
        <v>175</v>
      </c>
      <c r="C42" s="151" t="s">
        <v>176</v>
      </c>
      <c r="D42" s="160"/>
      <c r="E42" s="160"/>
      <c r="F42" s="160"/>
      <c r="G42" s="168">
        <f t="shared" si="2"/>
        <v>0</v>
      </c>
      <c r="H42" s="1"/>
      <c r="I42" s="209" t="s">
        <v>249</v>
      </c>
      <c r="J42" s="201" t="s">
        <v>92</v>
      </c>
      <c r="K42" s="201" t="s">
        <v>93</v>
      </c>
      <c r="L42" s="215">
        <v>200000</v>
      </c>
      <c r="M42" s="215">
        <v>220000</v>
      </c>
      <c r="N42" s="215">
        <v>396628</v>
      </c>
      <c r="O42" s="206">
        <f t="shared" si="1"/>
        <v>176628</v>
      </c>
    </row>
    <row r="43" spans="1:15" ht="15.75" x14ac:dyDescent="0.3">
      <c r="A43" s="149" t="s">
        <v>249</v>
      </c>
      <c r="B43" s="184" t="s">
        <v>177</v>
      </c>
      <c r="C43" s="163" t="s">
        <v>178</v>
      </c>
      <c r="D43" s="164">
        <f>SUM(D36:D42)</f>
        <v>14550000</v>
      </c>
      <c r="E43" s="164">
        <f>SUM(E35:E42)</f>
        <v>14550000</v>
      </c>
      <c r="F43" s="164">
        <f>SUM(F35:F42)</f>
        <v>16360842</v>
      </c>
      <c r="G43" s="164">
        <f>F43-E43</f>
        <v>1810842</v>
      </c>
      <c r="H43" s="1"/>
      <c r="I43" s="209" t="s">
        <v>83</v>
      </c>
      <c r="J43" s="201" t="s">
        <v>94</v>
      </c>
      <c r="K43" s="201" t="s">
        <v>95</v>
      </c>
      <c r="L43" s="218"/>
      <c r="M43" s="218"/>
      <c r="N43" s="218"/>
      <c r="O43" s="206">
        <f t="shared" si="1"/>
        <v>0</v>
      </c>
    </row>
    <row r="44" spans="1:15" s="12" customFormat="1" ht="16.5" x14ac:dyDescent="0.3">
      <c r="A44" s="149" t="s">
        <v>83</v>
      </c>
      <c r="B44" s="185" t="s">
        <v>242</v>
      </c>
      <c r="C44" s="186" t="s">
        <v>243</v>
      </c>
      <c r="D44" s="187">
        <v>43512488</v>
      </c>
      <c r="E44" s="187">
        <v>43512488</v>
      </c>
      <c r="F44" s="187">
        <v>43512488</v>
      </c>
      <c r="G44" s="168">
        <f t="shared" si="2"/>
        <v>0</v>
      </c>
      <c r="I44" s="211" t="s">
        <v>84</v>
      </c>
      <c r="J44" s="212" t="s">
        <v>96</v>
      </c>
      <c r="K44" s="212" t="s">
        <v>97</v>
      </c>
      <c r="L44" s="213">
        <f>SUM(L25:L43)</f>
        <v>44850656</v>
      </c>
      <c r="M44" s="214">
        <f>SUM(M25:M43)</f>
        <v>44721379</v>
      </c>
      <c r="N44" s="214">
        <f>SUM(N25:N43)</f>
        <v>49982226</v>
      </c>
      <c r="O44" s="214">
        <f t="shared" si="1"/>
        <v>5260847</v>
      </c>
    </row>
    <row r="45" spans="1:15" ht="16.5" x14ac:dyDescent="0.3">
      <c r="A45" s="149" t="s">
        <v>84</v>
      </c>
      <c r="B45" s="188" t="s">
        <v>179</v>
      </c>
      <c r="C45" s="156" t="s">
        <v>180</v>
      </c>
      <c r="D45" s="152">
        <v>0</v>
      </c>
      <c r="E45" s="152"/>
      <c r="F45" s="152"/>
      <c r="G45" s="168">
        <f t="shared" si="2"/>
        <v>0</v>
      </c>
      <c r="H45" s="1"/>
      <c r="I45" s="211" t="s">
        <v>85</v>
      </c>
      <c r="J45" s="212" t="s">
        <v>98</v>
      </c>
      <c r="K45" s="212" t="s">
        <v>238</v>
      </c>
      <c r="L45" s="213">
        <v>5880000</v>
      </c>
      <c r="M45" s="214">
        <v>5880000</v>
      </c>
      <c r="N45" s="214">
        <v>5332335</v>
      </c>
      <c r="O45" s="214">
        <f t="shared" si="1"/>
        <v>-547665</v>
      </c>
    </row>
    <row r="46" spans="1:15" ht="16.5" x14ac:dyDescent="0.3">
      <c r="A46" s="149" t="s">
        <v>85</v>
      </c>
      <c r="B46" s="189" t="s">
        <v>181</v>
      </c>
      <c r="C46" s="190" t="s">
        <v>182</v>
      </c>
      <c r="D46" s="152"/>
      <c r="E46" s="152"/>
      <c r="F46" s="152"/>
      <c r="G46" s="168">
        <f t="shared" si="2"/>
        <v>0</v>
      </c>
      <c r="H46" s="1"/>
      <c r="I46" s="219" t="s">
        <v>250</v>
      </c>
      <c r="J46" s="220" t="s">
        <v>294</v>
      </c>
      <c r="K46" s="220" t="s">
        <v>99</v>
      </c>
      <c r="L46" s="215"/>
      <c r="M46" s="215">
        <v>1430000</v>
      </c>
      <c r="N46" s="215">
        <v>4505472</v>
      </c>
      <c r="O46" s="206">
        <f t="shared" si="1"/>
        <v>3075472</v>
      </c>
    </row>
    <row r="47" spans="1:15" s="13" customFormat="1" ht="15.75" x14ac:dyDescent="0.3">
      <c r="A47" s="149" t="s">
        <v>250</v>
      </c>
      <c r="B47" s="191" t="s">
        <v>183</v>
      </c>
      <c r="C47" s="192" t="s">
        <v>184</v>
      </c>
      <c r="D47" s="193">
        <f>SUM(D24+D27+D34+D43+D44)</f>
        <v>189089888</v>
      </c>
      <c r="E47" s="193">
        <f>SUM(E24+E34+E43+E27+E44)</f>
        <v>235544491</v>
      </c>
      <c r="F47" s="193">
        <f>F24+F27+F34+F43+F44+F45+F46</f>
        <v>255800428</v>
      </c>
      <c r="G47" s="193">
        <f>F47-E47</f>
        <v>20255937</v>
      </c>
      <c r="I47" s="219" t="s">
        <v>251</v>
      </c>
      <c r="J47" s="220" t="s">
        <v>272</v>
      </c>
      <c r="K47" s="220" t="s">
        <v>100</v>
      </c>
      <c r="L47" s="215">
        <v>4807341</v>
      </c>
      <c r="M47" s="215">
        <v>6111341</v>
      </c>
      <c r="N47" s="215">
        <v>11300387</v>
      </c>
      <c r="O47" s="206">
        <f t="shared" si="1"/>
        <v>5189046</v>
      </c>
    </row>
    <row r="48" spans="1:15" ht="16.5" x14ac:dyDescent="0.3">
      <c r="A48" s="149" t="s">
        <v>251</v>
      </c>
      <c r="B48" s="194" t="s">
        <v>185</v>
      </c>
      <c r="C48" s="195" t="s">
        <v>241</v>
      </c>
      <c r="D48" s="152">
        <v>0</v>
      </c>
      <c r="E48" s="160"/>
      <c r="F48" s="160"/>
      <c r="G48" s="168"/>
      <c r="H48" s="1"/>
      <c r="I48" s="219" t="s">
        <v>252</v>
      </c>
      <c r="J48" s="220" t="s">
        <v>273</v>
      </c>
      <c r="K48" s="220" t="s">
        <v>224</v>
      </c>
      <c r="L48" s="215">
        <v>0</v>
      </c>
      <c r="M48" s="215"/>
      <c r="N48" s="215"/>
      <c r="O48" s="206">
        <f t="shared" si="1"/>
        <v>0</v>
      </c>
    </row>
    <row r="49" spans="1:15" ht="16.5" x14ac:dyDescent="0.3">
      <c r="A49" s="149" t="s">
        <v>252</v>
      </c>
      <c r="B49" s="194" t="s">
        <v>186</v>
      </c>
      <c r="C49" s="195" t="s">
        <v>254</v>
      </c>
      <c r="D49" s="152">
        <v>19999984</v>
      </c>
      <c r="E49" s="160">
        <v>55036648</v>
      </c>
      <c r="F49" s="160">
        <v>24985425</v>
      </c>
      <c r="G49" s="168">
        <f>F49-E49</f>
        <v>-30051223</v>
      </c>
      <c r="H49" s="1"/>
      <c r="I49" s="219" t="s">
        <v>87</v>
      </c>
      <c r="J49" s="220" t="s">
        <v>223</v>
      </c>
      <c r="K49" s="220" t="s">
        <v>246</v>
      </c>
      <c r="L49" s="215"/>
      <c r="M49" s="215"/>
      <c r="N49" s="215"/>
      <c r="O49" s="206">
        <f t="shared" si="1"/>
        <v>0</v>
      </c>
    </row>
    <row r="50" spans="1:15" s="12" customFormat="1" ht="16.5" x14ac:dyDescent="0.3">
      <c r="A50" s="149" t="s">
        <v>87</v>
      </c>
      <c r="B50" s="195" t="s">
        <v>244</v>
      </c>
      <c r="C50" s="195" t="s">
        <v>231</v>
      </c>
      <c r="D50" s="152"/>
      <c r="E50" s="152">
        <v>0</v>
      </c>
      <c r="F50" s="152">
        <v>3965895</v>
      </c>
      <c r="G50" s="168">
        <f>F50-E50</f>
        <v>3965895</v>
      </c>
      <c r="I50" s="211" t="s">
        <v>260</v>
      </c>
      <c r="J50" s="212" t="s">
        <v>101</v>
      </c>
      <c r="K50" s="212" t="s">
        <v>102</v>
      </c>
      <c r="L50" s="213">
        <f>SUM(L46:L49)</f>
        <v>4807341</v>
      </c>
      <c r="M50" s="214">
        <f>SUM(M46:M49)</f>
        <v>7541341</v>
      </c>
      <c r="N50" s="214">
        <f>SUM(N46:N49)</f>
        <v>15805859</v>
      </c>
      <c r="O50" s="214">
        <f t="shared" si="1"/>
        <v>8264518</v>
      </c>
    </row>
    <row r="51" spans="1:15" ht="15.75" x14ac:dyDescent="0.3">
      <c r="A51" s="149" t="s">
        <v>260</v>
      </c>
      <c r="B51" s="196" t="s">
        <v>187</v>
      </c>
      <c r="C51" s="196" t="s">
        <v>188</v>
      </c>
      <c r="D51" s="197">
        <f>SUM(D48:D50)</f>
        <v>19999984</v>
      </c>
      <c r="E51" s="197">
        <f>SUM(E48:E50)</f>
        <v>55036648</v>
      </c>
      <c r="F51" s="197">
        <f>SUM(F49:F50)</f>
        <v>28951320</v>
      </c>
      <c r="G51" s="134">
        <f>F51-E51</f>
        <v>-26085328</v>
      </c>
      <c r="H51" s="1"/>
      <c r="I51" s="211" t="s">
        <v>261</v>
      </c>
      <c r="J51" s="212" t="s">
        <v>103</v>
      </c>
      <c r="K51" s="212" t="s">
        <v>104</v>
      </c>
      <c r="L51" s="213">
        <v>7992253</v>
      </c>
      <c r="M51" s="214">
        <v>39127693</v>
      </c>
      <c r="N51" s="214">
        <v>25496943</v>
      </c>
      <c r="O51" s="214">
        <f t="shared" si="1"/>
        <v>-13630750</v>
      </c>
    </row>
    <row r="52" spans="1:15" ht="21.75" customHeight="1" x14ac:dyDescent="0.3">
      <c r="A52" s="149" t="s">
        <v>261</v>
      </c>
      <c r="B52" s="198" t="s">
        <v>189</v>
      </c>
      <c r="C52" s="198" t="s">
        <v>190</v>
      </c>
      <c r="D52" s="193">
        <f>SUM(D47+D51)</f>
        <v>209089872</v>
      </c>
      <c r="E52" s="193">
        <f>SUM(E47+E51)</f>
        <v>290581139</v>
      </c>
      <c r="F52" s="193">
        <f>F47+F51</f>
        <v>284751748</v>
      </c>
      <c r="G52" s="200">
        <f>F52-E52</f>
        <v>-5829391</v>
      </c>
      <c r="H52" s="1"/>
      <c r="I52" s="211" t="s">
        <v>262</v>
      </c>
      <c r="J52" s="212" t="s">
        <v>105</v>
      </c>
      <c r="K52" s="212" t="s">
        <v>106</v>
      </c>
      <c r="L52" s="213">
        <v>50190840</v>
      </c>
      <c r="M52" s="214">
        <v>93291173</v>
      </c>
      <c r="N52" s="214">
        <v>91551173</v>
      </c>
      <c r="O52" s="214">
        <f t="shared" si="1"/>
        <v>-1740000</v>
      </c>
    </row>
    <row r="53" spans="1:15" ht="15.75" x14ac:dyDescent="0.3">
      <c r="A53" s="9"/>
      <c r="B53" s="10"/>
      <c r="C53" s="10"/>
      <c r="D53" s="11"/>
      <c r="E53" s="11"/>
      <c r="F53" s="11"/>
      <c r="H53" s="1"/>
      <c r="I53" s="211" t="s">
        <v>263</v>
      </c>
      <c r="J53" s="212" t="s">
        <v>107</v>
      </c>
      <c r="K53" s="212" t="s">
        <v>108</v>
      </c>
      <c r="L53" s="213">
        <v>0</v>
      </c>
      <c r="M53" s="214">
        <v>0</v>
      </c>
      <c r="N53" s="214">
        <v>0</v>
      </c>
      <c r="O53" s="214">
        <f t="shared" si="1"/>
        <v>0</v>
      </c>
    </row>
    <row r="54" spans="1:15" ht="15.75" x14ac:dyDescent="0.3">
      <c r="A54" s="9"/>
      <c r="B54" s="10"/>
      <c r="C54" s="10"/>
      <c r="D54" s="11"/>
      <c r="E54" s="11"/>
      <c r="F54" s="11"/>
      <c r="H54" s="1"/>
      <c r="I54" s="211" t="s">
        <v>264</v>
      </c>
      <c r="J54" s="221" t="s">
        <v>111</v>
      </c>
      <c r="K54" s="212" t="s">
        <v>112</v>
      </c>
      <c r="L54" s="213"/>
      <c r="M54" s="214"/>
      <c r="N54" s="214"/>
      <c r="O54" s="214">
        <f t="shared" si="1"/>
        <v>0</v>
      </c>
    </row>
    <row r="55" spans="1:15" ht="15.75" x14ac:dyDescent="0.3">
      <c r="A55" s="9"/>
      <c r="B55" s="62"/>
      <c r="C55" s="63"/>
      <c r="D55" s="63"/>
      <c r="E55" s="64"/>
      <c r="F55" s="64"/>
      <c r="H55" s="1"/>
      <c r="I55" s="211" t="s">
        <v>265</v>
      </c>
      <c r="J55" s="221" t="s">
        <v>113</v>
      </c>
      <c r="K55" s="221" t="s">
        <v>114</v>
      </c>
      <c r="L55" s="222"/>
      <c r="M55" s="214">
        <v>3575776</v>
      </c>
      <c r="N55" s="214">
        <v>3575776</v>
      </c>
      <c r="O55" s="214">
        <f t="shared" si="1"/>
        <v>0</v>
      </c>
    </row>
    <row r="56" spans="1:15" ht="15.75" x14ac:dyDescent="0.3">
      <c r="A56" s="2"/>
      <c r="B56" s="61"/>
      <c r="C56" s="24"/>
      <c r="D56" s="24"/>
      <c r="E56" s="60"/>
      <c r="F56" s="60"/>
      <c r="H56" s="1"/>
      <c r="I56" s="211" t="s">
        <v>266</v>
      </c>
      <c r="J56" s="212" t="s">
        <v>115</v>
      </c>
      <c r="K56" s="212" t="s">
        <v>116</v>
      </c>
      <c r="L56" s="213">
        <v>46672736</v>
      </c>
      <c r="M56" s="214">
        <v>46672736</v>
      </c>
      <c r="N56" s="214">
        <v>41854190</v>
      </c>
      <c r="O56" s="214">
        <f t="shared" si="1"/>
        <v>-4818546</v>
      </c>
    </row>
    <row r="57" spans="1:15" ht="15.75" x14ac:dyDescent="0.3">
      <c r="A57" s="2"/>
      <c r="B57" s="61"/>
      <c r="C57" s="24"/>
      <c r="D57" s="24"/>
      <c r="E57" s="60"/>
      <c r="F57" s="60"/>
      <c r="H57" s="1"/>
      <c r="I57" s="209" t="s">
        <v>267</v>
      </c>
      <c r="J57" s="201" t="s">
        <v>274</v>
      </c>
      <c r="K57" s="201"/>
      <c r="L57" s="206">
        <f>L56</f>
        <v>46672736</v>
      </c>
      <c r="M57" s="206">
        <f>M56</f>
        <v>46672736</v>
      </c>
      <c r="N57" s="206">
        <v>41854190</v>
      </c>
      <c r="O57" s="206">
        <f t="shared" si="1"/>
        <v>-4818546</v>
      </c>
    </row>
    <row r="58" spans="1:15" ht="18.75" x14ac:dyDescent="0.3">
      <c r="A58" s="91"/>
      <c r="B58" s="66"/>
      <c r="C58" s="24"/>
      <c r="D58" s="24"/>
      <c r="E58" s="65"/>
      <c r="F58" s="65"/>
      <c r="G58" s="55"/>
      <c r="H58" s="1"/>
      <c r="I58" s="223" t="s">
        <v>268</v>
      </c>
      <c r="J58" s="224" t="s">
        <v>117</v>
      </c>
      <c r="K58" s="224" t="s">
        <v>118</v>
      </c>
      <c r="L58" s="213">
        <f>SUM(L23+L24+L44+L45+L47+L51+L52+L53+L56)</f>
        <v>209089872</v>
      </c>
      <c r="M58" s="213">
        <f>SUM(M23+M24+M44+M45+M50+M51+M52+M53+M55+M56)</f>
        <v>290581139</v>
      </c>
      <c r="N58" s="213">
        <f>N23+N24+N44+N45+N50+N51+N52+N53+N55+N56</f>
        <v>284751748</v>
      </c>
      <c r="O58" s="213">
        <f t="shared" si="1"/>
        <v>-5829391</v>
      </c>
    </row>
    <row r="59" spans="1:15" ht="18" x14ac:dyDescent="0.25">
      <c r="A59" s="90"/>
      <c r="B59" s="56"/>
      <c r="C59" s="24"/>
      <c r="D59" s="24"/>
      <c r="E59" s="60"/>
      <c r="F59" s="60"/>
      <c r="G59" s="55"/>
      <c r="H59" s="1"/>
      <c r="I59" s="54"/>
      <c r="J59" s="24"/>
      <c r="K59" s="24"/>
      <c r="L59" s="24"/>
      <c r="M59" s="24"/>
      <c r="N59" s="24"/>
      <c r="O59" s="55"/>
    </row>
    <row r="60" spans="1:15" ht="18" x14ac:dyDescent="0.25">
      <c r="A60" s="68"/>
      <c r="B60" s="57"/>
      <c r="C60" s="24"/>
      <c r="D60" s="24"/>
      <c r="E60" s="67"/>
      <c r="F60" s="67"/>
      <c r="G60" s="55"/>
      <c r="H60" s="1"/>
      <c r="I60" s="24"/>
      <c r="J60" s="24"/>
      <c r="K60" s="24"/>
      <c r="L60" s="24"/>
      <c r="M60" s="24"/>
      <c r="N60" s="24"/>
      <c r="O60" s="53"/>
    </row>
    <row r="61" spans="1:15" ht="18" x14ac:dyDescent="0.25">
      <c r="A61" s="68"/>
      <c r="B61" s="68"/>
      <c r="C61" s="68"/>
      <c r="D61" s="68"/>
      <c r="E61" s="68"/>
      <c r="F61" s="68"/>
      <c r="G61" s="55"/>
      <c r="H61" s="1"/>
      <c r="I61" s="24"/>
      <c r="J61" s="62"/>
      <c r="K61" s="63"/>
      <c r="L61" s="63"/>
      <c r="M61" s="64"/>
      <c r="N61" s="64"/>
      <c r="O61" s="53"/>
    </row>
    <row r="62" spans="1:15" x14ac:dyDescent="0.25">
      <c r="A62" s="69"/>
      <c r="B62" s="69"/>
      <c r="C62" s="69"/>
      <c r="D62" s="69"/>
      <c r="E62" s="69"/>
      <c r="F62" s="69"/>
      <c r="G62" s="55"/>
      <c r="H62" s="1"/>
      <c r="I62" s="24"/>
      <c r="J62" s="61"/>
      <c r="K62" s="24"/>
      <c r="L62" s="24"/>
      <c r="M62" s="60"/>
      <c r="N62" s="60"/>
      <c r="O62" s="53"/>
    </row>
    <row r="63" spans="1:15" x14ac:dyDescent="0.25">
      <c r="A63" s="69"/>
      <c r="B63" s="69"/>
      <c r="C63" s="69"/>
      <c r="D63" s="69"/>
      <c r="E63" s="69"/>
      <c r="F63" s="69"/>
      <c r="G63" s="55"/>
      <c r="H63" s="1"/>
      <c r="I63" s="24"/>
      <c r="J63" s="61"/>
      <c r="K63" s="24"/>
      <c r="L63" s="24"/>
      <c r="M63" s="60"/>
      <c r="N63" s="60"/>
      <c r="O63" s="53"/>
    </row>
    <row r="64" spans="1:15" x14ac:dyDescent="0.25">
      <c r="A64" s="69"/>
      <c r="B64" s="69"/>
      <c r="C64" s="69"/>
      <c r="D64" s="70"/>
      <c r="E64" s="70"/>
      <c r="F64" s="70"/>
      <c r="G64" s="71"/>
      <c r="H64" s="1"/>
      <c r="I64" s="24"/>
      <c r="J64" s="66"/>
      <c r="K64" s="24"/>
      <c r="L64" s="24"/>
      <c r="M64" s="65"/>
      <c r="N64" s="65"/>
      <c r="O64" s="53"/>
    </row>
    <row r="65" spans="1:15" x14ac:dyDescent="0.25">
      <c r="A65" s="69"/>
      <c r="B65" s="72"/>
      <c r="C65" s="72"/>
      <c r="D65" s="72"/>
      <c r="E65" s="72"/>
      <c r="F65" s="72"/>
      <c r="G65" s="55"/>
      <c r="H65" s="1"/>
      <c r="I65" s="24"/>
      <c r="J65" s="56"/>
      <c r="K65" s="24"/>
      <c r="L65" s="24"/>
      <c r="M65" s="60"/>
      <c r="N65" s="60"/>
      <c r="O65" s="53"/>
    </row>
    <row r="66" spans="1:15" x14ac:dyDescent="0.25">
      <c r="A66" s="69"/>
      <c r="B66" s="69"/>
      <c r="C66" s="69"/>
      <c r="D66" s="55"/>
      <c r="E66" s="55"/>
      <c r="F66" s="55"/>
      <c r="G66" s="55"/>
      <c r="H66" s="1"/>
      <c r="I66" s="24"/>
      <c r="J66" s="57"/>
      <c r="K66" s="24"/>
      <c r="L66" s="24"/>
      <c r="M66" s="67"/>
      <c r="N66" s="67"/>
      <c r="O66" s="53"/>
    </row>
    <row r="67" spans="1:15" x14ac:dyDescent="0.25">
      <c r="A67" s="69"/>
      <c r="B67" s="69"/>
      <c r="C67" s="69"/>
      <c r="D67" s="69"/>
      <c r="E67" s="69"/>
      <c r="F67" s="69"/>
      <c r="G67" s="55"/>
      <c r="H67" s="1"/>
      <c r="I67" s="1"/>
    </row>
    <row r="68" spans="1:15" s="12" customFormat="1" x14ac:dyDescent="0.25">
      <c r="A68" s="69"/>
      <c r="B68" s="69"/>
      <c r="C68" s="69"/>
      <c r="D68" s="69"/>
      <c r="E68" s="69"/>
      <c r="F68" s="69"/>
      <c r="G68" s="55"/>
    </row>
    <row r="69" spans="1:15" x14ac:dyDescent="0.25">
      <c r="A69" s="69"/>
      <c r="B69" s="69"/>
      <c r="C69" s="69"/>
      <c r="D69" s="69"/>
      <c r="E69" s="69"/>
      <c r="F69" s="69"/>
      <c r="G69" s="55"/>
      <c r="H69" s="1"/>
      <c r="I69" s="1"/>
    </row>
    <row r="70" spans="1:15" x14ac:dyDescent="0.25">
      <c r="A70" s="69"/>
      <c r="B70" s="69"/>
      <c r="C70" s="69"/>
      <c r="D70" s="55"/>
      <c r="E70" s="55"/>
      <c r="F70" s="55"/>
      <c r="G70" s="55"/>
      <c r="H70" s="1"/>
      <c r="I70" s="1"/>
    </row>
    <row r="71" spans="1:15" x14ac:dyDescent="0.25">
      <c r="A71" s="69"/>
      <c r="B71" s="69"/>
      <c r="C71" s="69"/>
      <c r="D71" s="55"/>
      <c r="E71" s="55"/>
      <c r="F71" s="55"/>
      <c r="G71" s="55"/>
      <c r="H71" s="1"/>
      <c r="I71" s="1"/>
    </row>
    <row r="72" spans="1:15" x14ac:dyDescent="0.25">
      <c r="A72" s="69"/>
      <c r="B72" s="69"/>
      <c r="C72" s="69"/>
      <c r="D72" s="55"/>
      <c r="E72" s="55"/>
      <c r="F72" s="55"/>
      <c r="G72" s="55"/>
      <c r="H72" s="1"/>
      <c r="I72" s="1"/>
    </row>
    <row r="73" spans="1:15" x14ac:dyDescent="0.25">
      <c r="A73" s="69"/>
      <c r="B73" s="69"/>
      <c r="C73" s="69"/>
      <c r="D73" s="55"/>
      <c r="E73" s="55"/>
      <c r="F73" s="55"/>
      <c r="G73" s="55"/>
      <c r="H73" s="1"/>
      <c r="I73" s="1"/>
    </row>
    <row r="74" spans="1:15" s="12" customFormat="1" x14ac:dyDescent="0.25">
      <c r="A74" s="69"/>
      <c r="B74" s="69"/>
      <c r="C74" s="69"/>
      <c r="D74" s="55"/>
      <c r="E74" s="55"/>
      <c r="F74" s="55"/>
      <c r="G74" s="55"/>
    </row>
    <row r="75" spans="1:15" x14ac:dyDescent="0.25">
      <c r="A75" s="69"/>
      <c r="B75" s="73"/>
      <c r="C75" s="73"/>
      <c r="D75" s="74"/>
      <c r="E75" s="74"/>
      <c r="F75" s="74"/>
      <c r="G75" s="55"/>
      <c r="H75" s="1"/>
      <c r="I75" s="1"/>
    </row>
    <row r="76" spans="1:15" x14ac:dyDescent="0.25">
      <c r="A76" s="75"/>
      <c r="B76" s="73"/>
      <c r="C76" s="73"/>
      <c r="D76" s="74"/>
      <c r="E76" s="74"/>
      <c r="F76" s="74"/>
      <c r="G76" s="55"/>
      <c r="H76" s="1"/>
      <c r="I76" s="1"/>
    </row>
    <row r="77" spans="1:15" x14ac:dyDescent="0.25">
      <c r="A77" s="75"/>
      <c r="B77" s="73"/>
      <c r="C77" s="73"/>
      <c r="D77" s="74"/>
      <c r="E77" s="74"/>
      <c r="F77" s="74"/>
      <c r="G77" s="55"/>
      <c r="H77" s="1"/>
      <c r="I77" s="1"/>
    </row>
    <row r="78" spans="1:15" x14ac:dyDescent="0.25">
      <c r="A78" s="75"/>
      <c r="B78" s="73"/>
      <c r="C78" s="73"/>
      <c r="D78" s="74"/>
      <c r="E78" s="74"/>
      <c r="F78" s="74"/>
      <c r="G78" s="55"/>
      <c r="H78" s="1"/>
      <c r="I78" s="1"/>
    </row>
    <row r="79" spans="1:15" x14ac:dyDescent="0.25">
      <c r="A79" s="54"/>
      <c r="B79" s="92"/>
      <c r="C79" s="92"/>
      <c r="D79" s="76"/>
      <c r="E79" s="76"/>
      <c r="F79" s="76"/>
      <c r="G79" s="79"/>
      <c r="H79" s="14"/>
      <c r="I79" s="1"/>
    </row>
    <row r="80" spans="1:15" x14ac:dyDescent="0.25">
      <c r="A80" s="54"/>
      <c r="B80" s="92"/>
      <c r="C80" s="92"/>
      <c r="D80" s="76"/>
      <c r="E80" s="78"/>
      <c r="F80" s="78"/>
      <c r="G80" s="79"/>
      <c r="H80" s="1"/>
      <c r="I80" s="1"/>
    </row>
    <row r="81" spans="1:9" x14ac:dyDescent="0.25">
      <c r="A81" s="75"/>
      <c r="B81" s="73"/>
      <c r="C81" s="73"/>
      <c r="D81" s="76"/>
      <c r="E81" s="76"/>
      <c r="F81" s="76"/>
      <c r="G81" s="55"/>
      <c r="H81" s="1"/>
      <c r="I81" s="1"/>
    </row>
    <row r="82" spans="1:9" x14ac:dyDescent="0.25">
      <c r="A82" s="75"/>
      <c r="B82" s="73"/>
      <c r="C82" s="73"/>
      <c r="D82" s="76"/>
      <c r="E82" s="76"/>
      <c r="F82" s="76"/>
      <c r="G82" s="55"/>
      <c r="H82" s="1"/>
      <c r="I82" s="1"/>
    </row>
    <row r="83" spans="1:9" x14ac:dyDescent="0.25">
      <c r="A83" s="77"/>
      <c r="B83" s="73"/>
      <c r="C83" s="73"/>
      <c r="D83" s="76"/>
      <c r="E83" s="76"/>
      <c r="F83" s="76"/>
      <c r="G83" s="55"/>
      <c r="H83" s="1"/>
      <c r="I83" s="1"/>
    </row>
    <row r="84" spans="1:9" x14ac:dyDescent="0.25">
      <c r="A84" s="75"/>
      <c r="B84" s="73"/>
      <c r="C84" s="73"/>
      <c r="D84" s="76"/>
      <c r="E84" s="76"/>
      <c r="F84" s="76"/>
      <c r="G84" s="55"/>
      <c r="H84" s="1"/>
      <c r="I84" s="1"/>
    </row>
    <row r="85" spans="1:9" x14ac:dyDescent="0.25">
      <c r="A85" s="75"/>
      <c r="B85" s="73"/>
      <c r="C85" s="73"/>
      <c r="D85" s="76"/>
      <c r="E85" s="76"/>
      <c r="F85" s="76"/>
      <c r="G85" s="55"/>
      <c r="H85" s="1"/>
      <c r="I85" s="1"/>
    </row>
    <row r="86" spans="1:9" x14ac:dyDescent="0.25">
      <c r="A86" s="75"/>
      <c r="B86" s="73"/>
      <c r="C86" s="73"/>
      <c r="D86" s="76"/>
      <c r="E86" s="76"/>
      <c r="F86" s="76"/>
      <c r="G86" s="55"/>
      <c r="H86" s="1"/>
      <c r="I86" s="1"/>
    </row>
    <row r="87" spans="1:9" x14ac:dyDescent="0.25">
      <c r="A87" s="54"/>
      <c r="B87" s="92"/>
      <c r="C87" s="92"/>
      <c r="D87" s="76"/>
      <c r="E87" s="78"/>
      <c r="F87" s="78"/>
      <c r="G87" s="79"/>
      <c r="H87" s="16"/>
      <c r="I87" s="14"/>
    </row>
    <row r="88" spans="1:9" x14ac:dyDescent="0.25">
      <c r="A88" s="54"/>
      <c r="B88" s="92"/>
      <c r="C88" s="92"/>
      <c r="D88" s="76"/>
      <c r="E88" s="78"/>
      <c r="F88" s="78"/>
      <c r="G88" s="79"/>
      <c r="H88" s="1"/>
      <c r="I88" s="1"/>
    </row>
    <row r="89" spans="1:9" x14ac:dyDescent="0.25">
      <c r="A89" s="54"/>
      <c r="B89" s="80"/>
      <c r="C89" s="80"/>
      <c r="D89" s="79"/>
      <c r="E89" s="79"/>
      <c r="F89" s="79"/>
      <c r="G89" s="79"/>
      <c r="H89" s="1"/>
      <c r="I89" s="1"/>
    </row>
    <row r="90" spans="1:9" x14ac:dyDescent="0.25">
      <c r="A90" s="54"/>
      <c r="B90" s="80"/>
      <c r="C90" s="80"/>
      <c r="D90" s="79"/>
      <c r="E90" s="79"/>
      <c r="F90" s="79"/>
      <c r="G90" s="79"/>
      <c r="H90" s="1"/>
      <c r="I90" s="1"/>
    </row>
    <row r="91" spans="1:9" s="12" customFormat="1" x14ac:dyDescent="0.25">
      <c r="A91" s="54"/>
      <c r="B91" s="80"/>
      <c r="C91" s="80"/>
      <c r="D91" s="79"/>
      <c r="E91" s="79"/>
      <c r="F91" s="79"/>
      <c r="G91" s="79"/>
    </row>
    <row r="92" spans="1:9" s="12" customFormat="1" x14ac:dyDescent="0.25">
      <c r="A92" s="54"/>
      <c r="B92" s="80"/>
      <c r="C92" s="80"/>
      <c r="D92" s="79"/>
      <c r="E92" s="79"/>
      <c r="F92" s="79"/>
      <c r="G92" s="79"/>
    </row>
    <row r="93" spans="1:9" s="12" customFormat="1" x14ac:dyDescent="0.25">
      <c r="A93" s="54"/>
      <c r="B93" s="92"/>
      <c r="C93" s="92"/>
      <c r="D93" s="76"/>
      <c r="E93" s="78"/>
      <c r="F93" s="78"/>
      <c r="G93" s="79"/>
    </row>
    <row r="94" spans="1:9" x14ac:dyDescent="0.25">
      <c r="A94" s="54"/>
      <c r="B94" s="92"/>
      <c r="C94" s="92"/>
      <c r="D94" s="76"/>
      <c r="E94" s="78"/>
      <c r="F94" s="78"/>
      <c r="G94" s="79"/>
      <c r="H94" s="1"/>
      <c r="I94" s="1"/>
    </row>
    <row r="95" spans="1:9" x14ac:dyDescent="0.25">
      <c r="A95" s="54"/>
      <c r="B95" s="92"/>
      <c r="C95" s="92"/>
      <c r="D95" s="76"/>
      <c r="E95" s="78"/>
      <c r="F95" s="78"/>
      <c r="G95" s="79"/>
      <c r="H95" s="16"/>
      <c r="I95" s="14"/>
    </row>
    <row r="96" spans="1:9" x14ac:dyDescent="0.25">
      <c r="A96" s="54"/>
      <c r="B96" s="92"/>
      <c r="C96" s="92"/>
      <c r="D96" s="76"/>
      <c r="E96" s="78"/>
      <c r="F96" s="78"/>
      <c r="G96" s="79"/>
      <c r="H96" s="1"/>
      <c r="I96" s="1"/>
    </row>
    <row r="97" spans="1:9" x14ac:dyDescent="0.25">
      <c r="A97" s="54"/>
      <c r="B97" s="80"/>
      <c r="C97" s="92"/>
      <c r="D97" s="76"/>
      <c r="E97" s="78"/>
      <c r="F97" s="78"/>
      <c r="G97" s="79"/>
      <c r="H97" s="1"/>
      <c r="I97" s="1"/>
    </row>
    <row r="98" spans="1:9" x14ac:dyDescent="0.25">
      <c r="A98" s="54"/>
      <c r="B98" s="80"/>
      <c r="C98" s="80"/>
      <c r="D98" s="79"/>
      <c r="E98" s="78"/>
      <c r="F98" s="78"/>
      <c r="G98" s="79"/>
      <c r="H98" s="1"/>
      <c r="I98" s="1"/>
    </row>
    <row r="99" spans="1:9" x14ac:dyDescent="0.25">
      <c r="A99" s="54"/>
      <c r="B99" s="92"/>
      <c r="C99" s="92"/>
      <c r="D99" s="76"/>
      <c r="E99" s="78"/>
      <c r="F99" s="78"/>
      <c r="G99" s="79"/>
      <c r="H99" s="1"/>
      <c r="I99" s="1"/>
    </row>
    <row r="100" spans="1:9" x14ac:dyDescent="0.25">
      <c r="A100" s="54"/>
      <c r="B100" s="80"/>
      <c r="C100" s="80"/>
      <c r="D100" s="79"/>
      <c r="E100" s="79"/>
      <c r="F100" s="79"/>
      <c r="G100" s="79"/>
      <c r="H100" s="1"/>
      <c r="I100" s="1"/>
    </row>
    <row r="101" spans="1:9" ht="20.25" customHeight="1" x14ac:dyDescent="0.25">
      <c r="A101" s="54"/>
      <c r="B101" s="92"/>
      <c r="C101" s="92"/>
      <c r="D101" s="76"/>
      <c r="E101" s="76"/>
      <c r="F101" s="76"/>
      <c r="G101" s="79"/>
      <c r="H101" s="1"/>
      <c r="I101" s="1"/>
    </row>
    <row r="102" spans="1:9" x14ac:dyDescent="0.25">
      <c r="A102" s="54"/>
      <c r="B102" s="80"/>
      <c r="C102" s="80"/>
      <c r="D102" s="80"/>
      <c r="E102" s="80"/>
      <c r="F102" s="80"/>
      <c r="G102" s="79"/>
    </row>
    <row r="103" spans="1:9" x14ac:dyDescent="0.25">
      <c r="A103" s="69"/>
      <c r="B103" s="69"/>
      <c r="C103" s="69"/>
      <c r="D103" s="69"/>
      <c r="E103" s="69"/>
      <c r="F103" s="69"/>
      <c r="G103" s="55"/>
    </row>
    <row r="104" spans="1:9" x14ac:dyDescent="0.25">
      <c r="A104" s="69"/>
      <c r="B104" s="81"/>
      <c r="C104" s="82"/>
      <c r="D104" s="82"/>
      <c r="E104" s="83"/>
      <c r="F104" s="83"/>
      <c r="G104" s="55"/>
    </row>
    <row r="105" spans="1:9" x14ac:dyDescent="0.25">
      <c r="A105" s="69"/>
      <c r="B105" s="84"/>
      <c r="C105" s="69"/>
      <c r="D105" s="69"/>
      <c r="E105" s="85"/>
      <c r="F105" s="85"/>
      <c r="G105" s="55"/>
      <c r="I105" s="22"/>
    </row>
    <row r="106" spans="1:9" s="12" customFormat="1" x14ac:dyDescent="0.25">
      <c r="A106" s="69"/>
      <c r="B106" s="84"/>
      <c r="C106" s="69"/>
      <c r="D106" s="69"/>
      <c r="E106" s="85"/>
      <c r="F106" s="85"/>
      <c r="G106" s="55"/>
    </row>
    <row r="107" spans="1:9" x14ac:dyDescent="0.25">
      <c r="A107" s="69"/>
      <c r="B107" s="86"/>
      <c r="C107" s="69"/>
      <c r="D107" s="69"/>
      <c r="E107" s="87"/>
      <c r="F107" s="87"/>
      <c r="G107" s="55"/>
    </row>
    <row r="108" spans="1:9" s="19" customFormat="1" x14ac:dyDescent="0.25">
      <c r="A108" s="69"/>
      <c r="B108" s="88"/>
      <c r="C108" s="69"/>
      <c r="D108" s="69"/>
      <c r="E108" s="85"/>
      <c r="F108" s="85"/>
      <c r="G108" s="55"/>
    </row>
    <row r="109" spans="1:9" s="12" customFormat="1" x14ac:dyDescent="0.25">
      <c r="A109" s="69"/>
      <c r="B109" s="73"/>
      <c r="C109" s="69"/>
      <c r="D109" s="69"/>
      <c r="E109" s="89"/>
      <c r="F109" s="89"/>
      <c r="G109" s="55"/>
    </row>
    <row r="110" spans="1:9" x14ac:dyDescent="0.25">
      <c r="E110" s="18"/>
      <c r="F110" s="18"/>
    </row>
    <row r="111" spans="1:9" x14ac:dyDescent="0.25">
      <c r="E111" s="18"/>
      <c r="F111" s="18"/>
    </row>
    <row r="112" spans="1:9" s="12" customFormat="1" x14ac:dyDescent="0.25">
      <c r="E112" s="18"/>
      <c r="F112" s="18"/>
      <c r="G112" s="14"/>
    </row>
    <row r="113" spans="2:10" x14ac:dyDescent="0.25">
      <c r="B113" s="20"/>
      <c r="C113" s="12"/>
      <c r="D113" s="12"/>
      <c r="E113" s="23"/>
      <c r="F113" s="23"/>
    </row>
    <row r="114" spans="2:10" x14ac:dyDescent="0.25">
      <c r="E114" s="15"/>
      <c r="F114" s="15"/>
    </row>
    <row r="115" spans="2:10" x14ac:dyDescent="0.25">
      <c r="E115" s="15"/>
      <c r="F115" s="15"/>
      <c r="J115" s="19"/>
    </row>
    <row r="116" spans="2:10" x14ac:dyDescent="0.25">
      <c r="E116" s="15"/>
      <c r="F116" s="15"/>
      <c r="J116" s="19"/>
    </row>
    <row r="117" spans="2:10" x14ac:dyDescent="0.25">
      <c r="B117" s="20"/>
      <c r="E117" s="23"/>
      <c r="F117" s="23"/>
    </row>
    <row r="118" spans="2:10" x14ac:dyDescent="0.25">
      <c r="J118" s="14"/>
    </row>
  </sheetData>
  <mergeCells count="5">
    <mergeCell ref="J1:O1"/>
    <mergeCell ref="A2:G2"/>
    <mergeCell ref="A3:G3"/>
    <mergeCell ref="I2:O2"/>
    <mergeCell ref="I3:O3"/>
  </mergeCells>
  <pageMargins left="0.25" right="0.25" top="0.75" bottom="0.75" header="0.3" footer="0.3"/>
  <pageSetup paperSize="8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7"/>
  <sheetViews>
    <sheetView tabSelected="1" view="pageLayout" zoomScaleNormal="100" workbookViewId="0">
      <selection sqref="A1:G1"/>
    </sheetView>
  </sheetViews>
  <sheetFormatPr defaultRowHeight="15" x14ac:dyDescent="0.25"/>
  <cols>
    <col min="1" max="1" width="7" customWidth="1"/>
    <col min="2" max="2" width="45.28515625" customWidth="1"/>
    <col min="4" max="4" width="14.140625" customWidth="1"/>
    <col min="5" max="5" width="14.5703125" customWidth="1"/>
    <col min="6" max="6" width="14.5703125" style="12" customWidth="1"/>
    <col min="7" max="7" width="11.42578125" style="12" bestFit="1" customWidth="1"/>
    <col min="8" max="8" width="9.85546875" bestFit="1" customWidth="1"/>
    <col min="9" max="9" width="7" customWidth="1"/>
    <col min="10" max="10" width="45.28515625" customWidth="1"/>
    <col min="12" max="12" width="14.140625" customWidth="1"/>
    <col min="13" max="13" width="14.5703125" customWidth="1"/>
    <col min="14" max="14" width="14.5703125" style="12" customWidth="1"/>
    <col min="15" max="15" width="14" bestFit="1" customWidth="1"/>
  </cols>
  <sheetData>
    <row r="1" spans="1:15" ht="18" x14ac:dyDescent="0.25">
      <c r="A1" s="227" t="s">
        <v>269</v>
      </c>
      <c r="B1" s="227"/>
      <c r="C1" s="227"/>
      <c r="D1" s="227"/>
      <c r="E1" s="227"/>
      <c r="F1" s="227"/>
      <c r="G1" s="227"/>
      <c r="I1" s="227" t="s">
        <v>275</v>
      </c>
      <c r="J1" s="227"/>
      <c r="K1" s="227"/>
      <c r="L1" s="227"/>
      <c r="M1" s="227"/>
      <c r="N1" s="227"/>
      <c r="O1" s="227"/>
    </row>
    <row r="2" spans="1:15" ht="18" x14ac:dyDescent="0.25">
      <c r="A2" s="227" t="s">
        <v>289</v>
      </c>
      <c r="B2" s="227"/>
      <c r="C2" s="227"/>
      <c r="D2" s="227"/>
      <c r="E2" s="227"/>
      <c r="F2" s="227"/>
      <c r="G2" s="227"/>
      <c r="I2" s="227" t="s">
        <v>295</v>
      </c>
      <c r="J2" s="227"/>
      <c r="K2" s="227"/>
      <c r="L2" s="227"/>
      <c r="M2" s="227"/>
      <c r="N2" s="227"/>
      <c r="O2" s="227"/>
    </row>
    <row r="3" spans="1:15" x14ac:dyDescent="0.25">
      <c r="A3" s="12"/>
      <c r="B3" s="12"/>
      <c r="C3" s="12"/>
      <c r="D3" s="12"/>
      <c r="E3" s="12"/>
      <c r="I3" s="24"/>
      <c r="J3" s="24"/>
      <c r="K3" s="24"/>
      <c r="L3" s="24"/>
      <c r="M3" s="24"/>
      <c r="N3" s="24"/>
      <c r="O3" s="24"/>
    </row>
    <row r="4" spans="1:15" x14ac:dyDescent="0.25">
      <c r="A4" s="12"/>
      <c r="B4" s="12"/>
      <c r="C4" s="12"/>
      <c r="D4" s="12"/>
      <c r="E4" s="12"/>
      <c r="I4" s="24"/>
      <c r="J4" s="24"/>
      <c r="K4" s="24"/>
      <c r="L4" s="24"/>
      <c r="M4" s="24"/>
      <c r="N4" s="24"/>
      <c r="O4" s="24"/>
    </row>
    <row r="5" spans="1:15" ht="45" x14ac:dyDescent="0.3">
      <c r="A5" s="112" t="s">
        <v>0</v>
      </c>
      <c r="B5" s="113" t="s">
        <v>1</v>
      </c>
      <c r="C5" s="114" t="s">
        <v>2</v>
      </c>
      <c r="D5" s="115" t="s">
        <v>277</v>
      </c>
      <c r="E5" s="116" t="s">
        <v>278</v>
      </c>
      <c r="F5" s="117" t="s">
        <v>296</v>
      </c>
      <c r="G5" s="118" t="s">
        <v>3</v>
      </c>
      <c r="I5" s="25" t="s">
        <v>0</v>
      </c>
      <c r="J5" s="26" t="s">
        <v>206</v>
      </c>
      <c r="K5" s="27" t="s">
        <v>2</v>
      </c>
      <c r="L5" s="28" t="s">
        <v>286</v>
      </c>
      <c r="M5" s="29" t="s">
        <v>287</v>
      </c>
      <c r="N5" s="29" t="s">
        <v>298</v>
      </c>
      <c r="O5" s="30" t="s">
        <v>3</v>
      </c>
    </row>
    <row r="6" spans="1:15" ht="16.5" x14ac:dyDescent="0.3">
      <c r="A6" s="119"/>
      <c r="B6" s="120" t="s">
        <v>4</v>
      </c>
      <c r="C6" s="120" t="s">
        <v>5</v>
      </c>
      <c r="D6" s="121" t="s">
        <v>6</v>
      </c>
      <c r="E6" s="121" t="s">
        <v>7</v>
      </c>
      <c r="F6" s="121" t="s">
        <v>297</v>
      </c>
      <c r="G6" s="121" t="s">
        <v>8</v>
      </c>
      <c r="I6" s="31"/>
      <c r="J6" s="32" t="s">
        <v>4</v>
      </c>
      <c r="K6" s="32" t="s">
        <v>5</v>
      </c>
      <c r="L6" s="33" t="s">
        <v>6</v>
      </c>
      <c r="M6" s="33" t="s">
        <v>7</v>
      </c>
      <c r="N6" s="33" t="s">
        <v>297</v>
      </c>
      <c r="O6" s="34" t="s">
        <v>8</v>
      </c>
    </row>
    <row r="7" spans="1:15" ht="27" x14ac:dyDescent="0.3">
      <c r="A7" s="123" t="s">
        <v>9</v>
      </c>
      <c r="B7" s="124" t="s">
        <v>139</v>
      </c>
      <c r="C7" s="125" t="s">
        <v>140</v>
      </c>
      <c r="D7" s="126"/>
      <c r="E7" s="126"/>
      <c r="F7" s="126"/>
      <c r="G7" s="122"/>
      <c r="I7" s="35" t="s">
        <v>9</v>
      </c>
      <c r="J7" s="36" t="s">
        <v>207</v>
      </c>
      <c r="K7" s="37" t="s">
        <v>11</v>
      </c>
      <c r="L7" s="38">
        <v>29604193</v>
      </c>
      <c r="M7" s="38">
        <v>29604193</v>
      </c>
      <c r="N7" s="38">
        <v>26956787</v>
      </c>
      <c r="O7" s="38">
        <f>N7-M7</f>
        <v>-2647406</v>
      </c>
    </row>
    <row r="8" spans="1:15" ht="30" x14ac:dyDescent="0.3">
      <c r="A8" s="123" t="s">
        <v>12</v>
      </c>
      <c r="B8" s="127" t="s">
        <v>141</v>
      </c>
      <c r="C8" s="128" t="s">
        <v>142</v>
      </c>
      <c r="D8" s="126"/>
      <c r="E8" s="126"/>
      <c r="F8" s="126"/>
      <c r="G8" s="122"/>
      <c r="I8" s="35" t="s">
        <v>12</v>
      </c>
      <c r="J8" s="36" t="s">
        <v>13</v>
      </c>
      <c r="K8" s="37" t="s">
        <v>14</v>
      </c>
      <c r="L8" s="38"/>
      <c r="M8" s="38"/>
      <c r="N8" s="38"/>
      <c r="O8" s="38">
        <f t="shared" ref="O8:O38" si="0">N8-M8</f>
        <v>0</v>
      </c>
    </row>
    <row r="9" spans="1:15" ht="16.5" x14ac:dyDescent="0.3">
      <c r="A9" s="123" t="s">
        <v>15</v>
      </c>
      <c r="B9" s="129" t="s">
        <v>163</v>
      </c>
      <c r="C9" s="125" t="s">
        <v>164</v>
      </c>
      <c r="D9" s="126"/>
      <c r="E9" s="126"/>
      <c r="F9" s="126"/>
      <c r="G9" s="122"/>
      <c r="I9" s="35" t="s">
        <v>15</v>
      </c>
      <c r="J9" s="36" t="s">
        <v>208</v>
      </c>
      <c r="K9" s="37" t="s">
        <v>209</v>
      </c>
      <c r="L9" s="38"/>
      <c r="M9" s="38"/>
      <c r="N9" s="38"/>
      <c r="O9" s="38">
        <f t="shared" si="0"/>
        <v>0</v>
      </c>
    </row>
    <row r="10" spans="1:15" ht="16.5" x14ac:dyDescent="0.3">
      <c r="A10" s="123" t="s">
        <v>18</v>
      </c>
      <c r="B10" s="129" t="s">
        <v>165</v>
      </c>
      <c r="C10" s="125" t="s">
        <v>191</v>
      </c>
      <c r="D10" s="126"/>
      <c r="E10" s="126"/>
      <c r="F10" s="126"/>
      <c r="G10" s="122"/>
      <c r="I10" s="35" t="s">
        <v>18</v>
      </c>
      <c r="J10" s="36" t="s">
        <v>19</v>
      </c>
      <c r="K10" s="37" t="s">
        <v>20</v>
      </c>
      <c r="L10" s="38">
        <v>864000</v>
      </c>
      <c r="M10" s="38">
        <v>864000</v>
      </c>
      <c r="N10" s="38">
        <v>816000</v>
      </c>
      <c r="O10" s="38">
        <f t="shared" si="0"/>
        <v>-48000</v>
      </c>
    </row>
    <row r="11" spans="1:15" ht="16.5" x14ac:dyDescent="0.3">
      <c r="A11" s="123" t="s">
        <v>21</v>
      </c>
      <c r="B11" s="129" t="s">
        <v>167</v>
      </c>
      <c r="C11" s="125" t="s">
        <v>168</v>
      </c>
      <c r="D11" s="126"/>
      <c r="E11" s="126"/>
      <c r="F11" s="126"/>
      <c r="G11" s="122"/>
      <c r="I11" s="35" t="s">
        <v>21</v>
      </c>
      <c r="J11" s="36" t="s">
        <v>210</v>
      </c>
      <c r="K11" s="37" t="s">
        <v>211</v>
      </c>
      <c r="L11" s="38"/>
      <c r="M11" s="38"/>
      <c r="N11" s="38"/>
      <c r="O11" s="38">
        <f t="shared" si="0"/>
        <v>0</v>
      </c>
    </row>
    <row r="12" spans="1:15" ht="16.5" x14ac:dyDescent="0.3">
      <c r="A12" s="123" t="s">
        <v>24</v>
      </c>
      <c r="B12" s="129" t="s">
        <v>169</v>
      </c>
      <c r="C12" s="125" t="s">
        <v>170</v>
      </c>
      <c r="D12" s="126">
        <v>600000</v>
      </c>
      <c r="E12" s="126">
        <v>600000</v>
      </c>
      <c r="F12" s="126">
        <v>600000</v>
      </c>
      <c r="G12" s="122">
        <v>0</v>
      </c>
      <c r="I12" s="35" t="s">
        <v>24</v>
      </c>
      <c r="J12" s="36" t="s">
        <v>22</v>
      </c>
      <c r="K12" s="37" t="s">
        <v>23</v>
      </c>
      <c r="L12" s="38">
        <v>425000</v>
      </c>
      <c r="M12" s="38">
        <v>425000</v>
      </c>
      <c r="N12" s="38">
        <v>362463</v>
      </c>
      <c r="O12" s="38">
        <f t="shared" si="0"/>
        <v>-62537</v>
      </c>
    </row>
    <row r="13" spans="1:15" ht="16.5" x14ac:dyDescent="0.3">
      <c r="A13" s="123" t="s">
        <v>27</v>
      </c>
      <c r="B13" s="129" t="s">
        <v>171</v>
      </c>
      <c r="C13" s="125" t="s">
        <v>172</v>
      </c>
      <c r="D13" s="126">
        <v>162000</v>
      </c>
      <c r="E13" s="126">
        <v>162000</v>
      </c>
      <c r="F13" s="126">
        <v>162000</v>
      </c>
      <c r="G13" s="122">
        <v>0</v>
      </c>
      <c r="I13" s="35" t="s">
        <v>27</v>
      </c>
      <c r="J13" s="36" t="s">
        <v>25</v>
      </c>
      <c r="K13" s="37" t="s">
        <v>26</v>
      </c>
      <c r="L13" s="38">
        <v>70000</v>
      </c>
      <c r="M13" s="38">
        <v>70000</v>
      </c>
      <c r="N13" s="38">
        <v>113060</v>
      </c>
      <c r="O13" s="38">
        <f t="shared" si="0"/>
        <v>43060</v>
      </c>
    </row>
    <row r="14" spans="1:15" ht="16.5" x14ac:dyDescent="0.3">
      <c r="A14" s="123" t="s">
        <v>30</v>
      </c>
      <c r="B14" s="129" t="s">
        <v>173</v>
      </c>
      <c r="C14" s="125" t="s">
        <v>174</v>
      </c>
      <c r="D14" s="126"/>
      <c r="E14" s="126"/>
      <c r="F14" s="126"/>
      <c r="G14" s="130">
        <v>0</v>
      </c>
      <c r="I14" s="35" t="s">
        <v>30</v>
      </c>
      <c r="J14" s="36" t="s">
        <v>227</v>
      </c>
      <c r="K14" s="37" t="s">
        <v>212</v>
      </c>
      <c r="L14" s="38"/>
      <c r="M14" s="38"/>
      <c r="N14" s="38"/>
      <c r="O14" s="38">
        <f t="shared" si="0"/>
        <v>0</v>
      </c>
    </row>
    <row r="15" spans="1:15" ht="16.5" x14ac:dyDescent="0.3">
      <c r="A15" s="123" t="s">
        <v>33</v>
      </c>
      <c r="B15" s="129" t="s">
        <v>192</v>
      </c>
      <c r="C15" s="125" t="s">
        <v>193</v>
      </c>
      <c r="D15" s="126"/>
      <c r="E15" s="126"/>
      <c r="F15" s="126"/>
      <c r="G15" s="130"/>
      <c r="I15" s="35" t="s">
        <v>33</v>
      </c>
      <c r="J15" s="36" t="s">
        <v>288</v>
      </c>
      <c r="K15" s="37" t="s">
        <v>213</v>
      </c>
      <c r="L15" s="38">
        <v>80000</v>
      </c>
      <c r="M15" s="38">
        <v>135000</v>
      </c>
      <c r="N15" s="38">
        <v>135000</v>
      </c>
      <c r="O15" s="38">
        <f t="shared" si="0"/>
        <v>0</v>
      </c>
    </row>
    <row r="16" spans="1:15" ht="16.5" x14ac:dyDescent="0.3">
      <c r="A16" s="123" t="s">
        <v>36</v>
      </c>
      <c r="B16" s="129" t="s">
        <v>194</v>
      </c>
      <c r="C16" s="125" t="s">
        <v>195</v>
      </c>
      <c r="D16" s="126"/>
      <c r="E16" s="126"/>
      <c r="F16" s="126"/>
      <c r="G16" s="130"/>
      <c r="I16" s="35" t="s">
        <v>36</v>
      </c>
      <c r="J16" s="39" t="s">
        <v>214</v>
      </c>
      <c r="K16" s="40" t="s">
        <v>32</v>
      </c>
      <c r="L16" s="41">
        <f>SUM(L7:L15)</f>
        <v>31043193</v>
      </c>
      <c r="M16" s="41">
        <f>SUM(M7:M15)</f>
        <v>31098193</v>
      </c>
      <c r="N16" s="41">
        <f>SUM(N7:N15)</f>
        <v>28383310</v>
      </c>
      <c r="O16" s="41">
        <f t="shared" si="0"/>
        <v>-2714883</v>
      </c>
    </row>
    <row r="17" spans="1:15" ht="16.5" x14ac:dyDescent="0.3">
      <c r="A17" s="123" t="s">
        <v>38</v>
      </c>
      <c r="B17" s="129" t="s">
        <v>196</v>
      </c>
      <c r="C17" s="125" t="s">
        <v>176</v>
      </c>
      <c r="D17" s="126"/>
      <c r="E17" s="126"/>
      <c r="F17" s="126"/>
      <c r="G17" s="130"/>
      <c r="I17" s="35" t="s">
        <v>38</v>
      </c>
      <c r="J17" s="36" t="s">
        <v>215</v>
      </c>
      <c r="K17" s="37" t="s">
        <v>39</v>
      </c>
      <c r="L17" s="38"/>
      <c r="M17" s="38"/>
      <c r="N17" s="38"/>
      <c r="O17" s="38">
        <f t="shared" si="0"/>
        <v>0</v>
      </c>
    </row>
    <row r="18" spans="1:15" x14ac:dyDescent="0.25">
      <c r="A18" s="131" t="s">
        <v>40</v>
      </c>
      <c r="B18" s="132" t="s">
        <v>197</v>
      </c>
      <c r="C18" s="133" t="s">
        <v>178</v>
      </c>
      <c r="D18" s="134">
        <f>SUM(D12:D17)</f>
        <v>762000</v>
      </c>
      <c r="E18" s="134">
        <f>SUM(E12:E17)</f>
        <v>762000</v>
      </c>
      <c r="F18" s="134">
        <f>SUM(F12:F17)</f>
        <v>762000</v>
      </c>
      <c r="G18" s="135">
        <v>0</v>
      </c>
      <c r="I18" s="35" t="s">
        <v>40</v>
      </c>
      <c r="J18" s="39" t="s">
        <v>41</v>
      </c>
      <c r="K18" s="40" t="s">
        <v>42</v>
      </c>
      <c r="L18" s="41">
        <v>700000</v>
      </c>
      <c r="M18" s="42">
        <v>645000</v>
      </c>
      <c r="N18" s="42">
        <v>516000</v>
      </c>
      <c r="O18" s="38">
        <f t="shared" si="0"/>
        <v>-129000</v>
      </c>
    </row>
    <row r="19" spans="1:15" ht="16.5" x14ac:dyDescent="0.3">
      <c r="A19" s="123" t="s">
        <v>43</v>
      </c>
      <c r="B19" s="127" t="s">
        <v>198</v>
      </c>
      <c r="C19" s="128" t="s">
        <v>180</v>
      </c>
      <c r="D19" s="126"/>
      <c r="E19" s="126"/>
      <c r="F19" s="126"/>
      <c r="G19" s="130"/>
      <c r="I19" s="43" t="s">
        <v>43</v>
      </c>
      <c r="J19" s="44" t="s">
        <v>44</v>
      </c>
      <c r="K19" s="45" t="s">
        <v>45</v>
      </c>
      <c r="L19" s="46">
        <f>SUM(L18,L16)</f>
        <v>31743193</v>
      </c>
      <c r="M19" s="46">
        <f>SUM(M18,M16)</f>
        <v>31743193</v>
      </c>
      <c r="N19" s="46">
        <f>N16+N18</f>
        <v>28899310</v>
      </c>
      <c r="O19" s="46">
        <f t="shared" si="0"/>
        <v>-2843883</v>
      </c>
    </row>
    <row r="20" spans="1:15" ht="25.5" x14ac:dyDescent="0.3">
      <c r="A20" s="123" t="s">
        <v>46</v>
      </c>
      <c r="B20" s="127" t="s">
        <v>199</v>
      </c>
      <c r="C20" s="128" t="s">
        <v>200</v>
      </c>
      <c r="D20" s="126"/>
      <c r="E20" s="126"/>
      <c r="F20" s="126"/>
      <c r="G20" s="130"/>
      <c r="I20" s="43" t="s">
        <v>46</v>
      </c>
      <c r="J20" s="44" t="s">
        <v>47</v>
      </c>
      <c r="K20" s="45" t="s">
        <v>48</v>
      </c>
      <c r="L20" s="46">
        <v>5741563</v>
      </c>
      <c r="M20" s="46">
        <v>5741563</v>
      </c>
      <c r="N20" s="46">
        <v>5010527</v>
      </c>
      <c r="O20" s="46">
        <f t="shared" si="0"/>
        <v>-731036</v>
      </c>
    </row>
    <row r="21" spans="1:15" ht="16.5" x14ac:dyDescent="0.3">
      <c r="A21" s="123" t="s">
        <v>49</v>
      </c>
      <c r="B21" s="124" t="s">
        <v>201</v>
      </c>
      <c r="C21" s="125" t="s">
        <v>202</v>
      </c>
      <c r="D21" s="126"/>
      <c r="E21" s="126">
        <v>425646</v>
      </c>
      <c r="F21" s="126">
        <v>598490</v>
      </c>
      <c r="G21" s="130">
        <f>F21-E21</f>
        <v>172844</v>
      </c>
      <c r="I21" s="35" t="s">
        <v>49</v>
      </c>
      <c r="J21" s="36" t="s">
        <v>50</v>
      </c>
      <c r="K21" s="37" t="s">
        <v>51</v>
      </c>
      <c r="L21" s="38">
        <v>100000</v>
      </c>
      <c r="M21" s="48">
        <v>70000</v>
      </c>
      <c r="N21" s="48">
        <v>8384</v>
      </c>
      <c r="O21" s="38">
        <f t="shared" si="0"/>
        <v>-61616</v>
      </c>
    </row>
    <row r="22" spans="1:15" ht="16.5" x14ac:dyDescent="0.3">
      <c r="A22" s="123" t="s">
        <v>52</v>
      </c>
      <c r="B22" s="124" t="s">
        <v>115</v>
      </c>
      <c r="C22" s="125" t="s">
        <v>203</v>
      </c>
      <c r="D22" s="126">
        <v>46672736</v>
      </c>
      <c r="E22" s="126">
        <v>46672736</v>
      </c>
      <c r="F22" s="126">
        <v>41854190</v>
      </c>
      <c r="G22" s="130">
        <f>F22-E22</f>
        <v>-4818546</v>
      </c>
      <c r="I22" s="35" t="s">
        <v>52</v>
      </c>
      <c r="J22" s="36" t="s">
        <v>56</v>
      </c>
      <c r="K22" s="37" t="s">
        <v>57</v>
      </c>
      <c r="L22" s="38">
        <v>370000</v>
      </c>
      <c r="M22" s="48">
        <v>240000</v>
      </c>
      <c r="N22" s="48">
        <v>355806</v>
      </c>
      <c r="O22" s="38">
        <f t="shared" si="0"/>
        <v>115806</v>
      </c>
    </row>
    <row r="23" spans="1:15" ht="16.5" x14ac:dyDescent="0.3">
      <c r="A23" s="131" t="s">
        <v>53</v>
      </c>
      <c r="B23" s="136" t="s">
        <v>204</v>
      </c>
      <c r="C23" s="133" t="s">
        <v>188</v>
      </c>
      <c r="D23" s="134">
        <f>SUM(D22)</f>
        <v>46672736</v>
      </c>
      <c r="E23" s="134">
        <f>SUM(E21:E22)</f>
        <v>47098382</v>
      </c>
      <c r="F23" s="134">
        <f>F22+F21</f>
        <v>42452680</v>
      </c>
      <c r="G23" s="137">
        <f>SUM(G21:G22)</f>
        <v>-4645702</v>
      </c>
      <c r="I23" s="35" t="s">
        <v>53</v>
      </c>
      <c r="J23" s="36" t="s">
        <v>216</v>
      </c>
      <c r="K23" s="138" t="s">
        <v>217</v>
      </c>
      <c r="L23" s="38">
        <v>0</v>
      </c>
      <c r="M23" s="48">
        <v>0</v>
      </c>
      <c r="N23" s="48">
        <v>0</v>
      </c>
      <c r="O23" s="38">
        <f t="shared" si="0"/>
        <v>0</v>
      </c>
    </row>
    <row r="24" spans="1:15" ht="21" customHeight="1" x14ac:dyDescent="0.3">
      <c r="A24" s="131" t="s">
        <v>54</v>
      </c>
      <c r="B24" s="132" t="s">
        <v>205</v>
      </c>
      <c r="C24" s="133" t="s">
        <v>190</v>
      </c>
      <c r="D24" s="134">
        <f>SUM(D18+D23)</f>
        <v>47434736</v>
      </c>
      <c r="E24" s="134">
        <f>SUM(E18+E23)</f>
        <v>47860382</v>
      </c>
      <c r="F24" s="134">
        <f>F8+F18+F19+F20+F23</f>
        <v>43214680</v>
      </c>
      <c r="G24" s="134">
        <f>SUM(G23)</f>
        <v>-4645702</v>
      </c>
      <c r="I24" s="35"/>
      <c r="J24" s="36" t="s">
        <v>257</v>
      </c>
      <c r="K24" s="138" t="s">
        <v>233</v>
      </c>
      <c r="L24" s="38">
        <v>54000</v>
      </c>
      <c r="M24" s="48">
        <v>54000</v>
      </c>
      <c r="N24" s="48">
        <v>54000</v>
      </c>
      <c r="O24" s="38">
        <f t="shared" si="0"/>
        <v>0</v>
      </c>
    </row>
    <row r="25" spans="1:15" ht="15.75" x14ac:dyDescent="0.3">
      <c r="A25" s="12"/>
      <c r="B25" s="12"/>
      <c r="C25" s="12"/>
      <c r="D25" s="12"/>
      <c r="E25" s="12"/>
      <c r="I25" s="35" t="s">
        <v>54</v>
      </c>
      <c r="J25" s="36" t="s">
        <v>65</v>
      </c>
      <c r="K25" s="138" t="s">
        <v>66</v>
      </c>
      <c r="L25" s="38">
        <v>1000000</v>
      </c>
      <c r="M25" s="48">
        <v>1435154</v>
      </c>
      <c r="N25" s="48">
        <f>919809+342178</f>
        <v>1261987</v>
      </c>
      <c r="O25" s="38">
        <f t="shared" si="0"/>
        <v>-173167</v>
      </c>
    </row>
    <row r="26" spans="1:15" ht="15.75" x14ac:dyDescent="0.3">
      <c r="A26" s="12"/>
      <c r="B26" s="12"/>
      <c r="C26" s="12"/>
      <c r="D26" s="12"/>
      <c r="E26" s="12"/>
      <c r="I26" s="35" t="s">
        <v>55</v>
      </c>
      <c r="J26" s="36" t="s">
        <v>226</v>
      </c>
      <c r="K26" s="138" t="s">
        <v>69</v>
      </c>
      <c r="L26" s="38">
        <v>6000000</v>
      </c>
      <c r="M26" s="48">
        <v>5935000</v>
      </c>
      <c r="N26" s="48">
        <v>5431120</v>
      </c>
      <c r="O26" s="38">
        <f t="shared" si="0"/>
        <v>-503880</v>
      </c>
    </row>
    <row r="27" spans="1:15" ht="18.75" x14ac:dyDescent="0.3">
      <c r="A27" s="109"/>
      <c r="B27" s="109"/>
      <c r="C27" s="109"/>
      <c r="D27" s="109"/>
      <c r="E27" s="109"/>
      <c r="F27" s="109"/>
      <c r="G27" s="109"/>
      <c r="I27" s="35" t="s">
        <v>58</v>
      </c>
      <c r="J27" s="36" t="s">
        <v>218</v>
      </c>
      <c r="K27" s="138" t="s">
        <v>75</v>
      </c>
      <c r="L27" s="38">
        <v>50000</v>
      </c>
      <c r="M27" s="48">
        <v>50000</v>
      </c>
      <c r="N27" s="48">
        <v>50000</v>
      </c>
      <c r="O27" s="38">
        <f t="shared" si="0"/>
        <v>0</v>
      </c>
    </row>
    <row r="28" spans="1:15" ht="18.75" x14ac:dyDescent="0.3">
      <c r="A28" s="109"/>
      <c r="B28" s="109"/>
      <c r="C28" s="109"/>
      <c r="D28" s="109"/>
      <c r="E28" s="109"/>
      <c r="F28" s="109"/>
      <c r="G28" s="109"/>
      <c r="I28" s="35" t="s">
        <v>59</v>
      </c>
      <c r="J28" s="36" t="s">
        <v>219</v>
      </c>
      <c r="K28" s="138" t="s">
        <v>80</v>
      </c>
      <c r="L28" s="38">
        <v>50000</v>
      </c>
      <c r="M28" s="48">
        <v>50000</v>
      </c>
      <c r="N28" s="48">
        <v>50000</v>
      </c>
      <c r="O28" s="38">
        <f t="shared" si="0"/>
        <v>0</v>
      </c>
    </row>
    <row r="29" spans="1:15" ht="15.75" x14ac:dyDescent="0.3">
      <c r="A29" s="80"/>
      <c r="B29" s="80"/>
      <c r="C29" s="80"/>
      <c r="D29" s="80"/>
      <c r="E29" s="80"/>
      <c r="F29" s="80"/>
      <c r="G29" s="80"/>
      <c r="I29" s="35" t="s">
        <v>61</v>
      </c>
      <c r="J29" s="36" t="s">
        <v>81</v>
      </c>
      <c r="K29" s="138" t="s">
        <v>82</v>
      </c>
      <c r="L29" s="38">
        <v>200000</v>
      </c>
      <c r="M29" s="48">
        <v>249000</v>
      </c>
      <c r="N29" s="48">
        <v>202734</v>
      </c>
      <c r="O29" s="38">
        <f t="shared" si="0"/>
        <v>-46266</v>
      </c>
    </row>
    <row r="30" spans="1:15" ht="15.75" x14ac:dyDescent="0.3">
      <c r="A30" s="80"/>
      <c r="B30" s="80"/>
      <c r="C30" s="80"/>
      <c r="D30" s="80"/>
      <c r="E30" s="80"/>
      <c r="F30" s="80"/>
      <c r="G30" s="80"/>
      <c r="I30" s="35" t="s">
        <v>62</v>
      </c>
      <c r="J30" s="36" t="s">
        <v>220</v>
      </c>
      <c r="K30" s="138" t="s">
        <v>86</v>
      </c>
      <c r="L30" s="38"/>
      <c r="M30" s="48"/>
      <c r="N30" s="48"/>
      <c r="O30" s="38">
        <f t="shared" si="0"/>
        <v>0</v>
      </c>
    </row>
    <row r="31" spans="1:15" ht="15.75" x14ac:dyDescent="0.3">
      <c r="A31" s="94"/>
      <c r="B31" s="95"/>
      <c r="C31" s="96"/>
      <c r="D31" s="96"/>
      <c r="E31" s="97"/>
      <c r="F31" s="97"/>
      <c r="G31" s="97"/>
      <c r="I31" s="35" t="s">
        <v>63</v>
      </c>
      <c r="J31" s="36" t="s">
        <v>221</v>
      </c>
      <c r="K31" s="138" t="s">
        <v>89</v>
      </c>
      <c r="L31" s="38">
        <v>2125980</v>
      </c>
      <c r="M31" s="48">
        <v>2216472</v>
      </c>
      <c r="N31" s="48">
        <v>1834044</v>
      </c>
      <c r="O31" s="38">
        <f t="shared" si="0"/>
        <v>-382428</v>
      </c>
    </row>
    <row r="32" spans="1:15" ht="15.75" x14ac:dyDescent="0.3">
      <c r="A32" s="98"/>
      <c r="B32" s="99"/>
      <c r="C32" s="99"/>
      <c r="D32" s="100"/>
      <c r="E32" s="100"/>
      <c r="F32" s="100"/>
      <c r="G32" s="80"/>
      <c r="I32" s="35" t="s">
        <v>64</v>
      </c>
      <c r="J32" s="36" t="s">
        <v>92</v>
      </c>
      <c r="K32" s="138" t="s">
        <v>93</v>
      </c>
      <c r="L32" s="38">
        <v>0</v>
      </c>
      <c r="M32" s="48">
        <v>76000</v>
      </c>
      <c r="N32" s="48">
        <v>47268</v>
      </c>
      <c r="O32" s="38">
        <f t="shared" si="0"/>
        <v>-28732</v>
      </c>
    </row>
    <row r="33" spans="1:15" x14ac:dyDescent="0.25">
      <c r="A33" s="101"/>
      <c r="B33" s="102"/>
      <c r="C33" s="103"/>
      <c r="D33" s="79"/>
      <c r="E33" s="79"/>
      <c r="F33" s="79"/>
      <c r="G33" s="79"/>
      <c r="I33" s="43" t="s">
        <v>67</v>
      </c>
      <c r="J33" s="44" t="s">
        <v>222</v>
      </c>
      <c r="K33" s="45" t="s">
        <v>97</v>
      </c>
      <c r="L33" s="46">
        <f>SUM(L21:L32)</f>
        <v>9949980</v>
      </c>
      <c r="M33" s="46">
        <f>SUM(M21:M32)</f>
        <v>10375626</v>
      </c>
      <c r="N33" s="46">
        <f>SUM(N21:N32)</f>
        <v>9295343</v>
      </c>
      <c r="O33" s="46">
        <f t="shared" si="0"/>
        <v>-1080283</v>
      </c>
    </row>
    <row r="34" spans="1:15" x14ac:dyDescent="0.25">
      <c r="A34" s="101"/>
      <c r="B34" s="102"/>
      <c r="C34" s="103"/>
      <c r="D34" s="79"/>
      <c r="E34" s="79"/>
      <c r="F34" s="79"/>
      <c r="G34" s="79"/>
      <c r="I34" s="35" t="s">
        <v>70</v>
      </c>
      <c r="J34" s="47" t="s">
        <v>223</v>
      </c>
      <c r="K34" s="40" t="s">
        <v>224</v>
      </c>
      <c r="L34" s="38"/>
      <c r="M34" s="48"/>
      <c r="N34" s="48"/>
      <c r="O34" s="38">
        <f t="shared" si="0"/>
        <v>0</v>
      </c>
    </row>
    <row r="35" spans="1:15" x14ac:dyDescent="0.25">
      <c r="A35" s="101"/>
      <c r="B35" s="102"/>
      <c r="C35" s="103"/>
      <c r="D35" s="79"/>
      <c r="E35" s="79"/>
      <c r="F35" s="79"/>
      <c r="G35" s="79"/>
      <c r="I35" s="35" t="s">
        <v>73</v>
      </c>
      <c r="J35" s="47" t="s">
        <v>101</v>
      </c>
      <c r="K35" s="40" t="s">
        <v>102</v>
      </c>
      <c r="L35" s="38"/>
      <c r="M35" s="48"/>
      <c r="N35" s="48"/>
      <c r="O35" s="38">
        <f t="shared" si="0"/>
        <v>0</v>
      </c>
    </row>
    <row r="36" spans="1:15" x14ac:dyDescent="0.25">
      <c r="A36" s="101"/>
      <c r="B36" s="102"/>
      <c r="C36" s="103"/>
      <c r="D36" s="79"/>
      <c r="E36" s="79"/>
      <c r="F36" s="79"/>
      <c r="G36" s="79"/>
      <c r="I36" s="43" t="s">
        <v>76</v>
      </c>
      <c r="J36" s="49" t="s">
        <v>103</v>
      </c>
      <c r="K36" s="45" t="s">
        <v>104</v>
      </c>
      <c r="L36" s="46">
        <v>0</v>
      </c>
      <c r="M36" s="46">
        <v>0</v>
      </c>
      <c r="N36" s="46">
        <v>9500</v>
      </c>
      <c r="O36" s="46">
        <f t="shared" si="0"/>
        <v>9500</v>
      </c>
    </row>
    <row r="37" spans="1:15" x14ac:dyDescent="0.25">
      <c r="A37" s="101"/>
      <c r="B37" s="102"/>
      <c r="C37" s="103"/>
      <c r="D37" s="79"/>
      <c r="E37" s="79"/>
      <c r="F37" s="79"/>
      <c r="G37" s="79"/>
      <c r="I37" s="43" t="s">
        <v>77</v>
      </c>
      <c r="J37" s="49" t="s">
        <v>105</v>
      </c>
      <c r="K37" s="45" t="s">
        <v>106</v>
      </c>
      <c r="L37" s="46">
        <v>0</v>
      </c>
      <c r="M37" s="46"/>
      <c r="N37" s="46">
        <v>0</v>
      </c>
      <c r="O37" s="46">
        <f t="shared" si="0"/>
        <v>0</v>
      </c>
    </row>
    <row r="38" spans="1:15" x14ac:dyDescent="0.25">
      <c r="A38" s="101"/>
      <c r="B38" s="102"/>
      <c r="C38" s="103"/>
      <c r="D38" s="79"/>
      <c r="E38" s="79"/>
      <c r="F38" s="79"/>
      <c r="G38" s="79"/>
      <c r="I38" s="43" t="s">
        <v>78</v>
      </c>
      <c r="J38" s="50" t="s">
        <v>109</v>
      </c>
      <c r="K38" s="51" t="s">
        <v>110</v>
      </c>
      <c r="L38" s="52">
        <f>SUM(L19+L20+L33+L36)</f>
        <v>47434736</v>
      </c>
      <c r="M38" s="52">
        <f>SUM(M19+M20+M33+M36)</f>
        <v>47860382</v>
      </c>
      <c r="N38" s="52">
        <f>N19+N20+N33+N36</f>
        <v>43214680</v>
      </c>
      <c r="O38" s="52">
        <f t="shared" si="0"/>
        <v>-4645702</v>
      </c>
    </row>
    <row r="39" spans="1:15" x14ac:dyDescent="0.25">
      <c r="A39" s="101"/>
      <c r="B39" s="102"/>
      <c r="C39" s="103"/>
      <c r="D39" s="79"/>
      <c r="E39" s="79"/>
      <c r="F39" s="79"/>
      <c r="G39" s="79"/>
    </row>
    <row r="40" spans="1:15" x14ac:dyDescent="0.25">
      <c r="A40" s="101"/>
      <c r="B40" s="102"/>
      <c r="C40" s="103"/>
      <c r="D40" s="79"/>
      <c r="E40" s="79"/>
      <c r="F40" s="79"/>
      <c r="G40" s="79"/>
    </row>
    <row r="41" spans="1:15" x14ac:dyDescent="0.25">
      <c r="A41" s="101"/>
      <c r="B41" s="102"/>
      <c r="C41" s="103"/>
      <c r="D41" s="79"/>
      <c r="E41" s="79"/>
      <c r="F41" s="79"/>
      <c r="G41" s="79"/>
    </row>
    <row r="42" spans="1:15" x14ac:dyDescent="0.25">
      <c r="A42" s="101"/>
      <c r="B42" s="102"/>
      <c r="C42" s="103"/>
      <c r="D42" s="79"/>
      <c r="E42" s="79"/>
      <c r="F42" s="79"/>
      <c r="G42" s="79"/>
    </row>
    <row r="43" spans="1:15" x14ac:dyDescent="0.25">
      <c r="A43" s="101"/>
      <c r="B43" s="102"/>
      <c r="C43" s="103"/>
      <c r="D43" s="79"/>
      <c r="E43" s="79"/>
      <c r="F43" s="79"/>
      <c r="G43" s="79"/>
    </row>
    <row r="44" spans="1:15" x14ac:dyDescent="0.25">
      <c r="A44" s="101"/>
      <c r="B44" s="102"/>
      <c r="C44" s="103"/>
      <c r="D44" s="79"/>
      <c r="E44" s="79"/>
      <c r="F44" s="79"/>
      <c r="G44" s="79"/>
    </row>
    <row r="45" spans="1:15" x14ac:dyDescent="0.25">
      <c r="A45" s="101"/>
      <c r="B45" s="102"/>
      <c r="C45" s="103"/>
      <c r="D45" s="79"/>
      <c r="E45" s="79"/>
      <c r="F45" s="79"/>
      <c r="G45" s="79"/>
      <c r="H45" s="93"/>
      <c r="I45" s="21"/>
    </row>
    <row r="46" spans="1:15" x14ac:dyDescent="0.25">
      <c r="A46" s="101"/>
      <c r="B46" s="102"/>
      <c r="C46" s="103"/>
      <c r="D46" s="79"/>
      <c r="E46" s="79"/>
      <c r="F46" s="79"/>
      <c r="G46" s="79"/>
    </row>
    <row r="47" spans="1:15" x14ac:dyDescent="0.25">
      <c r="A47" s="101"/>
      <c r="B47" s="102"/>
      <c r="C47" s="103"/>
      <c r="D47" s="79"/>
      <c r="E47" s="79"/>
      <c r="F47" s="79"/>
      <c r="G47" s="79"/>
    </row>
    <row r="48" spans="1:15" x14ac:dyDescent="0.25">
      <c r="A48" s="101"/>
      <c r="B48" s="102"/>
      <c r="C48" s="103"/>
      <c r="D48" s="79"/>
      <c r="E48" s="79"/>
      <c r="F48" s="79"/>
      <c r="G48" s="79"/>
    </row>
    <row r="49" spans="1:7" ht="15.75" x14ac:dyDescent="0.3">
      <c r="A49" s="101"/>
      <c r="B49" s="102"/>
      <c r="C49" s="104"/>
      <c r="D49" s="79"/>
      <c r="E49" s="79"/>
      <c r="F49" s="79"/>
      <c r="G49" s="79"/>
    </row>
    <row r="50" spans="1:7" s="12" customFormat="1" ht="15.75" x14ac:dyDescent="0.3">
      <c r="A50" s="101"/>
      <c r="B50" s="102"/>
      <c r="C50" s="104"/>
      <c r="D50" s="79"/>
      <c r="E50" s="79"/>
      <c r="F50" s="79"/>
      <c r="G50" s="79"/>
    </row>
    <row r="51" spans="1:7" ht="15.75" x14ac:dyDescent="0.3">
      <c r="A51" s="101"/>
      <c r="B51" s="102"/>
      <c r="C51" s="104"/>
      <c r="D51" s="79"/>
      <c r="E51" s="79"/>
      <c r="F51" s="79"/>
      <c r="G51" s="79"/>
    </row>
    <row r="52" spans="1:7" ht="15.75" x14ac:dyDescent="0.3">
      <c r="A52" s="101"/>
      <c r="B52" s="102"/>
      <c r="C52" s="104"/>
      <c r="D52" s="79"/>
      <c r="E52" s="79"/>
      <c r="F52" s="79"/>
      <c r="G52" s="79"/>
    </row>
    <row r="53" spans="1:7" ht="15.75" x14ac:dyDescent="0.3">
      <c r="A53" s="101"/>
      <c r="B53" s="102"/>
      <c r="C53" s="104"/>
      <c r="D53" s="79"/>
      <c r="E53" s="79"/>
      <c r="F53" s="79"/>
      <c r="G53" s="79"/>
    </row>
    <row r="54" spans="1:7" ht="15.75" x14ac:dyDescent="0.3">
      <c r="A54" s="101"/>
      <c r="B54" s="102"/>
      <c r="C54" s="104"/>
      <c r="D54" s="79"/>
      <c r="E54" s="79"/>
      <c r="F54" s="79"/>
      <c r="G54" s="79"/>
    </row>
    <row r="55" spans="1:7" ht="15.75" x14ac:dyDescent="0.3">
      <c r="A55" s="101"/>
      <c r="B55" s="102"/>
      <c r="C55" s="104"/>
      <c r="D55" s="79"/>
      <c r="E55" s="79"/>
      <c r="F55" s="79"/>
      <c r="G55" s="79"/>
    </row>
    <row r="56" spans="1:7" ht="15.75" x14ac:dyDescent="0.3">
      <c r="A56" s="101"/>
      <c r="B56" s="102"/>
      <c r="C56" s="104"/>
      <c r="D56" s="79"/>
      <c r="E56" s="79"/>
      <c r="F56" s="79"/>
      <c r="G56" s="79"/>
    </row>
    <row r="57" spans="1:7" ht="15.75" x14ac:dyDescent="0.3">
      <c r="A57" s="101"/>
      <c r="B57" s="102"/>
      <c r="C57" s="104"/>
      <c r="D57" s="79"/>
      <c r="E57" s="79"/>
      <c r="F57" s="79"/>
      <c r="G57" s="79"/>
    </row>
    <row r="58" spans="1:7" ht="15.75" x14ac:dyDescent="0.3">
      <c r="A58" s="101"/>
      <c r="B58" s="102"/>
      <c r="C58" s="104"/>
      <c r="D58" s="79"/>
      <c r="E58" s="79"/>
      <c r="F58" s="79"/>
      <c r="G58" s="79"/>
    </row>
    <row r="59" spans="1:7" x14ac:dyDescent="0.25">
      <c r="A59" s="101"/>
      <c r="B59" s="102"/>
      <c r="C59" s="103"/>
      <c r="D59" s="79"/>
      <c r="E59" s="79"/>
      <c r="F59" s="79"/>
      <c r="G59" s="79"/>
    </row>
    <row r="60" spans="1:7" x14ac:dyDescent="0.25">
      <c r="A60" s="101"/>
      <c r="B60" s="105"/>
      <c r="C60" s="103"/>
      <c r="D60" s="79"/>
      <c r="E60" s="79"/>
      <c r="F60" s="79"/>
      <c r="G60" s="79"/>
    </row>
    <row r="61" spans="1:7" x14ac:dyDescent="0.25">
      <c r="A61" s="101"/>
      <c r="B61" s="105"/>
      <c r="C61" s="103"/>
      <c r="D61" s="79"/>
      <c r="E61" s="79"/>
      <c r="F61" s="79"/>
      <c r="G61" s="79"/>
    </row>
    <row r="62" spans="1:7" x14ac:dyDescent="0.25">
      <c r="A62" s="101"/>
      <c r="B62" s="105"/>
      <c r="C62" s="103"/>
      <c r="D62" s="79"/>
      <c r="E62" s="79"/>
      <c r="F62" s="79"/>
      <c r="G62" s="79"/>
    </row>
    <row r="63" spans="1:7" x14ac:dyDescent="0.25">
      <c r="A63" s="101"/>
      <c r="B63" s="105"/>
      <c r="C63" s="103"/>
      <c r="D63" s="79"/>
      <c r="E63" s="79"/>
      <c r="F63" s="79"/>
      <c r="G63" s="79"/>
    </row>
    <row r="64" spans="1:7" ht="21.75" customHeight="1" x14ac:dyDescent="0.25">
      <c r="A64" s="101"/>
      <c r="B64" s="106"/>
      <c r="C64" s="107"/>
      <c r="D64" s="108"/>
      <c r="E64" s="108"/>
      <c r="F64" s="108"/>
      <c r="G64" s="79"/>
    </row>
    <row r="67" spans="5:6" x14ac:dyDescent="0.25">
      <c r="E67" s="22"/>
      <c r="F67" s="111"/>
    </row>
  </sheetData>
  <mergeCells count="4">
    <mergeCell ref="A1:G1"/>
    <mergeCell ref="A2:G2"/>
    <mergeCell ref="I1:O1"/>
    <mergeCell ref="I2:O2"/>
  </mergeCells>
  <pageMargins left="0.7" right="0.7" top="0.75" bottom="0.75" header="0.3" footer="0.3"/>
  <pageSetup paperSize="8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Önk.</vt:lpstr>
      <vt:lpstr>Óvoda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2021-01-28T11:41:10Z</cp:lastPrinted>
  <dcterms:created xsi:type="dcterms:W3CDTF">2018-01-03T09:28:37Z</dcterms:created>
  <dcterms:modified xsi:type="dcterms:W3CDTF">2021-02-01T12:48:22Z</dcterms:modified>
</cp:coreProperties>
</file>