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620" tabRatio="676" activeTab="17"/>
  </bookViews>
  <sheets>
    <sheet name="1" sheetId="53" r:id="rId1"/>
    <sheet name="2" sheetId="49" r:id="rId2"/>
    <sheet name="2a" sheetId="46" r:id="rId3"/>
    <sheet name="2b" sheetId="41" r:id="rId4"/>
    <sheet name="3" sheetId="57" r:id="rId5"/>
    <sheet name="4" sheetId="48" r:id="rId6"/>
    <sheet name="4önk" sheetId="43" r:id="rId7"/>
    <sheet name="4ovi" sheetId="45" r:id="rId8"/>
    <sheet name="5" sheetId="50" r:id="rId9"/>
    <sheet name="6" sheetId="52" r:id="rId10"/>
    <sheet name="7" sheetId="59" r:id="rId11"/>
    <sheet name="8" sheetId="54" r:id="rId12"/>
    <sheet name="9" sheetId="58" r:id="rId13"/>
    <sheet name="10" sheetId="44" r:id="rId14"/>
    <sheet name="11" sheetId="55" r:id="rId15"/>
    <sheet name="12" sheetId="42" r:id="rId16"/>
    <sheet name="13" sheetId="51" r:id="rId17"/>
    <sheet name="Fin" sheetId="56" r:id="rId18"/>
  </sheets>
  <externalReferences>
    <externalReference r:id="rId19"/>
    <externalReference r:id="rId20"/>
  </externalReferences>
  <definedNames>
    <definedName name="beruh">'[1]4.1. táj.'!#REF!</definedName>
    <definedName name="intézmények">'[2]4.1. táj.'!#REF!</definedName>
    <definedName name="_xlnm.Print_Titles" localSheetId="13">'10'!$1:$6</definedName>
    <definedName name="_xlnm.Print_Titles" localSheetId="2">'2a'!$1:$8</definedName>
    <definedName name="_xlnm.Print_Area" localSheetId="13">'10'!$A$1:$E$49</definedName>
    <definedName name="_xlnm.Print_Area" localSheetId="16">'13'!$A$1:$E$10</definedName>
    <definedName name="_xlnm.Print_Area" localSheetId="1">'2'!$A$1:$E$48</definedName>
    <definedName name="_xlnm.Print_Area" localSheetId="2">'2a'!$A$1:$M$32</definedName>
    <definedName name="_xlnm.Print_Area" localSheetId="3">'2b'!$A$1:$D$16</definedName>
    <definedName name="_xlnm.Print_Area" localSheetId="5">'4'!$A$1:$J$48</definedName>
    <definedName name="_xlnm.Print_Area" localSheetId="7">'4ovi'!$A$1:$F$47</definedName>
    <definedName name="_xlnm.Print_Area" localSheetId="6">'4önk'!$A$1:$G$48</definedName>
    <definedName name="_xlnm.Print_Area" localSheetId="8">'5'!$A$1:$F$23</definedName>
    <definedName name="_xlnm.Print_Area" localSheetId="9">'6'!$A$1:$D$12</definedName>
    <definedName name="_xlnm.Print_Area" localSheetId="10">'7'!$A$1:$N$27</definedName>
    <definedName name="_xlnm.Print_Area" localSheetId="11">'8'!$A$1:$D$25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57" l="1"/>
  <c r="E9" i="57"/>
  <c r="G32" i="57"/>
  <c r="H32" i="57"/>
  <c r="H29" i="57"/>
  <c r="H28" i="57"/>
  <c r="H23" i="57"/>
  <c r="H9" i="57"/>
  <c r="E32" i="57"/>
  <c r="M23" i="46"/>
  <c r="M24" i="46"/>
  <c r="M25" i="46"/>
  <c r="M26" i="46"/>
  <c r="M27" i="46"/>
  <c r="M29" i="46"/>
  <c r="M30" i="46"/>
  <c r="D31" i="46"/>
  <c r="E31" i="46"/>
  <c r="F31" i="46"/>
  <c r="G31" i="46"/>
  <c r="H31" i="46"/>
  <c r="I31" i="46"/>
  <c r="J31" i="46"/>
  <c r="K31" i="46"/>
  <c r="L31" i="46"/>
  <c r="C28" i="46"/>
  <c r="C31" i="46" s="1"/>
  <c r="M31" i="46" s="1"/>
  <c r="O25" i="59"/>
  <c r="E27" i="59"/>
  <c r="C18" i="59"/>
  <c r="G18" i="59"/>
  <c r="K18" i="59"/>
  <c r="O24" i="59"/>
  <c r="O23" i="59"/>
  <c r="O22" i="59"/>
  <c r="O21" i="59"/>
  <c r="O20" i="59"/>
  <c r="N20" i="59" s="1"/>
  <c r="O19" i="59"/>
  <c r="N19" i="59" s="1"/>
  <c r="O18" i="59"/>
  <c r="D18" i="59" s="1"/>
  <c r="M16" i="59"/>
  <c r="C9" i="59"/>
  <c r="D9" i="59"/>
  <c r="E9" i="59"/>
  <c r="F9" i="59"/>
  <c r="G9" i="59"/>
  <c r="H9" i="59"/>
  <c r="I9" i="59"/>
  <c r="J9" i="59"/>
  <c r="K9" i="59"/>
  <c r="L9" i="59"/>
  <c r="M9" i="59"/>
  <c r="B9" i="59"/>
  <c r="F10" i="50"/>
  <c r="F13" i="45"/>
  <c r="I13" i="48"/>
  <c r="E36" i="44"/>
  <c r="F16" i="50"/>
  <c r="C13" i="50"/>
  <c r="C16" i="50"/>
  <c r="C22" i="50"/>
  <c r="F19" i="50"/>
  <c r="F22" i="50" s="1"/>
  <c r="H10" i="48"/>
  <c r="G13" i="43"/>
  <c r="G20" i="43"/>
  <c r="G10" i="43"/>
  <c r="G9" i="43" s="1"/>
  <c r="F16" i="43"/>
  <c r="G42" i="43"/>
  <c r="G41" i="43"/>
  <c r="G39" i="43" s="1"/>
  <c r="G43" i="43" s="1"/>
  <c r="G40" i="43"/>
  <c r="G38" i="43"/>
  <c r="G37" i="43"/>
  <c r="G36" i="43" s="1"/>
  <c r="G34" i="43"/>
  <c r="G31" i="43"/>
  <c r="G29" i="43"/>
  <c r="G28" i="43"/>
  <c r="G27" i="43"/>
  <c r="G26" i="43"/>
  <c r="G25" i="43"/>
  <c r="G24" i="43"/>
  <c r="G23" i="43"/>
  <c r="G22" i="43"/>
  <c r="G21" i="43"/>
  <c r="G19" i="43"/>
  <c r="M28" i="46" l="1"/>
  <c r="M18" i="59"/>
  <c r="I18" i="59"/>
  <c r="E18" i="59"/>
  <c r="B18" i="59"/>
  <c r="J18" i="59"/>
  <c r="F18" i="59"/>
  <c r="L18" i="59"/>
  <c r="H18" i="59"/>
  <c r="C23" i="50"/>
  <c r="F23" i="50"/>
  <c r="G47" i="43"/>
  <c r="G46" i="43"/>
  <c r="G35" i="43"/>
  <c r="G44" i="43" s="1"/>
  <c r="D25" i="54"/>
  <c r="D18" i="54"/>
  <c r="D12" i="52"/>
  <c r="E41" i="49"/>
  <c r="E35" i="49"/>
  <c r="E48" i="49"/>
  <c r="E43" i="49"/>
  <c r="E44" i="49"/>
  <c r="E32" i="49"/>
  <c r="C32" i="49"/>
  <c r="C8" i="49"/>
  <c r="D27" i="44"/>
  <c r="D9" i="44"/>
  <c r="B34" i="49"/>
  <c r="B8" i="49"/>
  <c r="C14" i="46"/>
  <c r="E10" i="49"/>
  <c r="D7" i="41"/>
  <c r="D5" i="41" s="1"/>
  <c r="D10" i="41"/>
  <c r="D12" i="41"/>
  <c r="J11" i="48"/>
  <c r="J12" i="48"/>
  <c r="J13" i="48"/>
  <c r="J14" i="48"/>
  <c r="J19" i="48"/>
  <c r="J20" i="48"/>
  <c r="J22" i="48"/>
  <c r="J26" i="48"/>
  <c r="J31" i="48"/>
  <c r="E24" i="44"/>
  <c r="E25" i="44"/>
  <c r="E9" i="44"/>
  <c r="E27" i="44"/>
  <c r="E33" i="44"/>
  <c r="E46" i="44" s="1"/>
  <c r="E8" i="44"/>
  <c r="E17" i="44"/>
  <c r="E29" i="44"/>
  <c r="I42" i="48"/>
  <c r="I41" i="48"/>
  <c r="I40" i="48"/>
  <c r="I39" i="48" s="1"/>
  <c r="I43" i="48" s="1"/>
  <c r="I38" i="48"/>
  <c r="I37" i="48"/>
  <c r="I36" i="48"/>
  <c r="I34" i="48"/>
  <c r="J34" i="48" s="1"/>
  <c r="I33" i="48"/>
  <c r="J33" i="48" s="1"/>
  <c r="I31" i="48"/>
  <c r="I29" i="48"/>
  <c r="J29" i="48" s="1"/>
  <c r="I28" i="48"/>
  <c r="I26" i="48"/>
  <c r="I25" i="48"/>
  <c r="J25" i="48" s="1"/>
  <c r="I24" i="48"/>
  <c r="J24" i="48" s="1"/>
  <c r="I22" i="48"/>
  <c r="I21" i="48"/>
  <c r="J21" i="48" s="1"/>
  <c r="I18" i="48"/>
  <c r="J18" i="48" s="1"/>
  <c r="I17" i="48"/>
  <c r="J17" i="48" s="1"/>
  <c r="I15" i="48"/>
  <c r="J15" i="48" s="1"/>
  <c r="I14" i="48"/>
  <c r="I10" i="48"/>
  <c r="H39" i="48"/>
  <c r="H43" i="48" s="1"/>
  <c r="H36" i="48"/>
  <c r="H32" i="48"/>
  <c r="H30" i="48"/>
  <c r="H27" i="48"/>
  <c r="H24" i="48"/>
  <c r="H23" i="48" s="1"/>
  <c r="H19" i="48"/>
  <c r="H47" i="48" s="1"/>
  <c r="J10" i="48"/>
  <c r="F46" i="45"/>
  <c r="F10" i="45"/>
  <c r="F9" i="45" s="1"/>
  <c r="F38" i="45"/>
  <c r="F42" i="45" s="1"/>
  <c r="F35" i="45"/>
  <c r="F31" i="45"/>
  <c r="F29" i="45"/>
  <c r="F26" i="45"/>
  <c r="F23" i="45"/>
  <c r="F22" i="45" s="1"/>
  <c r="E14" i="49"/>
  <c r="E9" i="49"/>
  <c r="E7" i="49" s="1"/>
  <c r="I32" i="48" l="1"/>
  <c r="I9" i="48"/>
  <c r="I46" i="48" s="1"/>
  <c r="J46" i="48" s="1"/>
  <c r="I27" i="48"/>
  <c r="J28" i="48"/>
  <c r="H9" i="48"/>
  <c r="G48" i="43"/>
  <c r="D15" i="41"/>
  <c r="F45" i="45"/>
  <c r="F47" i="45" s="1"/>
  <c r="F34" i="45"/>
  <c r="F43" i="45" s="1"/>
  <c r="I47" i="48" l="1"/>
  <c r="J47" i="48" s="1"/>
  <c r="J27" i="48"/>
  <c r="I23" i="48"/>
  <c r="J23" i="48" s="1"/>
  <c r="I30" i="48"/>
  <c r="J32" i="48"/>
  <c r="H46" i="48"/>
  <c r="H35" i="48"/>
  <c r="H44" i="48" s="1"/>
  <c r="J9" i="48"/>
  <c r="I48" i="48"/>
  <c r="J48" i="48" s="1"/>
  <c r="D32" i="57"/>
  <c r="J30" i="48" l="1"/>
  <c r="I35" i="48"/>
  <c r="I44" i="48" s="1"/>
  <c r="J44" i="48" s="1"/>
  <c r="H48" i="48"/>
  <c r="H33" i="43"/>
  <c r="G34" i="45"/>
  <c r="J35" i="48" l="1"/>
  <c r="G8" i="55"/>
  <c r="G9" i="55"/>
  <c r="G7" i="55"/>
  <c r="C43" i="49" l="1"/>
  <c r="D43" i="49"/>
  <c r="H34" i="45" l="1"/>
  <c r="I34" i="45"/>
  <c r="J34" i="45"/>
  <c r="C12" i="41" l="1"/>
  <c r="B32" i="49"/>
  <c r="C36" i="49" l="1"/>
  <c r="C35" i="49" s="1"/>
  <c r="D50" i="58" l="1"/>
  <c r="D59" i="58" s="1"/>
  <c r="F50" i="58"/>
  <c r="F59" i="58" s="1"/>
  <c r="H50" i="58"/>
  <c r="H59" i="58" s="1"/>
  <c r="J50" i="58"/>
  <c r="J59" i="58" s="1"/>
  <c r="I59" i="58"/>
  <c r="H17" i="58"/>
  <c r="I17" i="58"/>
  <c r="J17" i="58"/>
  <c r="C18" i="54"/>
  <c r="F42" i="48"/>
  <c r="F41" i="48"/>
  <c r="F40" i="48"/>
  <c r="F38" i="48"/>
  <c r="F37" i="48"/>
  <c r="F34" i="48"/>
  <c r="F33" i="48"/>
  <c r="F31" i="48"/>
  <c r="F29" i="48"/>
  <c r="F28" i="48"/>
  <c r="F26" i="48"/>
  <c r="F25" i="48"/>
  <c r="F22" i="48"/>
  <c r="F21" i="48"/>
  <c r="F18" i="48"/>
  <c r="F17" i="48"/>
  <c r="F14" i="48"/>
  <c r="F15" i="48"/>
  <c r="E42" i="43"/>
  <c r="E42" i="48" s="1"/>
  <c r="E41" i="43"/>
  <c r="E41" i="48" s="1"/>
  <c r="E40" i="43"/>
  <c r="E40" i="48" s="1"/>
  <c r="E38" i="43"/>
  <c r="E38" i="48" s="1"/>
  <c r="E37" i="43"/>
  <c r="E37" i="48" s="1"/>
  <c r="E34" i="43"/>
  <c r="E34" i="48" s="1"/>
  <c r="E31" i="43"/>
  <c r="E31" i="48" s="1"/>
  <c r="E29" i="43"/>
  <c r="E29" i="48" s="1"/>
  <c r="E28" i="43"/>
  <c r="E28" i="48" s="1"/>
  <c r="E26" i="43"/>
  <c r="E26" i="48" s="1"/>
  <c r="E25" i="43"/>
  <c r="E25" i="48" s="1"/>
  <c r="E22" i="43"/>
  <c r="E22" i="48" s="1"/>
  <c r="E21" i="43"/>
  <c r="E21" i="48" s="1"/>
  <c r="I44" i="43"/>
  <c r="J44" i="43"/>
  <c r="K44" i="43"/>
  <c r="L44" i="43"/>
  <c r="M44" i="43"/>
  <c r="N44" i="43"/>
  <c r="O44" i="43"/>
  <c r="P44" i="43"/>
  <c r="Q44" i="43"/>
  <c r="R44" i="43"/>
  <c r="S44" i="43"/>
  <c r="T44" i="43"/>
  <c r="U44" i="43"/>
  <c r="V44" i="43"/>
  <c r="W44" i="43"/>
  <c r="X44" i="43"/>
  <c r="Y44" i="43"/>
  <c r="Z44" i="43"/>
  <c r="H44" i="43"/>
  <c r="E12" i="45"/>
  <c r="E13" i="45"/>
  <c r="E11" i="45"/>
  <c r="B10" i="55"/>
  <c r="C10" i="55"/>
  <c r="D10" i="55"/>
  <c r="E10" i="55"/>
  <c r="D17" i="58"/>
  <c r="D17" i="44"/>
  <c r="D25" i="58"/>
  <c r="E25" i="58"/>
  <c r="F25" i="58"/>
  <c r="G25" i="58"/>
  <c r="H25" i="58"/>
  <c r="I25" i="58"/>
  <c r="J25" i="58"/>
  <c r="C25" i="58"/>
  <c r="E14" i="45"/>
  <c r="E15" i="45"/>
  <c r="E16" i="45"/>
  <c r="E17" i="45"/>
  <c r="E19" i="45"/>
  <c r="E20" i="45"/>
  <c r="E21" i="45"/>
  <c r="E24" i="45"/>
  <c r="E25" i="45"/>
  <c r="E27" i="45"/>
  <c r="E28" i="45"/>
  <c r="E30" i="45"/>
  <c r="E32" i="45"/>
  <c r="E33" i="45"/>
  <c r="E36" i="45"/>
  <c r="E37" i="45"/>
  <c r="E39" i="45"/>
  <c r="E40" i="45"/>
  <c r="E41" i="45"/>
  <c r="E44" i="45"/>
  <c r="D38" i="45"/>
  <c r="D35" i="45"/>
  <c r="E35" i="45" s="1"/>
  <c r="D31" i="45"/>
  <c r="E31" i="45" s="1"/>
  <c r="D26" i="45"/>
  <c r="E26" i="45" s="1"/>
  <c r="D23" i="45"/>
  <c r="D46" i="45" l="1"/>
  <c r="E46" i="45" s="1"/>
  <c r="D42" i="45"/>
  <c r="E42" i="45" s="1"/>
  <c r="F10" i="55"/>
  <c r="G10" i="55" s="1"/>
  <c r="C25" i="54"/>
  <c r="D10" i="45"/>
  <c r="E10" i="45" s="1"/>
  <c r="D22" i="45"/>
  <c r="E22" i="45" s="1"/>
  <c r="E38" i="45"/>
  <c r="G13" i="48"/>
  <c r="E18" i="45"/>
  <c r="D29" i="45"/>
  <c r="E29" i="45" s="1"/>
  <c r="E23" i="45"/>
  <c r="D9" i="45"/>
  <c r="D45" i="45" s="1"/>
  <c r="D47" i="45" s="1"/>
  <c r="E47" i="45" s="1"/>
  <c r="E36" i="43"/>
  <c r="E39" i="43"/>
  <c r="D39" i="43"/>
  <c r="D36" i="43"/>
  <c r="D32" i="43"/>
  <c r="D24" i="43"/>
  <c r="D27" i="43"/>
  <c r="E27" i="43"/>
  <c r="E24" i="43"/>
  <c r="D39" i="48"/>
  <c r="D43" i="48" s="1"/>
  <c r="E39" i="48"/>
  <c r="F39" i="48"/>
  <c r="D36" i="48"/>
  <c r="E36" i="48"/>
  <c r="F36" i="48"/>
  <c r="D32" i="48"/>
  <c r="D30" i="48" s="1"/>
  <c r="F27" i="48"/>
  <c r="E27" i="48"/>
  <c r="D27" i="48"/>
  <c r="E24" i="48"/>
  <c r="F24" i="48"/>
  <c r="D24" i="48"/>
  <c r="M16" i="46"/>
  <c r="G23" i="57" s="1"/>
  <c r="D36" i="49"/>
  <c r="D35" i="49" s="1"/>
  <c r="B36" i="49"/>
  <c r="B35" i="49" s="1"/>
  <c r="D14" i="49"/>
  <c r="M11" i="46"/>
  <c r="G9" i="57" s="1"/>
  <c r="E17" i="46"/>
  <c r="B22" i="50" s="1"/>
  <c r="F17" i="46"/>
  <c r="B10" i="50" s="1"/>
  <c r="G17" i="46"/>
  <c r="B11" i="50" s="1"/>
  <c r="H17" i="46"/>
  <c r="I17" i="46"/>
  <c r="K17" i="46"/>
  <c r="L17" i="46"/>
  <c r="C17" i="46"/>
  <c r="B8" i="50" s="1"/>
  <c r="D8" i="44"/>
  <c r="C12" i="52"/>
  <c r="F11" i="43"/>
  <c r="F12" i="43"/>
  <c r="F13" i="43"/>
  <c r="F14" i="43"/>
  <c r="F15" i="43"/>
  <c r="F17" i="43"/>
  <c r="F18" i="43"/>
  <c r="F20" i="43"/>
  <c r="F21" i="43"/>
  <c r="F22" i="43"/>
  <c r="F25" i="43"/>
  <c r="F26" i="43"/>
  <c r="F28" i="43"/>
  <c r="F29" i="43"/>
  <c r="F31" i="43"/>
  <c r="F33" i="43"/>
  <c r="F34" i="43"/>
  <c r="F37" i="43"/>
  <c r="F38" i="43"/>
  <c r="F40" i="43"/>
  <c r="F41" i="43"/>
  <c r="F42" i="43"/>
  <c r="E19" i="43"/>
  <c r="D19" i="43"/>
  <c r="E10" i="43"/>
  <c r="D10" i="43"/>
  <c r="D9" i="43" s="1"/>
  <c r="F32" i="48"/>
  <c r="E19" i="48"/>
  <c r="D19" i="48"/>
  <c r="E10" i="48"/>
  <c r="D10" i="48"/>
  <c r="D9" i="48" s="1"/>
  <c r="G12" i="48"/>
  <c r="G15" i="48"/>
  <c r="G17" i="48"/>
  <c r="G18" i="48"/>
  <c r="G20" i="48"/>
  <c r="G21" i="48"/>
  <c r="G22" i="48"/>
  <c r="G28" i="48"/>
  <c r="G29" i="48"/>
  <c r="G33" i="48"/>
  <c r="G37" i="48"/>
  <c r="J37" i="48" s="1"/>
  <c r="G38" i="48"/>
  <c r="J38" i="48" s="1"/>
  <c r="G40" i="48"/>
  <c r="J40" i="48" s="1"/>
  <c r="G41" i="48"/>
  <c r="J41" i="48" s="1"/>
  <c r="G42" i="48"/>
  <c r="J42" i="48" s="1"/>
  <c r="C10" i="41"/>
  <c r="C5" i="41"/>
  <c r="C14" i="49"/>
  <c r="C9" i="49"/>
  <c r="C7" i="49" s="1"/>
  <c r="B9" i="49"/>
  <c r="B14" i="49"/>
  <c r="C10" i="51"/>
  <c r="D10" i="51"/>
  <c r="D9" i="49"/>
  <c r="D7" i="49" s="1"/>
  <c r="G25" i="48"/>
  <c r="G26" i="48"/>
  <c r="G31" i="48"/>
  <c r="G34" i="48"/>
  <c r="M10" i="46"/>
  <c r="M12" i="46"/>
  <c r="G20" i="57" s="1"/>
  <c r="M13" i="46"/>
  <c r="G28" i="57" s="1"/>
  <c r="M14" i="46"/>
  <c r="G29" i="57" s="1"/>
  <c r="M15" i="46"/>
  <c r="G22" i="57" s="1"/>
  <c r="E47" i="48" l="1"/>
  <c r="D47" i="43"/>
  <c r="D43" i="43"/>
  <c r="F43" i="48"/>
  <c r="F39" i="43"/>
  <c r="J17" i="46"/>
  <c r="C17" i="58" s="1"/>
  <c r="D34" i="45"/>
  <c r="D43" i="45" s="1"/>
  <c r="E43" i="45" s="1"/>
  <c r="F10" i="48"/>
  <c r="F9" i="48" s="1"/>
  <c r="F46" i="48" s="1"/>
  <c r="G11" i="48"/>
  <c r="C42" i="58" s="1"/>
  <c r="C41" i="49"/>
  <c r="C48" i="49" s="1"/>
  <c r="C46" i="58"/>
  <c r="D22" i="59"/>
  <c r="N22" i="59" s="1"/>
  <c r="E12" i="50"/>
  <c r="F10" i="43"/>
  <c r="O13" i="59"/>
  <c r="D41" i="49"/>
  <c r="D48" i="49" s="1"/>
  <c r="E43" i="48"/>
  <c r="D47" i="58"/>
  <c r="F47" i="58" s="1"/>
  <c r="H47" i="58" s="1"/>
  <c r="J47" i="58" s="1"/>
  <c r="E13" i="50"/>
  <c r="B7" i="49"/>
  <c r="B41" i="49" s="1"/>
  <c r="B48" i="49" s="1"/>
  <c r="D9" i="46"/>
  <c r="E11" i="50"/>
  <c r="C45" i="58"/>
  <c r="F36" i="43"/>
  <c r="D14" i="58"/>
  <c r="O11" i="59"/>
  <c r="B11" i="59" s="1"/>
  <c r="E9" i="50"/>
  <c r="C43" i="58"/>
  <c r="H24" i="59"/>
  <c r="N24" i="59" s="1"/>
  <c r="E18" i="50"/>
  <c r="C50" i="58"/>
  <c r="C44" i="58"/>
  <c r="E10" i="50"/>
  <c r="D12" i="58"/>
  <c r="F24" i="43"/>
  <c r="G14" i="48"/>
  <c r="E45" i="45"/>
  <c r="E9" i="45"/>
  <c r="G36" i="48"/>
  <c r="J36" i="48" s="1"/>
  <c r="F32" i="43"/>
  <c r="D47" i="48"/>
  <c r="E23" i="43"/>
  <c r="D23" i="43"/>
  <c r="E43" i="43"/>
  <c r="F43" i="43" s="1"/>
  <c r="D30" i="43"/>
  <c r="D35" i="43" s="1"/>
  <c r="E9" i="43"/>
  <c r="E46" i="43" s="1"/>
  <c r="F19" i="43"/>
  <c r="F27" i="43"/>
  <c r="E47" i="43"/>
  <c r="F47" i="43" s="1"/>
  <c r="D46" i="43"/>
  <c r="G39" i="48"/>
  <c r="J39" i="48" s="1"/>
  <c r="J43" i="48" s="1"/>
  <c r="F30" i="48"/>
  <c r="G27" i="48"/>
  <c r="E19" i="50" s="1"/>
  <c r="E23" i="48"/>
  <c r="F47" i="48"/>
  <c r="D23" i="48"/>
  <c r="F23" i="48"/>
  <c r="G24" i="48"/>
  <c r="G19" i="48"/>
  <c r="E9" i="48"/>
  <c r="D46" i="48"/>
  <c r="D35" i="48"/>
  <c r="C15" i="41"/>
  <c r="D33" i="44"/>
  <c r="D46" i="44" s="1"/>
  <c r="F23" i="43" l="1"/>
  <c r="G43" i="48"/>
  <c r="E35" i="43"/>
  <c r="F35" i="43" s="1"/>
  <c r="G47" i="48"/>
  <c r="F30" i="43"/>
  <c r="B14" i="59"/>
  <c r="E8" i="50"/>
  <c r="E16" i="50" s="1"/>
  <c r="G9" i="48"/>
  <c r="G10" i="48"/>
  <c r="F35" i="48"/>
  <c r="F44" i="48" s="1"/>
  <c r="E34" i="45"/>
  <c r="E21" i="59"/>
  <c r="C21" i="59"/>
  <c r="H21" i="59"/>
  <c r="B21" i="59"/>
  <c r="L21" i="59"/>
  <c r="D21" i="59"/>
  <c r="J21" i="59"/>
  <c r="F21" i="59"/>
  <c r="K21" i="59"/>
  <c r="G21" i="59"/>
  <c r="I21" i="59"/>
  <c r="C59" i="58"/>
  <c r="E43" i="58"/>
  <c r="G43" i="58" s="1"/>
  <c r="I43" i="58" s="1"/>
  <c r="D43" i="58"/>
  <c r="F43" i="58" s="1"/>
  <c r="H43" i="58" s="1"/>
  <c r="J43" i="58" s="1"/>
  <c r="E45" i="58"/>
  <c r="G45" i="58" s="1"/>
  <c r="I45" i="58" s="1"/>
  <c r="D45" i="58"/>
  <c r="F45" i="58" s="1"/>
  <c r="H45" i="58" s="1"/>
  <c r="J45" i="58" s="1"/>
  <c r="M9" i="46"/>
  <c r="G26" i="57" s="1"/>
  <c r="D17" i="46"/>
  <c r="C19" i="59"/>
  <c r="F19" i="59"/>
  <c r="B19" i="59"/>
  <c r="J19" i="59"/>
  <c r="D19" i="59"/>
  <c r="E19" i="59"/>
  <c r="I19" i="59"/>
  <c r="H19" i="59"/>
  <c r="G19" i="59"/>
  <c r="L19" i="59"/>
  <c r="K19" i="59"/>
  <c r="E22" i="50"/>
  <c r="B13" i="59"/>
  <c r="B16" i="59" s="1"/>
  <c r="C13" i="59"/>
  <c r="C16" i="59" s="1"/>
  <c r="D42" i="58"/>
  <c r="E42" i="58"/>
  <c r="G42" i="58" s="1"/>
  <c r="C20" i="59"/>
  <c r="J20" i="59"/>
  <c r="H20" i="59"/>
  <c r="K20" i="59"/>
  <c r="F20" i="59"/>
  <c r="I20" i="59"/>
  <c r="D20" i="59"/>
  <c r="B20" i="59"/>
  <c r="G20" i="59"/>
  <c r="L20" i="59"/>
  <c r="E20" i="59"/>
  <c r="D44" i="58"/>
  <c r="F44" i="58" s="1"/>
  <c r="H44" i="58" s="1"/>
  <c r="J44" i="58" s="1"/>
  <c r="D11" i="59"/>
  <c r="H11" i="59"/>
  <c r="H16" i="59" s="1"/>
  <c r="L11" i="59"/>
  <c r="L16" i="59" s="1"/>
  <c r="E11" i="59"/>
  <c r="E16" i="59" s="1"/>
  <c r="I11" i="59"/>
  <c r="I16" i="59" s="1"/>
  <c r="C14" i="58"/>
  <c r="F11" i="59"/>
  <c r="F16" i="59" s="1"/>
  <c r="J11" i="59"/>
  <c r="G11" i="59"/>
  <c r="G16" i="59" s="1"/>
  <c r="K11" i="59"/>
  <c r="K16" i="59" s="1"/>
  <c r="E17" i="58"/>
  <c r="D48" i="58"/>
  <c r="F17" i="58" s="1"/>
  <c r="D46" i="58"/>
  <c r="F46" i="58" s="1"/>
  <c r="H46" i="58" s="1"/>
  <c r="J46" i="58" s="1"/>
  <c r="E46" i="58"/>
  <c r="G46" i="58" s="1"/>
  <c r="I46" i="58" s="1"/>
  <c r="F9" i="43"/>
  <c r="E48" i="43"/>
  <c r="D44" i="43"/>
  <c r="D48" i="43"/>
  <c r="F46" i="43"/>
  <c r="G30" i="48"/>
  <c r="M25" i="59" s="1"/>
  <c r="G23" i="48"/>
  <c r="F48" i="48"/>
  <c r="E35" i="48"/>
  <c r="E44" i="48" s="1"/>
  <c r="E46" i="48"/>
  <c r="E48" i="48" s="1"/>
  <c r="D48" i="48"/>
  <c r="D44" i="48"/>
  <c r="G27" i="59" l="1"/>
  <c r="C27" i="59"/>
  <c r="N25" i="59"/>
  <c r="N27" i="59" s="1"/>
  <c r="M27" i="59"/>
  <c r="H27" i="59"/>
  <c r="J27" i="59"/>
  <c r="K27" i="59"/>
  <c r="I27" i="59"/>
  <c r="B27" i="59"/>
  <c r="L27" i="59"/>
  <c r="F27" i="59"/>
  <c r="E44" i="43"/>
  <c r="F44" i="43" s="1"/>
  <c r="I42" i="58"/>
  <c r="B9" i="50"/>
  <c r="M17" i="46"/>
  <c r="G59" i="58"/>
  <c r="E59" i="58"/>
  <c r="F42" i="58"/>
  <c r="D49" i="58"/>
  <c r="D61" i="58" s="1"/>
  <c r="C47" i="58"/>
  <c r="E23" i="50"/>
  <c r="F48" i="43"/>
  <c r="G44" i="48"/>
  <c r="G35" i="48"/>
  <c r="G46" i="48"/>
  <c r="G48" i="48"/>
  <c r="G17" i="58"/>
  <c r="O10" i="59" l="1"/>
  <c r="D13" i="58"/>
  <c r="B16" i="50"/>
  <c r="B23" i="50" s="1"/>
  <c r="C49" i="58"/>
  <c r="C61" i="58" s="1"/>
  <c r="E47" i="58"/>
  <c r="H42" i="58"/>
  <c r="F49" i="58"/>
  <c r="F61" i="58" s="1"/>
  <c r="D23" i="59"/>
  <c r="D27" i="59" s="1"/>
  <c r="J42" i="58" l="1"/>
  <c r="J49" i="58" s="1"/>
  <c r="J61" i="58" s="1"/>
  <c r="H49" i="58"/>
  <c r="H61" i="58" s="1"/>
  <c r="N23" i="59"/>
  <c r="G47" i="58"/>
  <c r="D18" i="58"/>
  <c r="D27" i="58" s="1"/>
  <c r="J10" i="59"/>
  <c r="J16" i="59" s="1"/>
  <c r="C13" i="58"/>
  <c r="D10" i="59"/>
  <c r="D16" i="59" s="1"/>
  <c r="N16" i="59" s="1"/>
  <c r="O16" i="59"/>
  <c r="N10" i="59" l="1"/>
  <c r="C18" i="58"/>
  <c r="C27" i="58" s="1"/>
  <c r="C62" i="58" s="1"/>
  <c r="F18" i="58"/>
  <c r="F27" i="58" s="1"/>
  <c r="I47" i="58"/>
  <c r="E18" i="58" l="1"/>
  <c r="E27" i="58" s="1"/>
  <c r="J18" i="58"/>
  <c r="J27" i="58" s="1"/>
  <c r="H18" i="58"/>
  <c r="H27" i="58" s="1"/>
  <c r="I18" i="58" l="1"/>
  <c r="I27" i="58" s="1"/>
  <c r="G18" i="58"/>
  <c r="G27" i="58" s="1"/>
  <c r="C10" i="56"/>
  <c r="D29" i="44"/>
  <c r="C8" i="56" l="1"/>
  <c r="C12" i="56"/>
  <c r="C18" i="56"/>
  <c r="C15" i="56"/>
  <c r="C14" i="56"/>
  <c r="C17" i="56"/>
  <c r="C9" i="56"/>
  <c r="C16" i="56"/>
  <c r="C13" i="56"/>
  <c r="C11" i="56"/>
  <c r="E49" i="58"/>
  <c r="E61" i="58" s="1"/>
  <c r="E62" i="58" s="1"/>
  <c r="G44" i="58"/>
  <c r="I44" i="58" s="1"/>
  <c r="I49" i="58" s="1"/>
  <c r="I61" i="58" s="1"/>
  <c r="I62" i="58" s="1"/>
  <c r="G49" i="58" l="1"/>
  <c r="G61" i="58" s="1"/>
  <c r="G62" i="58" s="1"/>
</calcChain>
</file>

<file path=xl/sharedStrings.xml><?xml version="1.0" encoding="utf-8"?>
<sst xmlns="http://schemas.openxmlformats.org/spreadsheetml/2006/main" count="828" uniqueCount="456">
  <si>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</si>
  <si>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</si>
  <si>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</si>
  <si>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</si>
  <si>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</si>
  <si>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</si>
  <si>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</si>
  <si>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</si>
  <si>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</si>
  <si>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>Bírságok, egyéb pótlékok</t>
  </si>
  <si>
    <t>Nemesbük község Önkormányzata</t>
  </si>
  <si>
    <t>Adott kedvezmény</t>
  </si>
  <si>
    <t>Bevétel</t>
  </si>
  <si>
    <t xml:space="preserve">Gépjárműadó </t>
  </si>
  <si>
    <t>Adókedvezmények</t>
  </si>
  <si>
    <t>Önkormányzat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</si>
  <si>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</si>
  <si>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</si>
  <si>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</si>
  <si>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</si>
  <si>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</si>
  <si>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</si>
  <si>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</si>
  <si>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</si>
  <si>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</si>
  <si>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</si>
  <si>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</si>
  <si>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</si>
  <si>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</si>
  <si>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</si>
  <si>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</si>
  <si>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</si>
  <si>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</si>
  <si>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</si>
  <si>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</si>
  <si>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</si>
  <si>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</si>
  <si>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</si>
  <si>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</si>
  <si>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</si>
  <si>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</si>
  <si>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</si>
  <si>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</si>
  <si>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</si>
  <si>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</si>
  <si>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</si>
  <si>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</si>
  <si>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</si>
  <si>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</si>
  <si>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</si>
  <si>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</si>
  <si>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</si>
  <si>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</si>
  <si>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</si>
  <si>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</si>
  <si>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</si>
  <si>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</si>
  <si>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</si>
  <si>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</si>
  <si>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</si>
  <si>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</si>
  <si>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</si>
  <si>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</si>
  <si>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</si>
  <si>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</si>
  <si>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</si>
  <si>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</si>
  <si>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</si>
  <si>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</si>
  <si>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</si>
  <si>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</si>
  <si>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</si>
  <si>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</si>
  <si>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</si>
  <si>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</si>
  <si>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</si>
  <si>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</si>
  <si>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</si>
  <si>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</si>
  <si>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</si>
  <si>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</si>
  <si>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</si>
  <si>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</si>
  <si>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</si>
  <si>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</si>
  <si>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</si>
  <si>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</si>
  <si>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</si>
  <si>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</si>
  <si>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</si>
  <si>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</si>
  <si>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</si>
  <si>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</si>
  <si>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</si>
  <si>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</si>
  <si>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</si>
  <si>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</si>
  <si>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</si>
  <si>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</si>
  <si>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</si>
  <si>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</si>
  <si>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</si>
  <si>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</si>
  <si>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</si>
  <si>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</si>
  <si>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</si>
  <si>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</si>
  <si>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</si>
  <si>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</si>
  <si>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</si>
  <si>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</si>
  <si>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</si>
  <si>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</si>
  <si>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</si>
  <si>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</si>
  <si>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</si>
  <si>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</si>
  <si>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</si>
  <si>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</si>
  <si>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</si>
  <si>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</si>
  <si>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</si>
  <si>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</si>
  <si>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</si>
  <si>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</si>
  <si>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</si>
  <si>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</si>
  <si>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</si>
  <si>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</si>
  <si>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</si>
  <si>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</si>
  <si>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</si>
  <si>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</si>
  <si>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</si>
  <si>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</si>
  <si>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</si>
  <si>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</si>
  <si>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</si>
  <si>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</si>
  <si>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Könyvtári állomány gyarapítása</t>
  </si>
  <si>
    <t>Óvodához hozzájárulás</t>
  </si>
  <si>
    <t>ÖNKORM. BEVÉT. ÖSSZESEN</t>
  </si>
  <si>
    <t>Önkorm</t>
  </si>
  <si>
    <t>Mindösszesen</t>
  </si>
  <si>
    <t>Bevételi forrás megnevezése</t>
  </si>
  <si>
    <t>eredeti előirányzat</t>
  </si>
  <si>
    <t>működési bevétel</t>
  </si>
  <si>
    <t>felhalmozási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</si>
  <si>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</si>
  <si>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</si>
  <si>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</si>
  <si>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</si>
  <si>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</si>
  <si>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</si>
  <si>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</si>
  <si>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1.Önkormányzati hivatal működésnek támogatása</t>
  </si>
  <si>
    <t>5.Közutak fenntartásának támogatása</t>
  </si>
  <si>
    <t>7.Egyéb kötelező önkormányzati feladatok támogatása</t>
  </si>
  <si>
    <t>8.Óvodapedagógusok bér támogatása</t>
  </si>
  <si>
    <t>10.Óvodaműködtetési támogatás</t>
  </si>
  <si>
    <t>11.Óvodapedagógusok pótlólagos összeg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</si>
  <si>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</si>
  <si>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</si>
  <si>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</si>
  <si>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</si>
  <si>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</si>
  <si>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>1.Felhalmozási és tőke jellegű bevételek</t>
  </si>
  <si>
    <t>1.1 Tárgyi eszközök,immateriális javak értékesítése</t>
  </si>
  <si>
    <t>3.Felhalmozási célú pénzeszköz átvétel ÁHT-n kívülről</t>
  </si>
  <si>
    <t>Költségvetési bevételek összesen:</t>
  </si>
  <si>
    <t>Előző év pénzmaradványának igénybevétele</t>
  </si>
  <si>
    <t>1.működési célra</t>
  </si>
  <si>
    <t>2.felhalmozási célra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</si>
  <si>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</si>
  <si>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</si>
  <si>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</si>
  <si>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</si>
  <si>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</si>
  <si>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</si>
  <si>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</si>
  <si>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</si>
  <si>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Előző évi működési célú pénzmaradvány igénybevétel</t>
  </si>
  <si>
    <t>Működési bevétel összesen:</t>
  </si>
  <si>
    <t>Működési költségvetés összesen:</t>
  </si>
  <si>
    <t>Felhalmozási és tőkejellegű bevétel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</si>
  <si>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</si>
  <si>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</si>
  <si>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</si>
  <si>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</si>
  <si>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</si>
  <si>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</t>
  </si>
  <si>
    <t>Létszám</t>
  </si>
  <si>
    <t>Intézmény megnevezése</t>
  </si>
  <si>
    <t>Polgármester</t>
  </si>
  <si>
    <t>Közalkalmazott</t>
  </si>
  <si>
    <t>Egyéb</t>
  </si>
  <si>
    <t>Nemesbük Község Önkormányzata</t>
  </si>
  <si>
    <t>Közfoglalkoztatottak</t>
  </si>
  <si>
    <t>Költségvetési szervek összesen:</t>
  </si>
  <si>
    <t>Szakfeladat</t>
  </si>
  <si>
    <t>Megnevezése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</si>
  <si>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</si>
  <si>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</si>
  <si>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</si>
  <si>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</si>
  <si>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>Beruházás, felújítás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</si>
  <si>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</si>
  <si>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</si>
  <si>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</si>
  <si>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</si>
  <si>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</si>
  <si>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</si>
  <si>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EU-s társfinanszírozott programok, projektek kiadásai</t>
  </si>
  <si>
    <t>Helyi adónál, gépjárműadónál biztosított kedvezmény, mentesség összege adónemenként</t>
  </si>
  <si>
    <t>Bevétel kedvezmény nélkül</t>
  </si>
  <si>
    <t>106020</t>
  </si>
  <si>
    <t>094260</t>
  </si>
  <si>
    <t>107060</t>
  </si>
  <si>
    <t>101150</t>
  </si>
  <si>
    <t>061030</t>
  </si>
  <si>
    <t>018010</t>
  </si>
  <si>
    <t>011130</t>
  </si>
  <si>
    <t>082044</t>
  </si>
  <si>
    <t>Óvodai intézményi étkeztetés</t>
  </si>
  <si>
    <t>082092</t>
  </si>
  <si>
    <t>041233</t>
  </si>
  <si>
    <t xml:space="preserve">II. Kapott támogatások (önkorm.ktgvetési támogatása) összesen </t>
  </si>
  <si>
    <t>Nemesbük Község Önkormányzatának címrendje</t>
  </si>
  <si>
    <t>Címszám:</t>
  </si>
  <si>
    <t>Címnév</t>
  </si>
  <si>
    <t>1.)</t>
  </si>
  <si>
    <t>2.)</t>
  </si>
  <si>
    <t>Zöldterület</t>
  </si>
  <si>
    <t>Áfa</t>
  </si>
  <si>
    <t>Felhalmozási kiadások összesen</t>
  </si>
  <si>
    <t>Több éves kihatással járó feladatok</t>
  </si>
  <si>
    <t>Vagyonbiztosítás</t>
  </si>
  <si>
    <t>Települési hulladék 50% egyedülállók</t>
  </si>
  <si>
    <t>Háziorvosi ügyeleti díj</t>
  </si>
  <si>
    <t>Több éves feladatok összesen</t>
  </si>
  <si>
    <t>Sorszám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</si>
  <si>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</si>
  <si>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</si>
  <si>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</si>
  <si>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</si>
  <si>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</si>
  <si>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</si>
  <si>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</si>
  <si>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</si>
  <si>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</si>
  <si>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</si>
  <si>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</si>
  <si>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</si>
  <si>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</si>
  <si>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</si>
  <si>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</si>
  <si>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</si>
  <si>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</si>
  <si>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</si>
  <si>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</si>
  <si>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</si>
  <si>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</si>
  <si>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</si>
  <si>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</si>
  <si>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</si>
  <si>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</si>
  <si>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</si>
  <si>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Köztemető</t>
  </si>
  <si>
    <t>Közvilágítás</t>
  </si>
  <si>
    <t>Háziorvosi alapell.</t>
  </si>
  <si>
    <t>Település hulladék</t>
  </si>
  <si>
    <t>Közművelődési int.</t>
  </si>
  <si>
    <t>Szennyvíz gyűjtése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</si>
  <si>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</si>
  <si>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</si>
  <si>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</si>
  <si>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</si>
  <si>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</si>
  <si>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</si>
  <si>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</si>
  <si>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</si>
  <si>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013320</t>
  </si>
  <si>
    <t>066010</t>
  </si>
  <si>
    <t>064010</t>
  </si>
  <si>
    <t>072112</t>
  </si>
  <si>
    <t>051030</t>
  </si>
  <si>
    <t>052020</t>
  </si>
  <si>
    <t>096015</t>
  </si>
  <si>
    <t>045160</t>
  </si>
  <si>
    <t>900020</t>
  </si>
  <si>
    <t>091110</t>
  </si>
  <si>
    <t>107051</t>
  </si>
  <si>
    <t>096025</t>
  </si>
  <si>
    <t>Gördülő tervezés</t>
  </si>
  <si>
    <t>Működési</t>
  </si>
  <si>
    <t>Intézményi működési bevétel</t>
  </si>
  <si>
    <t>Önkormányzat működési támogatása</t>
  </si>
  <si>
    <t>Támogatásértékű bevételek</t>
  </si>
  <si>
    <t>Értékpapír kibocsátása, értékesítése</t>
  </si>
  <si>
    <t>Hitelek felvétele</t>
  </si>
  <si>
    <t>Kapott kölcsön, nyújtott kölcsön visszatér.</t>
  </si>
  <si>
    <t>Forgatási célú belf.,külf. Értékpapírok kibocsátása, értékesítése</t>
  </si>
  <si>
    <t>13.</t>
  </si>
  <si>
    <t>Betét visszavonásából származó bevétel</t>
  </si>
  <si>
    <t>14.</t>
  </si>
  <si>
    <t>Egyéb működési finanszírozási célú bevétel</t>
  </si>
  <si>
    <t>15.</t>
  </si>
  <si>
    <t>Finanszírozási célú bevételek</t>
  </si>
  <si>
    <t>16.</t>
  </si>
  <si>
    <t>Függő, átfutó, kiegyenlítő bevételek</t>
  </si>
  <si>
    <t>17.</t>
  </si>
  <si>
    <t>BEVÉTELEK ÖSSZESEN</t>
  </si>
  <si>
    <t>Munkaadókat terhelő járulék</t>
  </si>
  <si>
    <t>ÁHT kívüli pénzeszköz átadás</t>
  </si>
  <si>
    <t>Szociális juttatások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</si>
  <si>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</si>
  <si>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</si>
  <si>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</si>
  <si>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</si>
  <si>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Befektetési célú belf., külf. Értékpapírok vásárlása</t>
  </si>
  <si>
    <t>Forgatási célú belföldi, külföldi étékpapírok vásárlása</t>
  </si>
  <si>
    <t>Betét elhelyezése</t>
  </si>
  <si>
    <t>18.</t>
  </si>
  <si>
    <t>Finanszírozási célú kiadások</t>
  </si>
  <si>
    <t>19.</t>
  </si>
  <si>
    <t>Függő, átfutó, kiegyenlítő kiadások</t>
  </si>
  <si>
    <t>20.</t>
  </si>
  <si>
    <t>KIADÁSOK ÖSSZESEN</t>
  </si>
  <si>
    <t>21.</t>
  </si>
  <si>
    <t>Költségvetési többlet:</t>
  </si>
  <si>
    <t>Előirányzat-felhasználási ütemterv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</si>
  <si>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</si>
  <si>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</si>
  <si>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</si>
  <si>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</si>
  <si>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</si>
  <si>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</si>
  <si>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</si>
  <si>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</si>
  <si>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</si>
  <si>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</si>
  <si>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</si>
  <si>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</si>
  <si>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</si>
  <si>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</si>
  <si>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Intézményi műk. bevételek</t>
  </si>
  <si>
    <t>Műk. Célú tám. Ért. bevételek</t>
  </si>
  <si>
    <t>Pénzmaradvány</t>
  </si>
  <si>
    <t>Bevételek összesen</t>
  </si>
  <si>
    <t> KIADÁSOK</t>
  </si>
  <si>
    <t>Munkaadókat terhelő járulékok</t>
  </si>
  <si>
    <t>Ellátottak pénzbeni juttatásai</t>
  </si>
  <si>
    <t>Támogatásértékű kiadás</t>
  </si>
  <si>
    <t>PE átadás</t>
  </si>
  <si>
    <t>Kiadások összesen:</t>
  </si>
  <si>
    <t>2.Zöldterülettel kapcs. Támogatások</t>
  </si>
  <si>
    <t>3.Közvilágítás fenntartásának támogatása</t>
  </si>
  <si>
    <t>9.Óvodapedagógusok munkáját közvetlenül segítők támogatása</t>
  </si>
  <si>
    <t>12.Ingyenes és kedvezményes gyermekétkeztetés támogatása</t>
  </si>
  <si>
    <t>A. Költségvetési bevételek összesen:(I.+II.+III.+IV)</t>
  </si>
  <si>
    <t>B. Finanszírozási bevételek</t>
  </si>
  <si>
    <t>V.Költségvetési hiány belső finanszírozására szolgáló pénzforgalom nélküli bevételek</t>
  </si>
  <si>
    <t>4.Köztemető fenntartásával kapcs. feladatok tám.</t>
  </si>
  <si>
    <t>1.2 Önkormányzatok sajátos felhalmozási és tőke bevételei</t>
  </si>
  <si>
    <t>Víz- és szennyvízkezelés</t>
  </si>
  <si>
    <t>Támogatásértékű bevételek, pe. átvételek</t>
  </si>
  <si>
    <t>063020</t>
  </si>
  <si>
    <t>Vízellátás</t>
  </si>
  <si>
    <t>nev</t>
  </si>
  <si>
    <t>gyerek</t>
  </si>
  <si>
    <t>alkalmazott</t>
  </si>
  <si>
    <t>szoc</t>
  </si>
  <si>
    <t>ig</t>
  </si>
  <si>
    <t>temető</t>
  </si>
  <si>
    <t>utak</t>
  </si>
  <si>
    <t>zöldter</t>
  </si>
  <si>
    <t>közvil</t>
  </si>
  <si>
    <t>háziorvos</t>
  </si>
  <si>
    <t>műv</t>
  </si>
  <si>
    <t>energia</t>
  </si>
  <si>
    <t>bursa</t>
  </si>
  <si>
    <t xml:space="preserve">települési </t>
  </si>
  <si>
    <t>gyógyszer</t>
  </si>
  <si>
    <t>lakástám</t>
  </si>
  <si>
    <t>hulladék</t>
  </si>
  <si>
    <t>könyvtár</t>
  </si>
  <si>
    <t>szennyvíz</t>
  </si>
  <si>
    <t>közfogl</t>
  </si>
  <si>
    <t>Támogatásértékű kiadások</t>
  </si>
  <si>
    <t>Működési célú pe. átadások</t>
  </si>
  <si>
    <t>Várható kiadások jogcímenként</t>
  </si>
  <si>
    <t>6.Polgármester tiszteletdíja</t>
  </si>
  <si>
    <t>1.Bérleti díjak</t>
  </si>
  <si>
    <t>2.Működési célú pénzeszköz átvétel ÁHT-n belülről</t>
  </si>
  <si>
    <t xml:space="preserve">IV.Felhalmozási bevételek              </t>
  </si>
  <si>
    <t>2.Felhalmozási c. támogatás</t>
  </si>
  <si>
    <t>Talajterhelési díj</t>
  </si>
  <si>
    <t>2022.év</t>
  </si>
  <si>
    <t>KIMUTATÁS A KÖZVETETT TÁMOGATÁSOKRÓL</t>
  </si>
  <si>
    <t>Óvoda finanszírozási ütemterv</t>
  </si>
  <si>
    <t>Várható kiadásai és bevételei kiemelt előirányzatonként</t>
  </si>
  <si>
    <t>Társadalom és szociálpolitikai juttatások előirányzata</t>
  </si>
  <si>
    <t>Az önkormányzat működési és felhalmozás célú bevételei és kiadásai tájékoztató jelleggel mérlegszerűen</t>
  </si>
  <si>
    <t>NEMESBÜK ÖNKORMÁNYZAT KÖLTSÉGVETÉSE</t>
  </si>
  <si>
    <t xml:space="preserve">Önkormányzati feladathoz tartozó feladatok cím előirányzatai </t>
  </si>
  <si>
    <t>helyi adó bevétel</t>
  </si>
  <si>
    <t>NEMESBÜK KÖZSÉG ÖNKORMÁNYZAT KÖLTSÉGVETÉSE</t>
  </si>
  <si>
    <t xml:space="preserve"> Az önkormányzati költségvetési szervhez nem tartozó feladatok cím tervezett bevételei forrásonként</t>
  </si>
  <si>
    <t>Működési célú ÁHT-n belül</t>
  </si>
  <si>
    <t>Működési célú ÁHT-n kívül</t>
  </si>
  <si>
    <t>szoc étk</t>
  </si>
  <si>
    <t>Urnafal építés</t>
  </si>
  <si>
    <t>Vis maior beruházás</t>
  </si>
  <si>
    <t>2021 . Év</t>
  </si>
  <si>
    <t>2020. év</t>
  </si>
  <si>
    <t>2023.év</t>
  </si>
  <si>
    <t>2024.év</t>
  </si>
  <si>
    <t>Felújítás</t>
  </si>
  <si>
    <t>Felújítási kiadások összesen</t>
  </si>
  <si>
    <t>Beruházás</t>
  </si>
  <si>
    <t>Beruházási kiadások összesen</t>
  </si>
  <si>
    <t>Hivatal internetszerelés (2018. -as számla)</t>
  </si>
  <si>
    <t>SECAP terv készítés</t>
  </si>
  <si>
    <t>Szennyvízközmű miatti útfelújítás</t>
  </si>
  <si>
    <t>COFOG</t>
  </si>
  <si>
    <t>Szennyvízközmű felújítás (ZALAVÍZ)</t>
  </si>
  <si>
    <t>Egyéb kiadás ( megelőlegezés)</t>
  </si>
  <si>
    <t>Egyéb kiadás (megelőlegezés)</t>
  </si>
  <si>
    <t>Felhalmozási bevétel</t>
  </si>
  <si>
    <t>9. melléklet a 4/2019. (II.14) önkormányzati rendelethez</t>
  </si>
  <si>
    <t>megelőlegezés</t>
  </si>
  <si>
    <t>módosított előirányzat</t>
  </si>
  <si>
    <t>Módosított előirányzat</t>
  </si>
  <si>
    <t>Beruházás, felújítás (kisértékű tárgyi eszköz beszerzés)</t>
  </si>
  <si>
    <t>Közfoglalkoztatás megelőlegezése</t>
  </si>
  <si>
    <t>NEMESBÜK KÖZSÉG ÖNKORMÁNYZATA</t>
  </si>
  <si>
    <t>Előző évi elszámolásból eredő visszafiz.</t>
  </si>
  <si>
    <t>Előző évi elszámolás alapján visszafiz.</t>
  </si>
  <si>
    <t>Előző évi elszám. alapján visszafiz.</t>
  </si>
  <si>
    <t>1. melléklet a  7/2020.(IX.18.) önkormányzati rendelethez</t>
  </si>
  <si>
    <t>2. melléklet a  7/2020.(IX.18.)  önkormányzati rendelethez</t>
  </si>
  <si>
    <t>2/a melléklet a  7/2020.(IX.18.) önkormányzati rendelethez</t>
  </si>
  <si>
    <t>2/b melléklet a  7/2020.(IX.18.)  önkormányzati rendelethez</t>
  </si>
  <si>
    <t>3. melléklet a 7./2020.(IX.18.) önkormányzati rendelethez</t>
  </si>
  <si>
    <t xml:space="preserve"> 4. melléklet a 7/2020.(IX.18.)  önkormányzati rendelethez</t>
  </si>
  <si>
    <t>4. melléklet a 7/2020.(IX.18.)  önkormányzati rendelethez</t>
  </si>
  <si>
    <t>4. melléklet a .7/2020.(IX.18.) önkormányzati rendelethez</t>
  </si>
  <si>
    <t>5. melléklet a 7/2020.(IX.18.) önkormányzati rendelethez</t>
  </si>
  <si>
    <t>6. melléklet a7/2020.(IX.18.) önkormányzati rendelethez</t>
  </si>
  <si>
    <t>7. melléklet a 7/2020.(IX.18.) önkormányzati rendelethez</t>
  </si>
  <si>
    <t>8. melléklet a 7/2020.(IX.18.) önkormányzati rendelethez</t>
  </si>
  <si>
    <t>9. melléklet a 7/2020.(IX.18.)  önkormányzati rendelethez</t>
  </si>
  <si>
    <t>10. melléklet a 7/2020.(IX.18.) önkormányzati rendelethez</t>
  </si>
  <si>
    <t>11. melléklet a 7/2020.(IX.18.)  önkormányzati rendelethez</t>
  </si>
  <si>
    <t>12. melléklet a 7/2020.(IX.18.) önkormányzati rendelethez</t>
  </si>
  <si>
    <t>13. melléklet a 7/2020.(IX.18.)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</si>
</sst>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4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</cellStyleXfs>
  <cellXfs count="68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3" fillId="0" borderId="0" xfId="42" applyFont="1"/>
    <xf numFmtId="0" fontId="21" fillId="0" borderId="0" xfId="42"/>
    <xf numFmtId="0" fontId="21" fillId="0" borderId="0" xfId="42" applyAlignment="1"/>
    <xf numFmtId="0" fontId="23" fillId="0" borderId="0" xfId="42" applyFont="1" applyBorder="1" applyAlignment="1"/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4" borderId="17" xfId="0" applyNumberFormat="1" applyFont="1" applyFill="1" applyBorder="1" applyAlignment="1">
      <alignment vertical="center" wrapText="1"/>
    </xf>
    <xf numFmtId="3" fontId="2" fillId="24" borderId="11" xfId="0" applyNumberFormat="1" applyFont="1" applyFill="1" applyBorder="1" applyAlignment="1">
      <alignment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2" fillId="24" borderId="20" xfId="0" applyNumberFormat="1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3" fontId="3" fillId="0" borderId="26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2" fillId="1" borderId="2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/>
    </xf>
    <xf numFmtId="0" fontId="2" fillId="24" borderId="28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3" fontId="2" fillId="24" borderId="34" xfId="0" applyNumberFormat="1" applyFont="1" applyFill="1" applyBorder="1" applyAlignment="1">
      <alignment horizontal="right" vertical="center" wrapText="1"/>
    </xf>
    <xf numFmtId="164" fontId="29" fillId="0" borderId="0" xfId="38" applyNumberFormat="1" applyFont="1" applyFill="1" applyAlignment="1" applyProtection="1">
      <alignment horizontal="left" vertical="center" wrapText="1"/>
    </xf>
    <xf numFmtId="164" fontId="29" fillId="0" borderId="0" xfId="38" applyNumberFormat="1" applyFont="1" applyFill="1" applyAlignment="1" applyProtection="1">
      <alignment vertical="center" wrapText="1"/>
    </xf>
    <xf numFmtId="164" fontId="29" fillId="0" borderId="0" xfId="38" applyNumberFormat="1" applyFont="1" applyFill="1" applyAlignment="1">
      <alignment vertical="center" wrapText="1"/>
    </xf>
    <xf numFmtId="0" fontId="32" fillId="0" borderId="0" xfId="38" applyFont="1" applyFill="1" applyAlignment="1">
      <alignment vertical="center"/>
    </xf>
    <xf numFmtId="0" fontId="31" fillId="0" borderId="35" xfId="38" applyFont="1" applyFill="1" applyBorder="1" applyAlignment="1" applyProtection="1">
      <alignment vertical="center"/>
    </xf>
    <xf numFmtId="0" fontId="31" fillId="0" borderId="36" xfId="38" applyFont="1" applyFill="1" applyBorder="1" applyAlignment="1" applyProtection="1">
      <alignment vertical="center"/>
    </xf>
    <xf numFmtId="0" fontId="31" fillId="0" borderId="0" xfId="38" applyFont="1" applyFill="1" applyAlignment="1" applyProtection="1">
      <alignment vertical="center"/>
    </xf>
    <xf numFmtId="0" fontId="33" fillId="0" borderId="0" xfId="38" applyFont="1" applyFill="1" applyAlignment="1">
      <alignment vertical="center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center" vertical="center" wrapText="1"/>
    </xf>
    <xf numFmtId="0" fontId="31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vertical="center" wrapText="1"/>
    </xf>
    <xf numFmtId="0" fontId="34" fillId="0" borderId="28" xfId="38" applyFont="1" applyFill="1" applyBorder="1" applyAlignment="1" applyProtection="1">
      <alignment horizontal="center" vertical="center" wrapText="1"/>
    </xf>
    <xf numFmtId="0" fontId="34" fillId="0" borderId="38" xfId="38" applyFont="1" applyFill="1" applyBorder="1" applyAlignment="1" applyProtection="1">
      <alignment horizontal="center" vertical="center" wrapText="1"/>
    </xf>
    <xf numFmtId="0" fontId="34" fillId="0" borderId="39" xfId="38" applyFont="1" applyFill="1" applyBorder="1" applyAlignment="1" applyProtection="1">
      <alignment horizontal="center" vertical="center" wrapText="1"/>
    </xf>
    <xf numFmtId="0" fontId="32" fillId="0" borderId="0" xfId="38" applyFont="1" applyFill="1" applyAlignment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5" fillId="0" borderId="41" xfId="38" applyFont="1" applyFill="1" applyBorder="1" applyAlignment="1" applyProtection="1">
      <alignment horizontal="center" vertical="center" wrapText="1"/>
    </xf>
    <xf numFmtId="0" fontId="36" fillId="0" borderId="37" xfId="38" applyFont="1" applyFill="1" applyBorder="1" applyAlignment="1" applyProtection="1">
      <alignment horizontal="center" vertical="center" wrapText="1"/>
    </xf>
    <xf numFmtId="0" fontId="37" fillId="0" borderId="0" xfId="38" applyFont="1" applyFill="1" applyAlignment="1">
      <alignment vertical="center" wrapText="1"/>
    </xf>
    <xf numFmtId="0" fontId="34" fillId="0" borderId="32" xfId="38" applyFont="1" applyFill="1" applyBorder="1" applyAlignment="1" applyProtection="1">
      <alignment horizontal="center" vertical="center" wrapText="1"/>
    </xf>
    <xf numFmtId="49" fontId="38" fillId="0" borderId="33" xfId="38" applyNumberFormat="1" applyFont="1" applyFill="1" applyBorder="1" applyAlignment="1" applyProtection="1">
      <alignment horizontal="center" vertical="center" wrapText="1"/>
    </xf>
    <xf numFmtId="0" fontId="38" fillId="0" borderId="33" xfId="43" applyFont="1" applyFill="1" applyBorder="1" applyAlignment="1" applyProtection="1">
      <alignment horizontal="left" vertical="center" wrapText="1" indent="1"/>
    </xf>
    <xf numFmtId="164" fontId="28" fillId="0" borderId="42" xfId="38" applyNumberFormat="1" applyFont="1" applyFill="1" applyBorder="1" applyAlignment="1" applyProtection="1">
      <alignment vertical="center" wrapText="1"/>
      <protection locked="0"/>
    </xf>
    <xf numFmtId="0" fontId="34" fillId="0" borderId="10" xfId="38" applyFont="1" applyFill="1" applyBorder="1" applyAlignment="1" applyProtection="1">
      <alignment horizontal="center" vertical="center" wrapText="1"/>
    </xf>
    <xf numFmtId="49" fontId="38" fillId="0" borderId="11" xfId="38" applyNumberFormat="1" applyFont="1" applyFill="1" applyBorder="1" applyAlignment="1" applyProtection="1">
      <alignment horizontal="center" vertical="center" wrapText="1"/>
    </xf>
    <xf numFmtId="0" fontId="38" fillId="0" borderId="11" xfId="43" applyFont="1" applyFill="1" applyBorder="1" applyAlignment="1" applyProtection="1">
      <alignment horizontal="left" vertical="center" wrapText="1" indent="1"/>
    </xf>
    <xf numFmtId="164" fontId="28" fillId="0" borderId="43" xfId="38" applyNumberFormat="1" applyFont="1" applyFill="1" applyBorder="1" applyAlignment="1" applyProtection="1">
      <alignment vertical="center" wrapText="1"/>
      <protection locked="0"/>
    </xf>
    <xf numFmtId="0" fontId="38" fillId="0" borderId="19" xfId="43" applyFont="1" applyFill="1" applyBorder="1" applyAlignment="1" applyProtection="1">
      <alignment horizontal="left" vertical="center" wrapText="1" indent="1"/>
    </xf>
    <xf numFmtId="0" fontId="34" fillId="0" borderId="29" xfId="38" applyFont="1" applyFill="1" applyBorder="1" applyAlignment="1" applyProtection="1">
      <alignment horizontal="center" vertical="center" wrapText="1"/>
    </xf>
    <xf numFmtId="164" fontId="28" fillId="0" borderId="21" xfId="38" applyNumberFormat="1" applyFont="1" applyFill="1" applyBorder="1" applyAlignment="1" applyProtection="1">
      <alignment vertical="center" wrapText="1"/>
      <protection locked="0"/>
    </xf>
    <xf numFmtId="0" fontId="39" fillId="0" borderId="0" xfId="38" applyFont="1" applyFill="1" applyAlignment="1">
      <alignment vertical="center" wrapText="1"/>
    </xf>
    <xf numFmtId="0" fontId="34" fillId="0" borderId="24" xfId="38" applyFont="1" applyFill="1" applyBorder="1" applyAlignment="1" applyProtection="1">
      <alignment horizontal="center" vertical="center" wrapText="1"/>
    </xf>
    <xf numFmtId="49" fontId="38" fillId="0" borderId="30" xfId="38" applyNumberFormat="1" applyFont="1" applyFill="1" applyBorder="1" applyAlignment="1" applyProtection="1">
      <alignment horizontal="center" vertical="center" wrapText="1"/>
    </xf>
    <xf numFmtId="164" fontId="28" fillId="0" borderId="18" xfId="38" applyNumberFormat="1" applyFont="1" applyFill="1" applyBorder="1" applyAlignment="1" applyProtection="1">
      <alignment vertical="center" wrapText="1"/>
      <protection locked="0"/>
    </xf>
    <xf numFmtId="0" fontId="35" fillId="0" borderId="38" xfId="38" applyFont="1" applyFill="1" applyBorder="1" applyAlignment="1" applyProtection="1">
      <alignment horizontal="center" vertical="center" wrapText="1"/>
    </xf>
    <xf numFmtId="0" fontId="36" fillId="0" borderId="38" xfId="38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</xf>
    <xf numFmtId="0" fontId="34" fillId="0" borderId="25" xfId="38" applyFont="1" applyFill="1" applyBorder="1" applyAlignment="1" applyProtection="1">
      <alignment horizontal="center" vertical="center" wrapText="1"/>
    </xf>
    <xf numFmtId="49" fontId="38" fillId="0" borderId="26" xfId="38" applyNumberFormat="1" applyFont="1" applyFill="1" applyBorder="1" applyAlignment="1" applyProtection="1">
      <alignment horizontal="center" vertical="center" wrapText="1"/>
    </xf>
    <xf numFmtId="0" fontId="38" fillId="0" borderId="26" xfId="43" applyFont="1" applyFill="1" applyBorder="1" applyAlignment="1" applyProtection="1">
      <alignment horizontal="left" vertical="center" wrapText="1" indent="1"/>
    </xf>
    <xf numFmtId="164" fontId="28" fillId="0" borderId="44" xfId="38" applyNumberFormat="1" applyFont="1" applyFill="1" applyBorder="1" applyAlignment="1" applyProtection="1">
      <alignment vertical="center" wrapText="1"/>
      <protection locked="0"/>
    </xf>
    <xf numFmtId="0" fontId="38" fillId="0" borderId="30" xfId="43" applyFont="1" applyFill="1" applyBorder="1" applyAlignment="1" applyProtection="1">
      <alignment horizontal="left" vertical="center" wrapText="1" indent="1"/>
    </xf>
    <xf numFmtId="0" fontId="36" fillId="0" borderId="28" xfId="38" applyFont="1" applyFill="1" applyBorder="1" applyAlignment="1" applyProtection="1">
      <alignment horizontal="center" vertical="center" wrapText="1"/>
    </xf>
    <xf numFmtId="0" fontId="36" fillId="0" borderId="38" xfId="43" applyFont="1" applyFill="1" applyBorder="1" applyAlignment="1" applyProtection="1">
      <alignment horizontal="left" vertical="center" wrapText="1" indent="1"/>
    </xf>
    <xf numFmtId="164" fontId="36" fillId="0" borderId="34" xfId="38" applyNumberFormat="1" applyFont="1" applyFill="1" applyBorder="1" applyAlignment="1" applyProtection="1">
      <alignment vertical="center" wrapText="1"/>
      <protection locked="0"/>
    </xf>
    <xf numFmtId="0" fontId="35" fillId="0" borderId="45" xfId="38" applyFont="1" applyFill="1" applyBorder="1" applyAlignment="1" applyProtection="1">
      <alignment horizontal="center" vertical="center" wrapText="1"/>
    </xf>
    <xf numFmtId="49" fontId="36" fillId="0" borderId="38" xfId="43" applyNumberFormat="1" applyFont="1" applyFill="1" applyBorder="1" applyAlignment="1" applyProtection="1">
      <alignment horizontal="left" vertical="center" wrapText="1" indent="1"/>
    </xf>
    <xf numFmtId="49" fontId="38" fillId="0" borderId="26" xfId="43" applyNumberFormat="1" applyFont="1" applyFill="1" applyBorder="1" applyAlignment="1" applyProtection="1">
      <alignment horizontal="left" vertical="center" wrapText="1" indent="1"/>
    </xf>
    <xf numFmtId="0" fontId="28" fillId="0" borderId="26" xfId="43" applyFont="1" applyFill="1" applyBorder="1" applyAlignment="1" applyProtection="1">
      <alignment horizontal="left" vertical="center" wrapText="1" indent="1"/>
    </xf>
    <xf numFmtId="164" fontId="36" fillId="0" borderId="21" xfId="38" applyNumberFormat="1" applyFont="1" applyFill="1" applyBorder="1" applyAlignment="1" applyProtection="1">
      <alignment vertical="center" wrapText="1"/>
      <protection locked="0"/>
    </xf>
    <xf numFmtId="49" fontId="38" fillId="0" borderId="30" xfId="43" applyNumberFormat="1" applyFont="1" applyFill="1" applyBorder="1" applyAlignment="1" applyProtection="1">
      <alignment horizontal="left" vertical="center" wrapText="1" indent="1"/>
    </xf>
    <xf numFmtId="0" fontId="28" fillId="0" borderId="19" xfId="43" applyFont="1" applyFill="1" applyBorder="1" applyAlignment="1" applyProtection="1">
      <alignment horizontal="left" vertical="center" wrapText="1" indent="1"/>
    </xf>
    <xf numFmtId="164" fontId="36" fillId="0" borderId="18" xfId="38" applyNumberFormat="1" applyFont="1" applyFill="1" applyBorder="1" applyAlignment="1" applyProtection="1">
      <alignment vertical="center" wrapText="1"/>
      <protection locked="0"/>
    </xf>
    <xf numFmtId="0" fontId="40" fillId="0" borderId="28" xfId="38" applyFont="1" applyBorder="1" applyAlignment="1" applyProtection="1">
      <alignment horizontal="center" vertical="center" wrapText="1"/>
    </xf>
    <xf numFmtId="0" fontId="41" fillId="0" borderId="38" xfId="38" applyFont="1" applyBorder="1" applyAlignment="1" applyProtection="1">
      <alignment horizontal="center" wrapText="1"/>
    </xf>
    <xf numFmtId="0" fontId="41" fillId="0" borderId="45" xfId="38" applyFont="1" applyBorder="1" applyAlignment="1" applyProtection="1">
      <alignment horizontal="center" wrapText="1"/>
    </xf>
    <xf numFmtId="0" fontId="36" fillId="0" borderId="45" xfId="43" applyFont="1" applyFill="1" applyBorder="1" applyAlignment="1" applyProtection="1">
      <alignment horizontal="left" vertical="center" wrapText="1" indent="1"/>
    </xf>
    <xf numFmtId="0" fontId="42" fillId="0" borderId="45" xfId="38" applyFont="1" applyBorder="1" applyAlignment="1" applyProtection="1">
      <alignment horizontal="center" wrapText="1"/>
    </xf>
    <xf numFmtId="0" fontId="43" fillId="0" borderId="45" xfId="38" applyFont="1" applyBorder="1" applyAlignment="1" applyProtection="1">
      <alignment horizontal="left" wrapText="1" indent="1"/>
    </xf>
    <xf numFmtId="0" fontId="38" fillId="0" borderId="15" xfId="38" applyFont="1" applyFill="1" applyBorder="1" applyAlignment="1" applyProtection="1">
      <alignment horizontal="center" vertical="center" wrapText="1"/>
    </xf>
    <xf numFmtId="0" fontId="38" fillId="0" borderId="0" xfId="38" applyFont="1" applyFill="1" applyBorder="1" applyAlignment="1" applyProtection="1">
      <alignment horizontal="center" vertical="center" wrapTex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8" fillId="0" borderId="15" xfId="38" applyFont="1" applyFill="1" applyBorder="1" applyAlignment="1" applyProtection="1">
      <alignment horizontal="left" vertical="center" wrapText="1"/>
    </xf>
    <xf numFmtId="0" fontId="38" fillId="0" borderId="0" xfId="38" applyFont="1" applyFill="1" applyBorder="1" applyAlignment="1" applyProtection="1">
      <alignment vertical="center" wrapText="1"/>
    </xf>
    <xf numFmtId="0" fontId="34" fillId="0" borderId="38" xfId="43" applyFont="1" applyFill="1" applyBorder="1" applyAlignment="1" applyProtection="1">
      <alignment horizontal="left" vertical="center" wrapText="1" indent="1"/>
    </xf>
    <xf numFmtId="0" fontId="34" fillId="0" borderId="38" xfId="43" applyFont="1" applyFill="1" applyBorder="1" applyAlignment="1" applyProtection="1">
      <alignment vertical="center" wrapText="1"/>
    </xf>
    <xf numFmtId="0" fontId="44" fillId="0" borderId="0" xfId="38" applyFont="1" applyFill="1" applyAlignment="1">
      <alignment vertical="center" wrapText="1"/>
    </xf>
    <xf numFmtId="0" fontId="36" fillId="0" borderId="25" xfId="38" applyFont="1" applyFill="1" applyBorder="1" applyAlignment="1" applyProtection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49" fontId="38" fillId="0" borderId="11" xfId="43" applyNumberFormat="1" applyFont="1" applyFill="1" applyBorder="1" applyAlignment="1" applyProtection="1">
      <alignment horizontal="left" vertical="center" wrapText="1" indent="1"/>
    </xf>
    <xf numFmtId="0" fontId="36" fillId="0" borderId="24" xfId="38" applyFont="1" applyFill="1" applyBorder="1" applyAlignment="1" applyProtection="1">
      <alignment horizontal="center" vertical="center" wrapText="1"/>
    </xf>
    <xf numFmtId="0" fontId="34" fillId="0" borderId="28" xfId="43" applyFont="1" applyFill="1" applyBorder="1" applyAlignment="1" applyProtection="1">
      <alignment horizontal="left" vertical="center" wrapText="1" indent="1"/>
    </xf>
    <xf numFmtId="0" fontId="38" fillId="0" borderId="38" xfId="38" applyFont="1" applyFill="1" applyBorder="1" applyAlignment="1" applyProtection="1">
      <alignment horizontal="center" vertical="center" wrapText="1"/>
    </xf>
    <xf numFmtId="0" fontId="31" fillId="0" borderId="38" xfId="38" applyFont="1" applyFill="1" applyBorder="1" applyAlignment="1" applyProtection="1">
      <alignment horizontal="left" vertical="center" wrapText="1" indent="1"/>
    </xf>
    <xf numFmtId="0" fontId="26" fillId="0" borderId="15" xfId="38" applyFill="1" applyBorder="1" applyAlignment="1" applyProtection="1">
      <alignment horizontal="left" vertical="center" wrapText="1"/>
    </xf>
    <xf numFmtId="0" fontId="26" fillId="0" borderId="0" xfId="38" applyFill="1" applyBorder="1" applyAlignment="1" applyProtection="1">
      <alignment vertical="center" wrapText="1"/>
    </xf>
    <xf numFmtId="0" fontId="26" fillId="0" borderId="16" xfId="38" applyFill="1" applyBorder="1" applyAlignment="1" applyProtection="1">
      <alignment vertical="center" wrapText="1"/>
    </xf>
    <xf numFmtId="0" fontId="33" fillId="0" borderId="37" xfId="38" applyFont="1" applyFill="1" applyBorder="1" applyAlignment="1" applyProtection="1">
      <alignment horizontal="left" vertical="center"/>
    </xf>
    <xf numFmtId="0" fontId="45" fillId="0" borderId="37" xfId="38" applyFont="1" applyFill="1" applyBorder="1" applyAlignment="1" applyProtection="1">
      <alignment vertical="center" wrapText="1"/>
    </xf>
    <xf numFmtId="0" fontId="33" fillId="0" borderId="45" xfId="38" applyFont="1" applyFill="1" applyBorder="1" applyAlignment="1" applyProtection="1">
      <alignment vertical="center" wrapText="1"/>
    </xf>
    <xf numFmtId="0" fontId="34" fillId="0" borderId="34" xfId="38" applyFont="1" applyFill="1" applyBorder="1" applyAlignment="1" applyProtection="1">
      <alignment horizontal="right" vertical="center" wrapText="1"/>
    </xf>
    <xf numFmtId="0" fontId="33" fillId="0" borderId="28" xfId="38" applyFont="1" applyFill="1" applyBorder="1" applyAlignment="1" applyProtection="1">
      <alignment horizontal="left" vertical="center"/>
    </xf>
    <xf numFmtId="0" fontId="45" fillId="0" borderId="40" xfId="38" applyFont="1" applyFill="1" applyBorder="1" applyAlignment="1" applyProtection="1">
      <alignment vertical="center" wrapText="1"/>
    </xf>
    <xf numFmtId="0" fontId="33" fillId="0" borderId="34" xfId="38" applyFont="1" applyFill="1" applyBorder="1" applyAlignment="1" applyProtection="1">
      <alignment horizontal="center" vertical="center" wrapText="1"/>
    </xf>
    <xf numFmtId="0" fontId="26" fillId="0" borderId="0" xfId="38" applyFill="1" applyAlignment="1">
      <alignment horizontal="left" vertical="center" wrapText="1"/>
    </xf>
    <xf numFmtId="3" fontId="2" fillId="24" borderId="46" xfId="0" applyNumberFormat="1" applyFont="1" applyFill="1" applyBorder="1" applyAlignment="1">
      <alignment horizontal="center" vertical="center" wrapText="1"/>
    </xf>
    <xf numFmtId="3" fontId="2" fillId="24" borderId="47" xfId="0" applyNumberFormat="1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1" borderId="37" xfId="0" applyFont="1" applyFill="1" applyBorder="1" applyAlignment="1">
      <alignment horizontal="center" vertical="center" wrapText="1"/>
    </xf>
    <xf numFmtId="0" fontId="2" fillId="24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4" borderId="3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5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9" xfId="0" applyNumberFormat="1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vertical="center"/>
    </xf>
    <xf numFmtId="3" fontId="2" fillId="24" borderId="28" xfId="0" applyNumberFormat="1" applyFont="1" applyFill="1" applyBorder="1" applyAlignment="1">
      <alignment vertical="center" wrapText="1"/>
    </xf>
    <xf numFmtId="3" fontId="2" fillId="24" borderId="38" xfId="0" applyNumberFormat="1" applyFont="1" applyFill="1" applyBorder="1" applyAlignment="1">
      <alignment horizontal="center" vertical="center"/>
    </xf>
    <xf numFmtId="3" fontId="2" fillId="24" borderId="38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4" borderId="49" xfId="0" applyNumberFormat="1" applyFont="1" applyFill="1" applyBorder="1" applyAlignment="1">
      <alignment vertical="center" wrapText="1"/>
    </xf>
    <xf numFmtId="0" fontId="2" fillId="24" borderId="50" xfId="0" applyFont="1" applyFill="1" applyBorder="1" applyAlignment="1">
      <alignment horizontal="center" vertical="center" wrapText="1"/>
    </xf>
    <xf numFmtId="0" fontId="21" fillId="0" borderId="0" xfId="39"/>
    <xf numFmtId="0" fontId="21" fillId="0" borderId="0" xfId="4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Border="1" applyAlignment="1">
      <alignment vertical="center"/>
    </xf>
    <xf numFmtId="0" fontId="21" fillId="0" borderId="0" xfId="41"/>
    <xf numFmtId="0" fontId="48" fillId="0" borderId="0" xfId="41" applyFont="1"/>
    <xf numFmtId="0" fontId="21" fillId="0" borderId="0" xfId="41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/>
    </xf>
    <xf numFmtId="0" fontId="2" fillId="24" borderId="38" xfId="0" applyFont="1" applyFill="1" applyBorder="1" applyAlignment="1">
      <alignment horizontal="right" vertical="center"/>
    </xf>
    <xf numFmtId="0" fontId="2" fillId="0" borderId="33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/>
    </xf>
    <xf numFmtId="3" fontId="2" fillId="0" borderId="20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 wrapText="1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 wrapText="1"/>
    </xf>
    <xf numFmtId="3" fontId="3" fillId="0" borderId="27" xfId="0" applyNumberFormat="1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2" fillId="1" borderId="45" xfId="0" applyFont="1" applyFill="1" applyBorder="1" applyAlignment="1">
      <alignment horizontal="right" vertical="center"/>
    </xf>
    <xf numFmtId="3" fontId="2" fillId="1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4" borderId="28" xfId="0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 wrapText="1"/>
    </xf>
    <xf numFmtId="0" fontId="34" fillId="0" borderId="22" xfId="38" applyFont="1" applyFill="1" applyBorder="1" applyAlignment="1" applyProtection="1">
      <alignment horizontal="center" vertical="center" wrapText="1"/>
    </xf>
    <xf numFmtId="49" fontId="38" fillId="0" borderId="20" xfId="38" applyNumberFormat="1" applyFont="1" applyFill="1" applyBorder="1" applyAlignment="1" applyProtection="1">
      <alignment horizontal="center" vertical="center" wrapText="1"/>
    </xf>
    <xf numFmtId="0" fontId="38" fillId="0" borderId="27" xfId="43" applyFont="1" applyFill="1" applyBorder="1" applyAlignment="1" applyProtection="1">
      <alignment horizontal="left" vertical="center" wrapText="1" indent="1"/>
    </xf>
    <xf numFmtId="164" fontId="28" fillId="0" borderId="51" xfId="38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Border="1" applyAlignment="1">
      <alignment horizontal="right" vertical="center" wrapText="1"/>
    </xf>
    <xf numFmtId="0" fontId="54" fillId="0" borderId="0" xfId="0" applyFont="1" applyBorder="1" applyAlignment="1">
      <alignment horizontal="right" vertical="center" wrapText="1"/>
    </xf>
    <xf numFmtId="0" fontId="48" fillId="0" borderId="58" xfId="40" applyFont="1" applyBorder="1" applyAlignment="1">
      <alignment horizontal="center"/>
    </xf>
    <xf numFmtId="0" fontId="48" fillId="0" borderId="56" xfId="40" applyFont="1" applyBorder="1" applyAlignment="1">
      <alignment horizontal="center"/>
    </xf>
    <xf numFmtId="0" fontId="21" fillId="0" borderId="17" xfId="40" applyBorder="1" applyAlignment="1">
      <alignment horizontal="center"/>
    </xf>
    <xf numFmtId="0" fontId="21" fillId="0" borderId="0" xfId="40" applyAlignment="1">
      <alignment horizontal="center"/>
    </xf>
    <xf numFmtId="0" fontId="21" fillId="0" borderId="43" xfId="40" applyBorder="1" applyAlignment="1">
      <alignment horizontal="center"/>
    </xf>
    <xf numFmtId="43" fontId="2" fillId="0" borderId="30" xfId="0" applyNumberFormat="1" applyFont="1" applyFill="1" applyBorder="1" applyAlignment="1">
      <alignment horizontal="center" vertical="center" wrapText="1"/>
    </xf>
    <xf numFmtId="43" fontId="2" fillId="24" borderId="51" xfId="0" applyNumberFormat="1" applyFont="1" applyFill="1" applyBorder="1" applyAlignment="1">
      <alignment horizontal="center" vertical="center" wrapText="1"/>
    </xf>
    <xf numFmtId="43" fontId="2" fillId="24" borderId="2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49" fontId="2" fillId="24" borderId="12" xfId="0" applyNumberFormat="1" applyFont="1" applyFill="1" applyBorder="1" applyAlignment="1">
      <alignment vertical="center" wrapText="1"/>
    </xf>
    <xf numFmtId="43" fontId="2" fillId="24" borderId="60" xfId="0" applyNumberFormat="1" applyFont="1" applyFill="1" applyBorder="1" applyAlignment="1">
      <alignment vertical="center" wrapText="1"/>
    </xf>
    <xf numFmtId="43" fontId="2" fillId="24" borderId="46" xfId="0" applyNumberFormat="1" applyFont="1" applyFill="1" applyBorder="1" applyAlignment="1">
      <alignment vertical="center" wrapText="1"/>
    </xf>
    <xf numFmtId="49" fontId="2" fillId="0" borderId="74" xfId="0" applyNumberFormat="1" applyFont="1" applyBorder="1" applyAlignment="1">
      <alignment vertical="center"/>
    </xf>
    <xf numFmtId="0" fontId="2" fillId="24" borderId="35" xfId="0" applyFont="1" applyFill="1" applyBorder="1" applyAlignment="1">
      <alignment vertical="center" wrapText="1"/>
    </xf>
    <xf numFmtId="43" fontId="2" fillId="0" borderId="60" xfId="0" applyNumberFormat="1" applyFont="1" applyFill="1" applyBorder="1" applyAlignment="1">
      <alignment horizontal="center" vertical="center" wrapText="1"/>
    </xf>
    <xf numFmtId="43" fontId="2" fillId="0" borderId="46" xfId="0" applyNumberFormat="1" applyFont="1" applyFill="1" applyBorder="1" applyAlignment="1">
      <alignment horizontal="center" vertical="center" wrapText="1"/>
    </xf>
    <xf numFmtId="43" fontId="2" fillId="0" borderId="18" xfId="0" applyNumberFormat="1" applyFont="1" applyFill="1" applyBorder="1" applyAlignment="1">
      <alignment horizontal="center" vertical="center" wrapText="1"/>
    </xf>
    <xf numFmtId="0" fontId="52" fillId="0" borderId="12" xfId="42" applyFont="1" applyBorder="1" applyAlignment="1">
      <alignment vertical="top" wrapText="1"/>
    </xf>
    <xf numFmtId="0" fontId="24" fillId="0" borderId="12" xfId="42" applyFont="1" applyBorder="1" applyAlignment="1">
      <alignment vertical="top" wrapText="1"/>
    </xf>
    <xf numFmtId="0" fontId="24" fillId="0" borderId="76" xfId="42" applyFont="1" applyBorder="1" applyAlignment="1">
      <alignment vertical="top" wrapText="1"/>
    </xf>
    <xf numFmtId="0" fontId="23" fillId="0" borderId="74" xfId="42" applyFont="1" applyBorder="1" applyAlignment="1">
      <alignment vertical="center" wrapText="1"/>
    </xf>
    <xf numFmtId="0" fontId="23" fillId="0" borderId="58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4" fillId="0" borderId="35" xfId="42" applyFont="1" applyBorder="1" applyAlignment="1">
      <alignment vertical="center" wrapText="1"/>
    </xf>
    <xf numFmtId="0" fontId="24" fillId="0" borderId="63" xfId="42" applyFont="1" applyBorder="1" applyAlignment="1">
      <alignment horizontal="center" vertical="center" wrapText="1"/>
    </xf>
    <xf numFmtId="0" fontId="24" fillId="0" borderId="51" xfId="42" applyFont="1" applyBorder="1" applyAlignment="1">
      <alignment horizontal="center" vertical="center" wrapText="1"/>
    </xf>
    <xf numFmtId="0" fontId="48" fillId="0" borderId="0" xfId="41" applyFont="1" applyAlignment="1"/>
    <xf numFmtId="0" fontId="48" fillId="0" borderId="66" xfId="41" applyFont="1" applyBorder="1" applyAlignment="1"/>
    <xf numFmtId="0" fontId="48" fillId="0" borderId="67" xfId="41" applyFont="1" applyBorder="1" applyAlignment="1"/>
    <xf numFmtId="0" fontId="48" fillId="0" borderId="35" xfId="41" applyFont="1" applyBorder="1" applyAlignment="1"/>
    <xf numFmtId="0" fontId="48" fillId="0" borderId="36" xfId="41" applyFont="1" applyBorder="1" applyAlignment="1"/>
    <xf numFmtId="0" fontId="50" fillId="0" borderId="39" xfId="41" applyFont="1" applyBorder="1" applyAlignment="1"/>
    <xf numFmtId="0" fontId="50" fillId="0" borderId="58" xfId="41" applyFont="1" applyBorder="1" applyAlignment="1"/>
    <xf numFmtId="0" fontId="48" fillId="0" borderId="51" xfId="41" applyFont="1" applyBorder="1" applyAlignment="1"/>
    <xf numFmtId="49" fontId="50" fillId="0" borderId="12" xfId="41" applyNumberFormat="1" applyFont="1" applyBorder="1" applyAlignment="1"/>
    <xf numFmtId="49" fontId="50" fillId="0" borderId="74" xfId="41" applyNumberFormat="1" applyFont="1" applyBorder="1" applyAlignment="1"/>
    <xf numFmtId="0" fontId="48" fillId="0" borderId="74" xfId="40" applyFont="1" applyBorder="1" applyAlignment="1"/>
    <xf numFmtId="0" fontId="48" fillId="0" borderId="75" xfId="40" applyFont="1" applyBorder="1" applyAlignment="1"/>
    <xf numFmtId="0" fontId="21" fillId="0" borderId="49" xfId="40" applyBorder="1" applyAlignment="1"/>
    <xf numFmtId="0" fontId="48" fillId="0" borderId="18" xfId="40" applyFont="1" applyBorder="1" applyAlignment="1">
      <alignment horizontal="center"/>
    </xf>
    <xf numFmtId="0" fontId="48" fillId="0" borderId="44" xfId="40" applyFont="1" applyBorder="1" applyAlignment="1">
      <alignment horizontal="center"/>
    </xf>
    <xf numFmtId="3" fontId="2" fillId="24" borderId="66" xfId="0" applyNumberFormat="1" applyFont="1" applyFill="1" applyBorder="1" applyAlignment="1">
      <alignment vertical="center" wrapText="1"/>
    </xf>
    <xf numFmtId="3" fontId="2" fillId="24" borderId="35" xfId="0" applyNumberFormat="1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2" fillId="0" borderId="69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0" fontId="21" fillId="0" borderId="69" xfId="39" applyBorder="1" applyAlignment="1"/>
    <xf numFmtId="0" fontId="21" fillId="0" borderId="12" xfId="39" applyBorder="1" applyAlignment="1"/>
    <xf numFmtId="0" fontId="21" fillId="0" borderId="75" xfId="39" applyBorder="1" applyAlignment="1"/>
    <xf numFmtId="0" fontId="21" fillId="0" borderId="56" xfId="39" applyBorder="1" applyAlignment="1"/>
    <xf numFmtId="0" fontId="21" fillId="0" borderId="44" xfId="39" applyBorder="1" applyAlignment="1"/>
    <xf numFmtId="0" fontId="48" fillId="0" borderId="49" xfId="39" applyFont="1" applyBorder="1" applyAlignment="1"/>
    <xf numFmtId="0" fontId="49" fillId="0" borderId="49" xfId="39" applyFont="1" applyBorder="1" applyAlignment="1"/>
    <xf numFmtId="0" fontId="21" fillId="0" borderId="49" xfId="39" applyBorder="1" applyAlignment="1"/>
    <xf numFmtId="0" fontId="48" fillId="0" borderId="49" xfId="39" applyFont="1" applyBorder="1" applyAlignment="1">
      <alignment wrapText="1"/>
    </xf>
    <xf numFmtId="0" fontId="48" fillId="0" borderId="75" xfId="39" applyFont="1" applyBorder="1" applyAlignment="1"/>
    <xf numFmtId="0" fontId="48" fillId="0" borderId="35" xfId="39" applyFont="1" applyBorder="1" applyAlignment="1"/>
    <xf numFmtId="0" fontId="56" fillId="0" borderId="78" xfId="0" applyFont="1" applyBorder="1" applyAlignment="1">
      <alignment vertical="center" wrapText="1"/>
    </xf>
    <xf numFmtId="0" fontId="55" fillId="0" borderId="77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55" fillId="0" borderId="73" xfId="0" applyFont="1" applyBorder="1" applyAlignment="1">
      <alignment vertical="center" wrapText="1"/>
    </xf>
    <xf numFmtId="0" fontId="55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73" xfId="0" applyFont="1" applyBorder="1" applyAlignment="1">
      <alignment horizontal="right" vertical="center" wrapText="1"/>
    </xf>
    <xf numFmtId="0" fontId="3" fillId="0" borderId="77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6" fillId="0" borderId="79" xfId="0" applyFont="1" applyBorder="1" applyAlignment="1">
      <alignment vertical="center" wrapText="1"/>
    </xf>
    <xf numFmtId="0" fontId="56" fillId="0" borderId="81" xfId="0" applyFont="1" applyBorder="1" applyAlignment="1">
      <alignment vertical="center" wrapText="1"/>
    </xf>
    <xf numFmtId="0" fontId="56" fillId="0" borderId="82" xfId="0" applyFont="1" applyBorder="1" applyAlignment="1">
      <alignment horizontal="center" vertical="center" wrapText="1"/>
    </xf>
    <xf numFmtId="0" fontId="55" fillId="0" borderId="80" xfId="0" applyFont="1" applyBorder="1" applyAlignment="1">
      <alignment vertical="center" wrapText="1"/>
    </xf>
    <xf numFmtId="0" fontId="55" fillId="0" borderId="73" xfId="0" applyFont="1" applyBorder="1" applyAlignment="1">
      <alignment horizontal="center" vertical="center" wrapText="1"/>
    </xf>
    <xf numFmtId="0" fontId="56" fillId="0" borderId="84" xfId="0" applyFont="1" applyBorder="1" applyAlignment="1">
      <alignment vertical="center" wrapText="1"/>
    </xf>
    <xf numFmtId="0" fontId="55" fillId="0" borderId="85" xfId="0" applyFont="1" applyBorder="1" applyAlignment="1">
      <alignment vertical="center" wrapText="1"/>
    </xf>
    <xf numFmtId="0" fontId="56" fillId="0" borderId="86" xfId="0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3" fillId="0" borderId="85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91" xfId="0" applyFont="1" applyBorder="1" applyAlignment="1">
      <alignment horizontal="center" vertical="center" wrapText="1"/>
    </xf>
    <xf numFmtId="0" fontId="59" fillId="0" borderId="87" xfId="0" applyFont="1" applyBorder="1" applyAlignment="1">
      <alignment vertical="center" wrapText="1"/>
    </xf>
    <xf numFmtId="0" fontId="59" fillId="0" borderId="73" xfId="0" applyFont="1" applyBorder="1" applyAlignment="1">
      <alignment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85" xfId="0" applyNumberFormat="1" applyFont="1" applyBorder="1" applyAlignment="1">
      <alignment horizontal="center" vertical="center" wrapText="1"/>
    </xf>
    <xf numFmtId="0" fontId="59" fillId="0" borderId="88" xfId="0" applyFont="1" applyBorder="1" applyAlignment="1">
      <alignment vertical="center"/>
    </xf>
    <xf numFmtId="0" fontId="59" fillId="0" borderId="87" xfId="0" applyFont="1" applyBorder="1" applyAlignment="1">
      <alignment vertical="center"/>
    </xf>
    <xf numFmtId="0" fontId="60" fillId="0" borderId="0" xfId="0" applyFont="1" applyAlignment="1">
      <alignment horizontal="right" vertical="center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center" vertical="center" wrapText="1"/>
    </xf>
    <xf numFmtId="0" fontId="61" fillId="0" borderId="11" xfId="0" applyFont="1" applyBorder="1" applyAlignment="1">
      <alignment vertical="center" wrapText="1"/>
    </xf>
    <xf numFmtId="0" fontId="53" fillId="0" borderId="11" xfId="0" applyFont="1" applyBorder="1" applyAlignment="1">
      <alignment horizontal="right" vertical="center" wrapText="1"/>
    </xf>
    <xf numFmtId="0" fontId="5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horizontal="right" vertical="center" wrapText="1"/>
    </xf>
    <xf numFmtId="0" fontId="54" fillId="0" borderId="11" xfId="0" applyFont="1" applyBorder="1" applyAlignment="1">
      <alignment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43" xfId="0" applyFont="1" applyBorder="1" applyAlignment="1">
      <alignment vertical="center" wrapText="1"/>
    </xf>
    <xf numFmtId="0" fontId="61" fillId="0" borderId="1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right" vertical="center" wrapText="1"/>
    </xf>
    <xf numFmtId="0" fontId="53" fillId="0" borderId="43" xfId="0" applyFont="1" applyBorder="1" applyAlignment="1">
      <alignment vertical="center" wrapText="1"/>
    </xf>
    <xf numFmtId="0" fontId="54" fillId="0" borderId="43" xfId="0" applyFont="1" applyBorder="1" applyAlignment="1">
      <alignment horizontal="right" vertical="center" wrapText="1"/>
    </xf>
    <xf numFmtId="0" fontId="54" fillId="0" borderId="43" xfId="0" applyFont="1" applyBorder="1" applyAlignment="1">
      <alignment vertical="center" wrapText="1"/>
    </xf>
    <xf numFmtId="0" fontId="47" fillId="0" borderId="25" xfId="0" applyFont="1" applyBorder="1" applyAlignment="1">
      <alignment vertical="center" wrapText="1"/>
    </xf>
    <xf numFmtId="0" fontId="47" fillId="0" borderId="26" xfId="0" applyFont="1" applyBorder="1" applyAlignment="1">
      <alignment horizontal="center" vertical="center" wrapText="1"/>
    </xf>
    <xf numFmtId="0" fontId="61" fillId="0" borderId="24" xfId="0" applyFont="1" applyBorder="1" applyAlignment="1">
      <alignment horizontal="center" vertical="center" wrapText="1"/>
    </xf>
    <xf numFmtId="0" fontId="61" fillId="0" borderId="30" xfId="0" applyFont="1" applyBorder="1" applyAlignment="1">
      <alignment vertical="center" wrapText="1"/>
    </xf>
    <xf numFmtId="0" fontId="53" fillId="0" borderId="30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 wrapText="1"/>
    </xf>
    <xf numFmtId="0" fontId="61" fillId="0" borderId="25" xfId="0" applyFont="1" applyBorder="1" applyAlignment="1">
      <alignment horizontal="center" vertical="center" wrapText="1"/>
    </xf>
    <xf numFmtId="0" fontId="61" fillId="0" borderId="26" xfId="0" applyFont="1" applyBorder="1" applyAlignment="1">
      <alignment vertical="center" wrapText="1"/>
    </xf>
    <xf numFmtId="0" fontId="53" fillId="0" borderId="26" xfId="0" applyFont="1" applyBorder="1" applyAlignment="1">
      <alignment vertical="center" wrapText="1"/>
    </xf>
    <xf numFmtId="0" fontId="53" fillId="0" borderId="44" xfId="0" applyFont="1" applyBorder="1" applyAlignment="1">
      <alignment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 wrapText="1"/>
    </xf>
    <xf numFmtId="0" fontId="54" fillId="0" borderId="38" xfId="0" applyFont="1" applyBorder="1" applyAlignment="1">
      <alignment horizontal="right" vertical="center" wrapText="1"/>
    </xf>
    <xf numFmtId="0" fontId="54" fillId="0" borderId="3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54" fillId="0" borderId="30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53" fillId="0" borderId="26" xfId="0" applyFont="1" applyBorder="1" applyAlignment="1">
      <alignment horizontal="right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0" fontId="47" fillId="0" borderId="64" xfId="0" applyFont="1" applyBorder="1" applyAlignment="1">
      <alignment vertical="center" wrapText="1"/>
    </xf>
    <xf numFmtId="0" fontId="55" fillId="0" borderId="0" xfId="0" applyFont="1" applyAlignment="1">
      <alignment horizontal="left" vertical="center" indent="15"/>
    </xf>
    <xf numFmtId="0" fontId="3" fillId="0" borderId="93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62" fillId="0" borderId="86" xfId="0" applyFont="1" applyBorder="1" applyAlignment="1">
      <alignment horizontal="center" vertical="center" wrapText="1"/>
    </xf>
    <xf numFmtId="0" fontId="63" fillId="0" borderId="84" xfId="0" applyFont="1" applyBorder="1" applyAlignment="1">
      <alignment horizontal="center" vertical="center" wrapText="1"/>
    </xf>
    <xf numFmtId="0" fontId="48" fillId="0" borderId="74" xfId="39" applyFont="1" applyBorder="1" applyAlignment="1">
      <alignment horizontal="left" wrapText="1"/>
    </xf>
    <xf numFmtId="0" fontId="50" fillId="0" borderId="49" xfId="39" applyFont="1" applyBorder="1" applyAlignment="1"/>
    <xf numFmtId="0" fontId="50" fillId="0" borderId="74" xfId="39" applyFont="1" applyBorder="1" applyAlignment="1">
      <alignment wrapText="1"/>
    </xf>
    <xf numFmtId="0" fontId="3" fillId="0" borderId="55" xfId="0" applyFont="1" applyBorder="1" applyAlignment="1">
      <alignment horizontal="right" vertical="center" wrapText="1"/>
    </xf>
    <xf numFmtId="0" fontId="59" fillId="0" borderId="55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3" fontId="3" fillId="0" borderId="33" xfId="0" applyNumberFormat="1" applyFont="1" applyFill="1" applyBorder="1" applyAlignment="1">
      <alignment horizontal="right" vertical="center"/>
    </xf>
    <xf numFmtId="3" fontId="2" fillId="1" borderId="45" xfId="0" applyNumberFormat="1" applyFont="1" applyFill="1" applyBorder="1" applyAlignment="1">
      <alignment horizontal="right" vertical="center"/>
    </xf>
    <xf numFmtId="3" fontId="21" fillId="0" borderId="17" xfId="39" applyNumberFormat="1" applyBorder="1" applyAlignment="1"/>
    <xf numFmtId="3" fontId="21" fillId="0" borderId="43" xfId="39" applyNumberFormat="1" applyBorder="1" applyAlignment="1"/>
    <xf numFmtId="3" fontId="21" fillId="0" borderId="58" xfId="39" applyNumberFormat="1" applyBorder="1" applyAlignment="1"/>
    <xf numFmtId="3" fontId="21" fillId="0" borderId="18" xfId="39" applyNumberFormat="1" applyBorder="1" applyAlignment="1"/>
    <xf numFmtId="3" fontId="21" fillId="0" borderId="63" xfId="39" applyNumberFormat="1" applyBorder="1" applyAlignment="1"/>
    <xf numFmtId="3" fontId="2" fillId="1" borderId="42" xfId="0" applyNumberFormat="1" applyFont="1" applyFill="1" applyBorder="1" applyAlignment="1">
      <alignment vertical="center"/>
    </xf>
    <xf numFmtId="3" fontId="2" fillId="1" borderId="43" xfId="0" applyNumberFormat="1" applyFont="1" applyFill="1" applyBorder="1" applyAlignment="1">
      <alignment vertical="center"/>
    </xf>
    <xf numFmtId="3" fontId="2" fillId="24" borderId="51" xfId="0" applyNumberFormat="1" applyFont="1" applyFill="1" applyBorder="1" applyAlignment="1">
      <alignment vertical="center"/>
    </xf>
    <xf numFmtId="3" fontId="21" fillId="0" borderId="17" xfId="40" applyNumberFormat="1" applyBorder="1" applyAlignment="1">
      <alignment horizontal="center"/>
    </xf>
    <xf numFmtId="3" fontId="3" fillId="0" borderId="11" xfId="0" applyNumberFormat="1" applyFont="1" applyFill="1" applyBorder="1" applyAlignment="1">
      <alignment vertical="center"/>
    </xf>
    <xf numFmtId="3" fontId="2" fillId="0" borderId="61" xfId="0" applyNumberFormat="1" applyFont="1" applyBorder="1" applyAlignment="1">
      <alignment vertical="center"/>
    </xf>
    <xf numFmtId="3" fontId="3" fillId="0" borderId="30" xfId="0" applyNumberFormat="1" applyFont="1" applyFill="1" applyBorder="1" applyAlignment="1">
      <alignment vertical="center"/>
    </xf>
    <xf numFmtId="3" fontId="2" fillId="24" borderId="34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>
      <alignment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vertical="center"/>
    </xf>
    <xf numFmtId="3" fontId="2" fillId="0" borderId="44" xfId="0" applyNumberFormat="1" applyFont="1" applyBorder="1" applyAlignment="1">
      <alignment vertical="center"/>
    </xf>
    <xf numFmtId="0" fontId="50" fillId="0" borderId="49" xfId="40" applyFont="1" applyBorder="1" applyAlignment="1"/>
    <xf numFmtId="3" fontId="0" fillId="0" borderId="0" xfId="0" applyNumberFormat="1"/>
    <xf numFmtId="3" fontId="53" fillId="0" borderId="11" xfId="0" applyNumberFormat="1" applyFont="1" applyBorder="1" applyAlignment="1">
      <alignment horizontal="right" vertical="center" wrapText="1"/>
    </xf>
    <xf numFmtId="3" fontId="53" fillId="0" borderId="11" xfId="0" applyNumberFormat="1" applyFont="1" applyBorder="1" applyAlignment="1">
      <alignment vertical="center" wrapText="1"/>
    </xf>
    <xf numFmtId="3" fontId="53" fillId="0" borderId="30" xfId="0" applyNumberFormat="1" applyFont="1" applyBorder="1" applyAlignment="1">
      <alignment horizontal="right" vertical="center" wrapText="1"/>
    </xf>
    <xf numFmtId="0" fontId="3" fillId="0" borderId="76" xfId="0" applyFont="1" applyBorder="1" applyAlignment="1">
      <alignment vertical="center" wrapText="1"/>
    </xf>
    <xf numFmtId="3" fontId="3" fillId="0" borderId="73" xfId="0" applyNumberFormat="1" applyFont="1" applyBorder="1" applyAlignment="1">
      <alignment horizontal="right" vertical="center" wrapText="1"/>
    </xf>
    <xf numFmtId="3" fontId="2" fillId="0" borderId="33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61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Border="1" applyAlignment="1">
      <alignment horizontal="right"/>
    </xf>
    <xf numFmtId="3" fontId="2" fillId="24" borderId="38" xfId="0" applyNumberFormat="1" applyFont="1" applyFill="1" applyBorder="1" applyAlignment="1">
      <alignment horizontal="right" vertical="center"/>
    </xf>
    <xf numFmtId="3" fontId="2" fillId="24" borderId="28" xfId="0" applyNumberFormat="1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right" vertical="center" wrapText="1"/>
    </xf>
    <xf numFmtId="0" fontId="48" fillId="0" borderId="37" xfId="40" applyFont="1" applyBorder="1" applyAlignment="1"/>
    <xf numFmtId="0" fontId="48" fillId="0" borderId="41" xfId="40" applyFont="1" applyBorder="1" applyAlignment="1">
      <alignment horizontal="center"/>
    </xf>
    <xf numFmtId="0" fontId="48" fillId="0" borderId="34" xfId="40" applyFont="1" applyBorder="1" applyAlignment="1">
      <alignment horizontal="center"/>
    </xf>
    <xf numFmtId="3" fontId="50" fillId="0" borderId="46" xfId="41" applyNumberFormat="1" applyFont="1" applyBorder="1" applyAlignment="1"/>
    <xf numFmtId="3" fontId="50" fillId="0" borderId="18" xfId="41" applyNumberFormat="1" applyFont="1" applyBorder="1" applyAlignment="1"/>
    <xf numFmtId="3" fontId="48" fillId="0" borderId="51" xfId="41" applyNumberFormat="1" applyFont="1" applyBorder="1" applyAlignment="1"/>
    <xf numFmtId="0" fontId="62" fillId="0" borderId="11" xfId="0" applyFont="1" applyBorder="1" applyAlignment="1">
      <alignment horizontal="center" vertical="center" wrapText="1"/>
    </xf>
    <xf numFmtId="0" fontId="62" fillId="0" borderId="11" xfId="0" applyFont="1" applyFill="1" applyBorder="1" applyAlignment="1">
      <alignment horizontal="center" vertical="center" wrapText="1"/>
    </xf>
    <xf numFmtId="1" fontId="62" fillId="0" borderId="11" xfId="0" applyNumberFormat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" fontId="63" fillId="0" borderId="85" xfId="0" applyNumberFormat="1" applyFont="1" applyBorder="1" applyAlignment="1">
      <alignment horizontal="center" vertical="center" wrapText="1"/>
    </xf>
    <xf numFmtId="0" fontId="3" fillId="0" borderId="96" xfId="0" applyFont="1" applyBorder="1" applyAlignment="1">
      <alignment vertical="center" wrapText="1"/>
    </xf>
    <xf numFmtId="1" fontId="47" fillId="0" borderId="27" xfId="0" applyNumberFormat="1" applyFont="1" applyBorder="1" applyAlignment="1">
      <alignment vertical="center" wrapText="1"/>
    </xf>
    <xf numFmtId="1" fontId="55" fillId="0" borderId="83" xfId="0" applyNumberFormat="1" applyFont="1" applyBorder="1" applyAlignment="1">
      <alignment horizontal="center" vertical="center" wrapText="1"/>
    </xf>
    <xf numFmtId="164" fontId="39" fillId="0" borderId="0" xfId="38" applyNumberFormat="1" applyFont="1" applyFill="1" applyAlignment="1">
      <alignment vertical="center" wrapText="1"/>
    </xf>
    <xf numFmtId="1" fontId="62" fillId="0" borderId="86" xfId="0" applyNumberFormat="1" applyFont="1" applyBorder="1" applyAlignment="1">
      <alignment horizontal="center" vertical="center" wrapText="1"/>
    </xf>
    <xf numFmtId="0" fontId="52" fillId="0" borderId="15" xfId="42" applyFont="1" applyBorder="1" applyAlignment="1">
      <alignment vertical="top" wrapText="1"/>
    </xf>
    <xf numFmtId="0" fontId="52" fillId="0" borderId="0" xfId="42" applyFont="1" applyBorder="1" applyAlignment="1">
      <alignment vertical="top" wrapText="1"/>
    </xf>
    <xf numFmtId="0" fontId="24" fillId="0" borderId="0" xfId="42" applyFont="1" applyBorder="1" applyAlignment="1">
      <alignment vertical="top" wrapText="1"/>
    </xf>
    <xf numFmtId="0" fontId="24" fillId="0" borderId="16" xfId="42" applyFont="1" applyBorder="1" applyAlignment="1">
      <alignment vertical="top" wrapText="1"/>
    </xf>
    <xf numFmtId="0" fontId="3" fillId="26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/>
    </xf>
    <xf numFmtId="0" fontId="48" fillId="0" borderId="67" xfId="40" applyFont="1" applyBorder="1" applyAlignment="1">
      <alignment horizontal="center"/>
    </xf>
    <xf numFmtId="43" fontId="2" fillId="0" borderId="43" xfId="0" applyNumberFormat="1" applyFont="1" applyFill="1" applyBorder="1" applyAlignment="1">
      <alignment horizontal="center" vertical="center" wrapText="1"/>
    </xf>
    <xf numFmtId="0" fontId="21" fillId="0" borderId="39" xfId="39" applyBorder="1" applyAlignment="1">
      <alignment wrapText="1"/>
    </xf>
    <xf numFmtId="0" fontId="2" fillId="28" borderId="55" xfId="0" applyFont="1" applyFill="1" applyBorder="1" applyAlignment="1">
      <alignment vertical="center" wrapText="1"/>
    </xf>
    <xf numFmtId="0" fontId="2" fillId="28" borderId="77" xfId="0" applyFont="1" applyFill="1" applyBorder="1" applyAlignment="1">
      <alignment vertical="center" wrapText="1"/>
    </xf>
    <xf numFmtId="3" fontId="2" fillId="24" borderId="17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horizontal="right" vertical="center"/>
    </xf>
    <xf numFmtId="0" fontId="2" fillId="1" borderId="41" xfId="0" applyFont="1" applyFill="1" applyBorder="1" applyAlignment="1">
      <alignment horizontal="right" vertical="center"/>
    </xf>
    <xf numFmtId="3" fontId="2" fillId="1" borderId="40" xfId="0" applyNumberFormat="1" applyFont="1" applyFill="1" applyBorder="1" applyAlignment="1">
      <alignment horizontal="right" vertical="center"/>
    </xf>
    <xf numFmtId="0" fontId="2" fillId="24" borderId="41" xfId="0" applyFont="1" applyFill="1" applyBorder="1" applyAlignment="1">
      <alignment horizontal="right" vertical="center"/>
    </xf>
    <xf numFmtId="0" fontId="3" fillId="0" borderId="58" xfId="0" applyFont="1" applyFill="1" applyBorder="1" applyAlignment="1">
      <alignment horizontal="right" vertical="center"/>
    </xf>
    <xf numFmtId="0" fontId="2" fillId="24" borderId="37" xfId="0" applyFont="1" applyFill="1" applyBorder="1" applyAlignment="1">
      <alignment horizontal="right" vertical="center"/>
    </xf>
    <xf numFmtId="0" fontId="34" fillId="0" borderId="60" xfId="38" applyFont="1" applyFill="1" applyBorder="1" applyAlignment="1" applyProtection="1">
      <alignment horizontal="center" vertical="center" wrapText="1"/>
    </xf>
    <xf numFmtId="0" fontId="36" fillId="0" borderId="68" xfId="38" applyFont="1" applyFill="1" applyBorder="1" applyAlignment="1" applyProtection="1">
      <alignment vertical="center" wrapText="1"/>
    </xf>
    <xf numFmtId="164" fontId="36" fillId="0" borderId="47" xfId="38" applyNumberFormat="1" applyFont="1" applyFill="1" applyBorder="1" applyAlignment="1" applyProtection="1">
      <alignment vertical="center" wrapText="1"/>
    </xf>
    <xf numFmtId="0" fontId="31" fillId="0" borderId="14" xfId="38" applyFont="1" applyFill="1" applyBorder="1" applyAlignment="1" applyProtection="1">
      <alignment horizontal="left" vertical="center" wrapText="1" indent="1"/>
    </xf>
    <xf numFmtId="0" fontId="38" fillId="0" borderId="73" xfId="38" applyFont="1" applyFill="1" applyBorder="1" applyAlignment="1" applyProtection="1">
      <alignment vertical="center" wrapText="1"/>
    </xf>
    <xf numFmtId="0" fontId="2" fillId="28" borderId="47" xfId="0" applyFont="1" applyFill="1" applyBorder="1" applyAlignment="1">
      <alignment horizontal="right" vertical="center"/>
    </xf>
    <xf numFmtId="0" fontId="50" fillId="0" borderId="46" xfId="39" applyFont="1" applyBorder="1" applyAlignment="1">
      <alignment wrapText="1"/>
    </xf>
    <xf numFmtId="3" fontId="21" fillId="0" borderId="51" xfId="39" applyNumberFormat="1" applyBorder="1" applyAlignment="1"/>
    <xf numFmtId="3" fontId="50" fillId="0" borderId="43" xfId="39" applyNumberFormat="1" applyFont="1" applyBorder="1" applyAlignment="1"/>
    <xf numFmtId="3" fontId="48" fillId="0" borderId="17" xfId="39" applyNumberFormat="1" applyFont="1" applyBorder="1" applyAlignment="1"/>
    <xf numFmtId="3" fontId="48" fillId="0" borderId="43" xfId="39" applyNumberFormat="1" applyFont="1" applyBorder="1" applyAlignment="1"/>
    <xf numFmtId="0" fontId="48" fillId="0" borderId="0" xfId="39" applyFont="1"/>
    <xf numFmtId="3" fontId="48" fillId="0" borderId="58" xfId="39" applyNumberFormat="1" applyFont="1" applyBorder="1" applyAlignment="1"/>
    <xf numFmtId="3" fontId="48" fillId="0" borderId="18" xfId="39" applyNumberFormat="1" applyFont="1" applyBorder="1" applyAlignment="1"/>
    <xf numFmtId="0" fontId="21" fillId="0" borderId="61" xfId="41" applyBorder="1"/>
    <xf numFmtId="0" fontId="3" fillId="26" borderId="6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2" fillId="26" borderId="97" xfId="0" applyFont="1" applyFill="1" applyBorder="1" applyAlignment="1">
      <alignment horizontal="right" vertical="center" wrapText="1"/>
    </xf>
    <xf numFmtId="0" fontId="2" fillId="27" borderId="0" xfId="0" applyFont="1" applyFill="1" applyBorder="1" applyAlignment="1">
      <alignment horizontal="right" vertical="center" wrapText="1"/>
    </xf>
    <xf numFmtId="0" fontId="2" fillId="27" borderId="40" xfId="0" applyFont="1" applyFill="1" applyBorder="1" applyAlignment="1">
      <alignment horizontal="right" vertical="center" wrapText="1"/>
    </xf>
    <xf numFmtId="0" fontId="3" fillId="26" borderId="46" xfId="0" applyFont="1" applyFill="1" applyBorder="1" applyAlignment="1">
      <alignment horizontal="center" vertical="center" wrapText="1"/>
    </xf>
    <xf numFmtId="0" fontId="3" fillId="26" borderId="47" xfId="0" applyFont="1" applyFill="1" applyBorder="1" applyAlignment="1">
      <alignment horizontal="center" vertical="center" wrapText="1"/>
    </xf>
    <xf numFmtId="0" fontId="0" fillId="0" borderId="21" xfId="0" applyBorder="1"/>
    <xf numFmtId="0" fontId="2" fillId="26" borderId="43" xfId="0" applyFont="1" applyFill="1" applyBorder="1" applyAlignment="1">
      <alignment horizontal="right" vertical="center" wrapText="1"/>
    </xf>
    <xf numFmtId="0" fontId="2" fillId="27" borderId="21" xfId="0" applyFont="1" applyFill="1" applyBorder="1" applyAlignment="1">
      <alignment horizontal="right" vertical="center" wrapText="1"/>
    </xf>
    <xf numFmtId="0" fontId="2" fillId="27" borderId="34" xfId="0" applyFont="1" applyFill="1" applyBorder="1" applyAlignment="1">
      <alignment horizontal="right" vertical="center" wrapText="1"/>
    </xf>
    <xf numFmtId="0" fontId="2" fillId="28" borderId="54" xfId="0" applyFont="1" applyFill="1" applyBorder="1" applyAlignment="1">
      <alignment vertical="center" wrapText="1"/>
    </xf>
    <xf numFmtId="3" fontId="3" fillId="0" borderId="56" xfId="0" applyNumberFormat="1" applyFont="1" applyFill="1" applyBorder="1" applyAlignment="1">
      <alignment horizontal="right" vertical="center" wrapText="1"/>
    </xf>
    <xf numFmtId="0" fontId="2" fillId="0" borderId="60" xfId="0" applyFont="1" applyFill="1" applyBorder="1" applyAlignment="1">
      <alignment horizontal="right" vertical="center" wrapText="1"/>
    </xf>
    <xf numFmtId="0" fontId="2" fillId="0" borderId="21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/>
    </xf>
    <xf numFmtId="3" fontId="3" fillId="0" borderId="30" xfId="0" applyNumberFormat="1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/>
    </xf>
    <xf numFmtId="3" fontId="3" fillId="0" borderId="63" xfId="0" applyNumberFormat="1" applyFont="1" applyFill="1" applyBorder="1" applyAlignment="1">
      <alignment horizontal="right" vertical="center" wrapText="1"/>
    </xf>
    <xf numFmtId="0" fontId="2" fillId="0" borderId="42" xfId="0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right" vertical="center" wrapText="1"/>
    </xf>
    <xf numFmtId="0" fontId="2" fillId="0" borderId="7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3" fillId="0" borderId="99" xfId="0" applyNumberFormat="1" applyFont="1" applyFill="1" applyBorder="1" applyAlignment="1">
      <alignment horizontal="right" vertical="center" wrapText="1"/>
    </xf>
    <xf numFmtId="3" fontId="3" fillId="0" borderId="60" xfId="0" applyNumberFormat="1" applyFont="1" applyFill="1" applyBorder="1" applyAlignment="1">
      <alignment horizontal="right" vertical="center"/>
    </xf>
    <xf numFmtId="3" fontId="3" fillId="0" borderId="39" xfId="0" applyNumberFormat="1" applyFont="1" applyFill="1" applyBorder="1" applyAlignment="1">
      <alignment horizontal="right" vertical="center"/>
    </xf>
    <xf numFmtId="0" fontId="21" fillId="0" borderId="49" xfId="40" applyBorder="1" applyAlignment="1">
      <alignment wrapText="1"/>
    </xf>
    <xf numFmtId="0" fontId="50" fillId="0" borderId="74" xfId="40" applyFont="1" applyBorder="1" applyAlignment="1"/>
    <xf numFmtId="0" fontId="21" fillId="0" borderId="58" xfId="40" applyBorder="1" applyAlignment="1">
      <alignment horizontal="center"/>
    </xf>
    <xf numFmtId="0" fontId="21" fillId="0" borderId="18" xfId="40" applyBorder="1" applyAlignment="1">
      <alignment horizontal="center"/>
    </xf>
    <xf numFmtId="0" fontId="62" fillId="0" borderId="30" xfId="0" applyFont="1" applyBorder="1" applyAlignment="1">
      <alignment horizontal="center" vertical="center" wrapText="1"/>
    </xf>
    <xf numFmtId="1" fontId="62" fillId="0" borderId="30" xfId="0" applyNumberFormat="1" applyFont="1" applyBorder="1" applyAlignment="1">
      <alignment horizontal="center" vertical="center" wrapText="1"/>
    </xf>
    <xf numFmtId="0" fontId="62" fillId="0" borderId="100" xfId="0" applyFont="1" applyBorder="1" applyAlignment="1">
      <alignment horizontal="center" vertical="center" wrapText="1"/>
    </xf>
    <xf numFmtId="0" fontId="62" fillId="0" borderId="101" xfId="0" applyFont="1" applyBorder="1" applyAlignment="1">
      <alignment horizontal="center" vertical="center" wrapText="1"/>
    </xf>
    <xf numFmtId="1" fontId="62" fillId="0" borderId="102" xfId="0" applyNumberFormat="1" applyFont="1" applyBorder="1" applyAlignment="1">
      <alignment horizontal="center" vertical="center" wrapText="1"/>
    </xf>
    <xf numFmtId="0" fontId="62" fillId="0" borderId="103" xfId="0" applyFont="1" applyBorder="1" applyAlignment="1">
      <alignment horizontal="center" vertical="center" wrapText="1"/>
    </xf>
    <xf numFmtId="1" fontId="63" fillId="0" borderId="86" xfId="0" applyNumberFormat="1" applyFont="1" applyBorder="1" applyAlignment="1">
      <alignment horizontal="center" vertical="center" wrapText="1"/>
    </xf>
    <xf numFmtId="0" fontId="62" fillId="0" borderId="104" xfId="0" applyFont="1" applyBorder="1" applyAlignment="1">
      <alignment horizontal="center" vertical="center" wrapText="1"/>
    </xf>
    <xf numFmtId="1" fontId="0" fillId="0" borderId="0" xfId="0" applyNumberFormat="1"/>
    <xf numFmtId="3" fontId="3" fillId="0" borderId="11" xfId="0" applyNumberFormat="1" applyFont="1" applyBorder="1" applyAlignment="1">
      <alignment vertical="center"/>
    </xf>
    <xf numFmtId="3" fontId="59" fillId="0" borderId="55" xfId="0" applyNumberFormat="1" applyFont="1" applyBorder="1" applyAlignment="1">
      <alignment horizontal="right" vertical="center" wrapText="1"/>
    </xf>
    <xf numFmtId="0" fontId="56" fillId="0" borderId="0" xfId="0" applyFont="1" applyAlignment="1">
      <alignment horizontal="right" vertical="center"/>
    </xf>
    <xf numFmtId="0" fontId="56" fillId="0" borderId="0" xfId="0" applyFont="1" applyAlignment="1">
      <alignment horizontal="center" vertical="center" wrapText="1"/>
    </xf>
    <xf numFmtId="0" fontId="56" fillId="0" borderId="69" xfId="0" applyFont="1" applyBorder="1" applyAlignment="1">
      <alignment horizontal="center" vertical="center" wrapText="1"/>
    </xf>
    <xf numFmtId="0" fontId="56" fillId="0" borderId="76" xfId="0" applyFont="1" applyBorder="1" applyAlignment="1">
      <alignment vertical="center" wrapText="1"/>
    </xf>
    <xf numFmtId="0" fontId="56" fillId="0" borderId="77" xfId="0" applyFont="1" applyBorder="1" applyAlignment="1">
      <alignment vertical="center" wrapText="1"/>
    </xf>
    <xf numFmtId="0" fontId="21" fillId="0" borderId="0" xfId="39" applyAlignment="1">
      <alignment horizontal="center"/>
    </xf>
    <xf numFmtId="0" fontId="21" fillId="0" borderId="0" xfId="39" applyFont="1" applyAlignment="1">
      <alignment horizontal="right"/>
    </xf>
    <xf numFmtId="0" fontId="50" fillId="0" borderId="0" xfId="39" applyFont="1" applyAlignment="1">
      <alignment horizontal="center"/>
    </xf>
    <xf numFmtId="3" fontId="2" fillId="24" borderId="30" xfId="0" applyNumberFormat="1" applyFont="1" applyFill="1" applyBorder="1" applyAlignment="1">
      <alignment horizontal="center" vertical="center" wrapText="1"/>
    </xf>
    <xf numFmtId="3" fontId="2" fillId="24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2" fillId="24" borderId="33" xfId="0" applyNumberFormat="1" applyFont="1" applyFill="1" applyBorder="1" applyAlignment="1">
      <alignment horizontal="center" vertical="center"/>
    </xf>
    <xf numFmtId="3" fontId="2" fillId="24" borderId="42" xfId="0" applyNumberFormat="1" applyFont="1" applyFill="1" applyBorder="1" applyAlignment="1">
      <alignment horizontal="center" vertical="center"/>
    </xf>
    <xf numFmtId="3" fontId="2" fillId="24" borderId="32" xfId="0" applyNumberFormat="1" applyFont="1" applyFill="1" applyBorder="1" applyAlignment="1">
      <alignment horizontal="center" vertical="center"/>
    </xf>
    <xf numFmtId="3" fontId="2" fillId="24" borderId="10" xfId="0" applyNumberFormat="1" applyFont="1" applyFill="1" applyBorder="1" applyAlignment="1">
      <alignment horizontal="center" vertical="center"/>
    </xf>
    <xf numFmtId="3" fontId="2" fillId="24" borderId="22" xfId="0" applyNumberFormat="1" applyFont="1" applyFill="1" applyBorder="1" applyAlignment="1">
      <alignment horizontal="center" vertical="center"/>
    </xf>
    <xf numFmtId="3" fontId="2" fillId="24" borderId="60" xfId="0" applyNumberFormat="1" applyFont="1" applyFill="1" applyBorder="1" applyAlignment="1">
      <alignment horizontal="center" vertical="center" wrapText="1"/>
    </xf>
    <xf numFmtId="3" fontId="2" fillId="24" borderId="19" xfId="0" applyNumberFormat="1" applyFont="1" applyFill="1" applyBorder="1" applyAlignment="1">
      <alignment horizontal="center" vertical="center" wrapText="1"/>
    </xf>
    <xf numFmtId="3" fontId="2" fillId="24" borderId="43" xfId="0" applyNumberFormat="1" applyFont="1" applyFill="1" applyBorder="1" applyAlignment="1">
      <alignment horizontal="center" vertical="center" wrapText="1"/>
    </xf>
    <xf numFmtId="3" fontId="2" fillId="24" borderId="51" xfId="0" applyNumberFormat="1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left" vertical="center"/>
    </xf>
    <xf numFmtId="0" fontId="2" fillId="24" borderId="2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64" xfId="0" applyFont="1" applyFill="1" applyBorder="1" applyAlignment="1">
      <alignment horizontal="left" vertical="center"/>
    </xf>
    <xf numFmtId="0" fontId="2" fillId="1" borderId="60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52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3" fontId="47" fillId="24" borderId="11" xfId="0" applyNumberFormat="1" applyFont="1" applyFill="1" applyBorder="1" applyAlignment="1">
      <alignment horizontal="center" vertical="center" wrapText="1"/>
    </xf>
    <xf numFmtId="3" fontId="47" fillId="24" borderId="30" xfId="0" applyNumberFormat="1" applyFont="1" applyFill="1" applyBorder="1" applyAlignment="1">
      <alignment horizontal="center" vertical="center" wrapText="1"/>
    </xf>
    <xf numFmtId="0" fontId="2" fillId="1" borderId="3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3" fontId="2" fillId="24" borderId="63" xfId="0" applyNumberFormat="1" applyFont="1" applyFill="1" applyBorder="1" applyAlignment="1">
      <alignment horizontal="center" vertical="center" wrapText="1"/>
    </xf>
    <xf numFmtId="3" fontId="2" fillId="24" borderId="65" xfId="0" applyNumberFormat="1" applyFont="1" applyFill="1" applyBorder="1" applyAlignment="1">
      <alignment horizontal="center" vertical="center" wrapText="1"/>
    </xf>
    <xf numFmtId="0" fontId="2" fillId="24" borderId="38" xfId="0" applyFont="1" applyFill="1" applyBorder="1" applyAlignment="1">
      <alignment horizontal="left" vertical="center"/>
    </xf>
    <xf numFmtId="0" fontId="2" fillId="24" borderId="41" xfId="0" applyFont="1" applyFill="1" applyBorder="1" applyAlignment="1">
      <alignment horizontal="left" vertical="center"/>
    </xf>
    <xf numFmtId="0" fontId="25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24" borderId="35" xfId="0" applyFont="1" applyFill="1" applyBorder="1" applyAlignment="1">
      <alignment horizontal="center" vertical="center" wrapText="1"/>
    </xf>
    <xf numFmtId="0" fontId="2" fillId="24" borderId="36" xfId="0" applyFont="1" applyFill="1" applyBorder="1" applyAlignment="1">
      <alignment horizontal="center" vertical="center" wrapText="1"/>
    </xf>
    <xf numFmtId="3" fontId="47" fillId="24" borderId="43" xfId="0" applyNumberFormat="1" applyFont="1" applyFill="1" applyBorder="1" applyAlignment="1">
      <alignment horizontal="center" vertical="center" wrapText="1"/>
    </xf>
    <xf numFmtId="0" fontId="2" fillId="28" borderId="66" xfId="0" applyFont="1" applyFill="1" applyBorder="1" applyAlignment="1">
      <alignment horizontal="center" vertical="center"/>
    </xf>
    <xf numFmtId="0" fontId="2" fillId="28" borderId="67" xfId="0" applyFont="1" applyFill="1" applyBorder="1" applyAlignment="1">
      <alignment horizontal="center" vertical="center"/>
    </xf>
    <xf numFmtId="0" fontId="2" fillId="28" borderId="6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2" fillId="24" borderId="12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" fillId="24" borderId="68" xfId="0" applyFont="1" applyFill="1" applyBorder="1" applyAlignment="1">
      <alignment horizontal="center" vertical="center" wrapText="1"/>
    </xf>
    <xf numFmtId="0" fontId="2" fillId="24" borderId="69" xfId="0" applyFont="1" applyFill="1" applyBorder="1" applyAlignment="1">
      <alignment horizontal="center" vertical="center" wrapText="1"/>
    </xf>
    <xf numFmtId="3" fontId="2" fillId="24" borderId="66" xfId="0" applyNumberFormat="1" applyFont="1" applyFill="1" applyBorder="1" applyAlignment="1">
      <alignment horizontal="center" vertical="center"/>
    </xf>
    <xf numFmtId="3" fontId="2" fillId="24" borderId="67" xfId="0" applyNumberFormat="1" applyFont="1" applyFill="1" applyBorder="1" applyAlignment="1">
      <alignment horizontal="center" vertical="center"/>
    </xf>
    <xf numFmtId="3" fontId="2" fillId="24" borderId="61" xfId="0" applyNumberFormat="1" applyFont="1" applyFill="1" applyBorder="1" applyAlignment="1">
      <alignment horizontal="center" vertical="center"/>
    </xf>
    <xf numFmtId="0" fontId="2" fillId="24" borderId="70" xfId="0" applyFont="1" applyFill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center" vertical="center" wrapText="1"/>
    </xf>
    <xf numFmtId="0" fontId="2" fillId="24" borderId="71" xfId="0" applyFont="1" applyFill="1" applyBorder="1" applyAlignment="1">
      <alignment horizontal="center" vertical="center" wrapText="1"/>
    </xf>
    <xf numFmtId="3" fontId="2" fillId="24" borderId="48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0" fontId="2" fillId="0" borderId="63" xfId="0" applyFont="1" applyFill="1" applyBorder="1" applyAlignment="1">
      <alignment horizontal="left" vertical="center"/>
    </xf>
    <xf numFmtId="0" fontId="2" fillId="0" borderId="6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left" vertical="center"/>
    </xf>
    <xf numFmtId="0" fontId="2" fillId="24" borderId="72" xfId="0" applyFont="1" applyFill="1" applyBorder="1" applyAlignment="1">
      <alignment horizontal="left" vertical="center"/>
    </xf>
    <xf numFmtId="0" fontId="2" fillId="24" borderId="37" xfId="0" applyFont="1" applyFill="1" applyBorder="1" applyAlignment="1">
      <alignment horizontal="left" vertical="center"/>
    </xf>
    <xf numFmtId="0" fontId="2" fillId="24" borderId="45" xfId="0" applyFont="1" applyFill="1" applyBorder="1" applyAlignment="1">
      <alignment horizontal="left" vertical="center"/>
    </xf>
    <xf numFmtId="0" fontId="2" fillId="25" borderId="41" xfId="0" applyFont="1" applyFill="1" applyBorder="1" applyAlignment="1">
      <alignment horizontal="left" vertical="center"/>
    </xf>
    <xf numFmtId="0" fontId="2" fillId="25" borderId="45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3" fontId="2" fillId="24" borderId="37" xfId="0" applyNumberFormat="1" applyFont="1" applyFill="1" applyBorder="1" applyAlignment="1">
      <alignment horizontal="center" vertical="center" shrinkToFit="1"/>
    </xf>
    <xf numFmtId="3" fontId="2" fillId="24" borderId="72" xfId="0" applyNumberFormat="1" applyFont="1" applyFill="1" applyBorder="1" applyAlignment="1">
      <alignment horizontal="center" vertical="center" shrinkToFit="1"/>
    </xf>
    <xf numFmtId="0" fontId="2" fillId="1" borderId="37" xfId="0" applyFont="1" applyFill="1" applyBorder="1" applyAlignment="1">
      <alignment horizontal="left" vertical="center"/>
    </xf>
    <xf numFmtId="0" fontId="48" fillId="0" borderId="18" xfId="40" applyFont="1" applyBorder="1" applyAlignment="1">
      <alignment horizontal="center" wrapText="1"/>
    </xf>
    <xf numFmtId="0" fontId="48" fillId="0" borderId="44" xfId="40" applyFont="1" applyBorder="1" applyAlignment="1">
      <alignment horizontal="center" wrapText="1"/>
    </xf>
    <xf numFmtId="0" fontId="48" fillId="0" borderId="66" xfId="40" applyFont="1" applyBorder="1" applyAlignment="1">
      <alignment horizontal="center"/>
    </xf>
    <xf numFmtId="0" fontId="48" fillId="0" borderId="67" xfId="40" applyFont="1" applyBorder="1" applyAlignment="1">
      <alignment horizontal="center"/>
    </xf>
    <xf numFmtId="0" fontId="48" fillId="0" borderId="61" xfId="40" applyFont="1" applyBorder="1" applyAlignment="1">
      <alignment horizontal="center"/>
    </xf>
    <xf numFmtId="0" fontId="50" fillId="0" borderId="0" xfId="40" applyFont="1" applyAlignment="1">
      <alignment horizontal="right"/>
    </xf>
    <xf numFmtId="0" fontId="50" fillId="0" borderId="0" xfId="40" applyFont="1" applyAlignment="1">
      <alignment horizontal="center"/>
    </xf>
    <xf numFmtId="0" fontId="48" fillId="0" borderId="58" xfId="40" applyFont="1" applyBorder="1" applyAlignment="1">
      <alignment horizontal="center" wrapText="1"/>
    </xf>
    <xf numFmtId="0" fontId="48" fillId="0" borderId="56" xfId="40" applyFont="1" applyBorder="1" applyAlignment="1">
      <alignment horizontal="center" wrapText="1"/>
    </xf>
    <xf numFmtId="0" fontId="48" fillId="0" borderId="30" xfId="40" applyFont="1" applyBorder="1" applyAlignment="1">
      <alignment horizontal="center" wrapText="1"/>
    </xf>
    <xf numFmtId="0" fontId="48" fillId="0" borderId="26" xfId="40" applyFont="1" applyBorder="1" applyAlignment="1">
      <alignment horizontal="center" wrapText="1"/>
    </xf>
    <xf numFmtId="0" fontId="50" fillId="0" borderId="0" xfId="41" applyFont="1" applyAlignment="1">
      <alignment horizontal="right"/>
    </xf>
    <xf numFmtId="0" fontId="48" fillId="0" borderId="0" xfId="41" applyFont="1" applyAlignment="1">
      <alignment horizontal="center"/>
    </xf>
    <xf numFmtId="0" fontId="55" fillId="0" borderId="0" xfId="0" applyFont="1" applyAlignment="1">
      <alignment horizontal="right" vertical="center"/>
    </xf>
    <xf numFmtId="0" fontId="2" fillId="0" borderId="94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27" borderId="37" xfId="0" applyFont="1" applyFill="1" applyBorder="1" applyAlignment="1">
      <alignment horizontal="center" vertical="center" wrapText="1"/>
    </xf>
    <xf numFmtId="0" fontId="2" fillId="27" borderId="72" xfId="0" applyFont="1" applyFill="1" applyBorder="1" applyAlignment="1">
      <alignment horizontal="center" vertical="center" wrapText="1"/>
    </xf>
    <xf numFmtId="0" fontId="2" fillId="26" borderId="49" xfId="0" applyFont="1" applyFill="1" applyBorder="1" applyAlignment="1">
      <alignment horizontal="center" vertical="center" wrapText="1"/>
    </xf>
    <xf numFmtId="0" fontId="2" fillId="26" borderId="62" xfId="0" applyFont="1" applyFill="1" applyBorder="1" applyAlignment="1">
      <alignment horizontal="center" vertical="center" wrapText="1"/>
    </xf>
    <xf numFmtId="0" fontId="3" fillId="26" borderId="12" xfId="0" applyFont="1" applyFill="1" applyBorder="1" applyAlignment="1">
      <alignment horizontal="center" vertical="center" wrapText="1"/>
    </xf>
    <xf numFmtId="0" fontId="3" fillId="26" borderId="14" xfId="0" applyFont="1" applyFill="1" applyBorder="1" applyAlignment="1">
      <alignment horizontal="center" vertical="center" wrapText="1"/>
    </xf>
    <xf numFmtId="0" fontId="55" fillId="26" borderId="68" xfId="0" applyFont="1" applyFill="1" applyBorder="1" applyAlignment="1">
      <alignment vertical="center" wrapText="1"/>
    </xf>
    <xf numFmtId="0" fontId="55" fillId="26" borderId="73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7" borderId="35" xfId="0" applyFont="1" applyFill="1" applyBorder="1" applyAlignment="1">
      <alignment horizontal="center" vertical="center" wrapText="1"/>
    </xf>
    <xf numFmtId="0" fontId="2" fillId="27" borderId="98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164" fontId="30" fillId="0" borderId="69" xfId="38" applyNumberFormat="1" applyFont="1" applyFill="1" applyBorder="1" applyAlignment="1" applyProtection="1">
      <alignment horizontal="right" vertical="center" wrapText="1"/>
      <protection locked="0"/>
    </xf>
    <xf numFmtId="0" fontId="46" fillId="0" borderId="0" xfId="38" applyFont="1" applyFill="1" applyBorder="1" applyAlignment="1">
      <alignment horizontal="left" vertical="top" wrapText="1"/>
    </xf>
    <xf numFmtId="0" fontId="31" fillId="0" borderId="66" xfId="38" applyFont="1" applyFill="1" applyBorder="1" applyAlignment="1" applyProtection="1">
      <alignment horizontal="center" vertical="center" wrapText="1"/>
    </xf>
    <xf numFmtId="0" fontId="31" fillId="0" borderId="67" xfId="38" applyFont="1" applyFill="1" applyBorder="1" applyAlignment="1" applyProtection="1">
      <alignment horizontal="center" vertical="center" wrapText="1"/>
    </xf>
    <xf numFmtId="0" fontId="31" fillId="0" borderId="37" xfId="38" applyFont="1" applyFill="1" applyBorder="1" applyAlignment="1" applyProtection="1">
      <alignment horizontal="center" vertical="center" wrapText="1"/>
    </xf>
    <xf numFmtId="0" fontId="31" fillId="0" borderId="45" xfId="38" applyFont="1" applyFill="1" applyBorder="1" applyAlignment="1" applyProtection="1">
      <alignment horizontal="center" vertical="center" wrapText="1"/>
    </xf>
    <xf numFmtId="0" fontId="31" fillId="0" borderId="40" xfId="38" applyFont="1" applyFill="1" applyBorder="1" applyAlignment="1" applyProtection="1">
      <alignment horizontal="center" vertical="center" wrapText="1"/>
    </xf>
    <xf numFmtId="0" fontId="31" fillId="0" borderId="72" xfId="38" applyFont="1" applyFill="1" applyBorder="1" applyAlignment="1" applyProtection="1">
      <alignment horizontal="center" vertical="center" wrapText="1"/>
    </xf>
    <xf numFmtId="0" fontId="31" fillId="0" borderId="12" xfId="38" applyFont="1" applyFill="1" applyBorder="1" applyAlignment="1" applyProtection="1">
      <alignment horizontal="center" vertical="center" wrapText="1"/>
    </xf>
    <xf numFmtId="0" fontId="31" fillId="0" borderId="13" xfId="38" applyFont="1" applyFill="1" applyBorder="1" applyAlignment="1" applyProtection="1">
      <alignment horizontal="center" vertical="center" wrapText="1"/>
    </xf>
    <xf numFmtId="0" fontId="31" fillId="0" borderId="12" xfId="38" applyFont="1" applyFill="1" applyBorder="1" applyAlignment="1" applyProtection="1">
      <alignment horizontal="center" vertical="center"/>
      <protection locked="0"/>
    </xf>
    <xf numFmtId="0" fontId="31" fillId="0" borderId="13" xfId="38" applyFont="1" applyFill="1" applyBorder="1" applyAlignment="1" applyProtection="1">
      <alignment horizontal="center" vertical="center"/>
      <protection locked="0"/>
    </xf>
    <xf numFmtId="0" fontId="31" fillId="0" borderId="14" xfId="38" applyFont="1" applyFill="1" applyBorder="1" applyAlignment="1" applyProtection="1">
      <alignment horizontal="center" vertical="center"/>
      <protection locked="0"/>
    </xf>
    <xf numFmtId="0" fontId="31" fillId="0" borderId="37" xfId="38" applyFont="1" applyFill="1" applyBorder="1" applyAlignment="1" applyProtection="1">
      <alignment horizontal="center" vertical="center"/>
      <protection locked="0"/>
    </xf>
    <xf numFmtId="0" fontId="31" fillId="0" borderId="40" xfId="38" applyFont="1" applyFill="1" applyBorder="1" applyAlignment="1" applyProtection="1">
      <alignment horizontal="center" vertical="center"/>
      <protection locked="0"/>
    </xf>
    <xf numFmtId="0" fontId="31" fillId="0" borderId="72" xfId="38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>
      <alignment horizontal="center" vertical="center"/>
    </xf>
    <xf numFmtId="0" fontId="52" fillId="0" borderId="0" xfId="42" applyFont="1" applyAlignment="1">
      <alignment horizontal="center"/>
    </xf>
    <xf numFmtId="0" fontId="51" fillId="0" borderId="0" xfId="42" applyFont="1" applyAlignment="1">
      <alignment horizontal="right"/>
    </xf>
    <xf numFmtId="0" fontId="55" fillId="0" borderId="0" xfId="0" applyFont="1" applyAlignment="1">
      <alignment horizontal="center" vertic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0 Nemesbüki Óvoda Óvoda ki-be" xfId="38"/>
    <cellStyle name="Normál_15 2.melléklet-bevételek" xfId="39"/>
    <cellStyle name="Normál_16 2015 működése" xfId="40"/>
    <cellStyle name="Normál_19 Szoc.pol juttatások-2015" xfId="41"/>
    <cellStyle name="Normál_5. 2015-közvetett támogatás" xfId="42"/>
    <cellStyle name="Normál_KVRENMUNKA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B12"/>
  <sheetViews>
    <sheetView view="pageBreakPreview" zoomScale="175" zoomScaleNormal="100" zoomScaleSheetLayoutView="175" workbookViewId="0">
      <selection sqref="A1:B1"/>
    </sheetView>
  </sheetViews>
  <sheetFormatPr defaultRowHeight="12.75" x14ac:dyDescent="0.2"/>
  <cols>
    <col min="1" max="1" width="11" customWidth="1"/>
    <col min="2" max="2" width="76.140625" customWidth="1"/>
  </cols>
  <sheetData>
    <row r="1" spans="1:2" ht="15.75" x14ac:dyDescent="0.2">
      <c r="A1" s="507" t="s">
        <v>439</v>
      </c>
      <c r="B1" s="507"/>
    </row>
    <row r="2" spans="1:2" ht="112.5" customHeight="1" x14ac:dyDescent="0.2">
      <c r="A2" s="508" t="s">
        <v>227</v>
      </c>
      <c r="B2" s="508"/>
    </row>
    <row r="3" spans="1:2" ht="13.5" customHeight="1" thickBot="1" x14ac:dyDescent="0.25">
      <c r="A3" s="509"/>
      <c r="B3" s="509"/>
    </row>
    <row r="4" spans="1:2" ht="18" customHeight="1" x14ac:dyDescent="0.2">
      <c r="A4" s="510" t="s">
        <v>228</v>
      </c>
      <c r="B4" s="510" t="s">
        <v>229</v>
      </c>
    </row>
    <row r="5" spans="1:2" ht="13.5" thickBot="1" x14ac:dyDescent="0.25">
      <c r="A5" s="511"/>
      <c r="B5" s="511"/>
    </row>
    <row r="6" spans="1:2" ht="65.25" customHeight="1" x14ac:dyDescent="0.2">
      <c r="A6" s="510" t="s">
        <v>230</v>
      </c>
      <c r="B6" s="510" t="s">
        <v>196</v>
      </c>
    </row>
    <row r="7" spans="1:2" ht="13.5" thickBot="1" x14ac:dyDescent="0.25">
      <c r="A7" s="511"/>
      <c r="B7" s="511"/>
    </row>
    <row r="8" spans="1:2" ht="15.75" x14ac:dyDescent="0.2">
      <c r="A8" s="278"/>
      <c r="B8" s="280"/>
    </row>
    <row r="9" spans="1:2" ht="15.75" x14ac:dyDescent="0.2">
      <c r="A9" s="278" t="s">
        <v>231</v>
      </c>
      <c r="B9" s="280" t="s">
        <v>60</v>
      </c>
    </row>
    <row r="10" spans="1:2" ht="16.5" thickBot="1" x14ac:dyDescent="0.25">
      <c r="A10" s="279"/>
      <c r="B10" s="281"/>
    </row>
    <row r="11" spans="1:2" ht="15.75" x14ac:dyDescent="0.2">
      <c r="A11" s="282"/>
    </row>
    <row r="12" spans="1:2" ht="18.75" x14ac:dyDescent="0.2">
      <c r="A12" s="283"/>
    </row>
  </sheetData>
  <mergeCells count="6">
    <mergeCell ref="A1:B1"/>
    <mergeCell ref="A2:B3"/>
    <mergeCell ref="A4:A5"/>
    <mergeCell ref="B4:B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2"/>
  <sheetViews>
    <sheetView view="pageBreakPreview" zoomScaleNormal="100" zoomScaleSheetLayoutView="100" workbookViewId="0">
      <selection sqref="A1:D1"/>
    </sheetView>
  </sheetViews>
  <sheetFormatPr defaultRowHeight="12.75" x14ac:dyDescent="0.2"/>
  <cols>
    <col min="1" max="1" width="14.42578125" style="176" customWidth="1"/>
    <col min="2" max="2" width="31.7109375" style="176" customWidth="1"/>
    <col min="3" max="3" width="19.140625" style="176" customWidth="1"/>
    <col min="4" max="4" width="22.140625" style="176" customWidth="1"/>
    <col min="5" max="16384" width="9.140625" style="176"/>
  </cols>
  <sheetData>
    <row r="1" spans="1:6" x14ac:dyDescent="0.2">
      <c r="A1" s="625" t="s">
        <v>448</v>
      </c>
      <c r="B1" s="625"/>
      <c r="C1" s="625"/>
      <c r="D1" s="625"/>
      <c r="E1" s="178"/>
      <c r="F1" s="178"/>
    </row>
    <row r="2" spans="1:6" x14ac:dyDescent="0.2">
      <c r="A2" s="626" t="s">
        <v>196</v>
      </c>
      <c r="B2" s="626"/>
      <c r="C2" s="626"/>
      <c r="D2" s="626"/>
      <c r="E2" s="177"/>
      <c r="F2" s="177"/>
    </row>
    <row r="3" spans="1:6" x14ac:dyDescent="0.2">
      <c r="A3" s="626" t="s">
        <v>401</v>
      </c>
      <c r="B3" s="626"/>
      <c r="C3" s="626"/>
      <c r="D3" s="626"/>
      <c r="E3" s="245"/>
      <c r="F3" s="245"/>
    </row>
    <row r="4" spans="1:6" ht="13.5" thickBot="1" x14ac:dyDescent="0.25"/>
    <row r="5" spans="1:6" x14ac:dyDescent="0.2">
      <c r="A5" s="246" t="s">
        <v>424</v>
      </c>
      <c r="B5" s="247"/>
      <c r="C5" s="247"/>
      <c r="D5" s="463"/>
    </row>
    <row r="6" spans="1:6" ht="13.5" thickBot="1" x14ac:dyDescent="0.25">
      <c r="A6" s="248" t="s">
        <v>62</v>
      </c>
      <c r="B6" s="248" t="s">
        <v>200</v>
      </c>
      <c r="C6" s="252" t="s">
        <v>64</v>
      </c>
      <c r="D6" s="252" t="s">
        <v>432</v>
      </c>
    </row>
    <row r="7" spans="1:6" ht="27" customHeight="1" x14ac:dyDescent="0.2">
      <c r="A7" s="253" t="s">
        <v>217</v>
      </c>
      <c r="B7" s="250" t="s">
        <v>206</v>
      </c>
      <c r="C7" s="415">
        <v>2220000</v>
      </c>
      <c r="D7" s="415">
        <v>2220000</v>
      </c>
    </row>
    <row r="8" spans="1:6" ht="27" customHeight="1" x14ac:dyDescent="0.2">
      <c r="A8" s="254" t="s">
        <v>216</v>
      </c>
      <c r="B8" s="251" t="s">
        <v>207</v>
      </c>
      <c r="C8" s="416">
        <v>280000</v>
      </c>
      <c r="D8" s="416">
        <v>280000</v>
      </c>
    </row>
    <row r="9" spans="1:6" ht="27" customHeight="1" x14ac:dyDescent="0.2">
      <c r="A9" s="254" t="s">
        <v>217</v>
      </c>
      <c r="B9" s="251" t="s">
        <v>208</v>
      </c>
      <c r="C9" s="416">
        <v>3867000</v>
      </c>
      <c r="D9" s="416">
        <v>3867000</v>
      </c>
    </row>
    <row r="10" spans="1:6" ht="27" customHeight="1" x14ac:dyDescent="0.2">
      <c r="A10" s="254" t="s">
        <v>217</v>
      </c>
      <c r="B10" s="251" t="s">
        <v>209</v>
      </c>
      <c r="C10" s="416">
        <v>50000</v>
      </c>
      <c r="D10" s="416">
        <v>50000</v>
      </c>
    </row>
    <row r="11" spans="1:6" ht="27" customHeight="1" x14ac:dyDescent="0.2">
      <c r="A11" s="254" t="s">
        <v>217</v>
      </c>
      <c r="B11" s="251" t="s">
        <v>210</v>
      </c>
      <c r="C11" s="416">
        <v>550000</v>
      </c>
      <c r="D11" s="416">
        <v>550000</v>
      </c>
    </row>
    <row r="12" spans="1:6" ht="27" customHeight="1" thickBot="1" x14ac:dyDescent="0.25">
      <c r="A12" s="248" t="s">
        <v>201</v>
      </c>
      <c r="B12" s="249"/>
      <c r="C12" s="417">
        <f>SUM(C7:C11)</f>
        <v>6967000</v>
      </c>
      <c r="D12" s="417">
        <f>SUM(D7:D11)</f>
        <v>6967000</v>
      </c>
    </row>
  </sheetData>
  <mergeCells count="3">
    <mergeCell ref="A1:D1"/>
    <mergeCell ref="A2:D2"/>
    <mergeCell ref="A3:D3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28"/>
  <sheetViews>
    <sheetView view="pageBreakPreview" zoomScale="130" zoomScaleNormal="100" zoomScaleSheetLayoutView="130" workbookViewId="0">
      <selection sqref="A1:N1"/>
    </sheetView>
  </sheetViews>
  <sheetFormatPr defaultRowHeight="12.75" x14ac:dyDescent="0.2"/>
  <cols>
    <col min="1" max="1" width="31" customWidth="1"/>
    <col min="2" max="14" width="9.7109375" customWidth="1"/>
    <col min="15" max="15" width="12" customWidth="1"/>
  </cols>
  <sheetData>
    <row r="1" spans="1:16" ht="15.75" x14ac:dyDescent="0.2">
      <c r="A1" s="627" t="s">
        <v>449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</row>
    <row r="2" spans="1:16" ht="15.75" x14ac:dyDescent="0.2">
      <c r="A2" s="282"/>
    </row>
    <row r="3" spans="1:16" ht="15.75" x14ac:dyDescent="0.2">
      <c r="A3" s="631" t="s">
        <v>10</v>
      </c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</row>
    <row r="4" spans="1:16" ht="15.75" x14ac:dyDescent="0.2">
      <c r="A4" s="631"/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</row>
    <row r="5" spans="1:16" ht="15.75" x14ac:dyDescent="0.2">
      <c r="A5" s="631" t="s">
        <v>330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</row>
    <row r="6" spans="1:16" ht="16.5" thickBot="1" x14ac:dyDescent="0.25">
      <c r="A6" s="366"/>
    </row>
    <row r="7" spans="1:16" ht="18.75" customHeight="1" thickTop="1" thickBot="1" x14ac:dyDescent="0.25">
      <c r="A7" s="367" t="s">
        <v>16</v>
      </c>
      <c r="B7" s="368" t="s">
        <v>331</v>
      </c>
      <c r="C7" s="368" t="s">
        <v>332</v>
      </c>
      <c r="D7" s="368" t="s">
        <v>333</v>
      </c>
      <c r="E7" s="368" t="s">
        <v>334</v>
      </c>
      <c r="F7" s="368" t="s">
        <v>335</v>
      </c>
      <c r="G7" s="368" t="s">
        <v>336</v>
      </c>
      <c r="H7" s="368" t="s">
        <v>337</v>
      </c>
      <c r="I7" s="368" t="s">
        <v>338</v>
      </c>
      <c r="J7" s="368" t="s">
        <v>339</v>
      </c>
      <c r="K7" s="368" t="s">
        <v>340</v>
      </c>
      <c r="L7" s="368" t="s">
        <v>341</v>
      </c>
      <c r="M7" s="369" t="s">
        <v>342</v>
      </c>
      <c r="N7" s="369" t="s">
        <v>343</v>
      </c>
    </row>
    <row r="8" spans="1:16" ht="18.75" customHeight="1" thickTop="1" thickBot="1" x14ac:dyDescent="0.25">
      <c r="A8" s="628" t="s">
        <v>344</v>
      </c>
      <c r="B8" s="629"/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30"/>
    </row>
    <row r="9" spans="1:16" ht="18.75" customHeight="1" thickTop="1" thickBot="1" x14ac:dyDescent="0.25">
      <c r="A9" s="418" t="s">
        <v>345</v>
      </c>
      <c r="B9" s="420">
        <f>$N9/12</f>
        <v>847395.16666666663</v>
      </c>
      <c r="C9" s="420">
        <f t="shared" ref="C9:M9" si="0">$N9/12</f>
        <v>847395.16666666663</v>
      </c>
      <c r="D9" s="420">
        <f t="shared" si="0"/>
        <v>847395.16666666663</v>
      </c>
      <c r="E9" s="420">
        <f t="shared" si="0"/>
        <v>847395.16666666663</v>
      </c>
      <c r="F9" s="420">
        <f t="shared" si="0"/>
        <v>847395.16666666663</v>
      </c>
      <c r="G9" s="420">
        <f t="shared" si="0"/>
        <v>847395.16666666663</v>
      </c>
      <c r="H9" s="420">
        <f t="shared" si="0"/>
        <v>847395.16666666663</v>
      </c>
      <c r="I9" s="420">
        <f t="shared" si="0"/>
        <v>847395.16666666663</v>
      </c>
      <c r="J9" s="420">
        <f t="shared" si="0"/>
        <v>847395.16666666663</v>
      </c>
      <c r="K9" s="420">
        <f t="shared" si="0"/>
        <v>847395.16666666663</v>
      </c>
      <c r="L9" s="420">
        <f t="shared" si="0"/>
        <v>847395.16666666663</v>
      </c>
      <c r="M9" s="420">
        <f t="shared" si="0"/>
        <v>847395.16666666663</v>
      </c>
      <c r="N9" s="370">
        <v>10168742</v>
      </c>
      <c r="O9" s="398"/>
    </row>
    <row r="10" spans="1:16" ht="18.75" customHeight="1" thickTop="1" thickBot="1" x14ac:dyDescent="0.25">
      <c r="A10" s="418" t="s">
        <v>176</v>
      </c>
      <c r="B10" s="420">
        <v>0</v>
      </c>
      <c r="C10" s="420">
        <v>0</v>
      </c>
      <c r="D10" s="420">
        <f>$O10/2</f>
        <v>8250000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f>$O10/2</f>
        <v>8250000</v>
      </c>
      <c r="K10" s="420">
        <v>0</v>
      </c>
      <c r="L10" s="420">
        <v>0</v>
      </c>
      <c r="M10" s="420">
        <v>0</v>
      </c>
      <c r="N10" s="370">
        <f t="shared" ref="N10" si="1">SUM(B10:M10)</f>
        <v>16500000</v>
      </c>
      <c r="O10" s="398">
        <f>'5'!B9</f>
        <v>16500000</v>
      </c>
    </row>
    <row r="11" spans="1:16" ht="18.75" customHeight="1" thickTop="1" thickBot="1" x14ac:dyDescent="0.25">
      <c r="A11" s="418" t="s">
        <v>128</v>
      </c>
      <c r="B11" s="420">
        <f>$O11/12</f>
        <v>5351287.916666667</v>
      </c>
      <c r="C11" s="420">
        <v>5351287</v>
      </c>
      <c r="D11" s="420">
        <f t="shared" ref="D11:L11" si="2">$O11/12</f>
        <v>5351287.916666667</v>
      </c>
      <c r="E11" s="420">
        <f t="shared" si="2"/>
        <v>5351287.916666667</v>
      </c>
      <c r="F11" s="420">
        <f t="shared" si="2"/>
        <v>5351287.916666667</v>
      </c>
      <c r="G11" s="420">
        <f t="shared" si="2"/>
        <v>5351287.916666667</v>
      </c>
      <c r="H11" s="420">
        <f t="shared" si="2"/>
        <v>5351287.916666667</v>
      </c>
      <c r="I11" s="420">
        <f t="shared" si="2"/>
        <v>5351287.916666667</v>
      </c>
      <c r="J11" s="420">
        <f t="shared" si="2"/>
        <v>5351287.916666667</v>
      </c>
      <c r="K11" s="420">
        <f t="shared" si="2"/>
        <v>5351287.916666667</v>
      </c>
      <c r="L11" s="420">
        <f t="shared" si="2"/>
        <v>5351287.916666667</v>
      </c>
      <c r="M11" s="420">
        <v>5351288</v>
      </c>
      <c r="N11" s="427">
        <v>64215455</v>
      </c>
      <c r="O11" s="398">
        <f>'5'!B10</f>
        <v>64215455</v>
      </c>
    </row>
    <row r="12" spans="1:16" ht="18.75" customHeight="1" thickTop="1" thickBot="1" x14ac:dyDescent="0.25">
      <c r="A12" s="418" t="s">
        <v>147</v>
      </c>
      <c r="B12" s="420">
        <v>0</v>
      </c>
      <c r="C12" s="420">
        <v>0</v>
      </c>
      <c r="D12" s="420">
        <v>29876000</v>
      </c>
      <c r="E12" s="420">
        <v>0</v>
      </c>
      <c r="F12" s="420">
        <v>0</v>
      </c>
      <c r="G12" s="420">
        <v>0</v>
      </c>
      <c r="H12" s="420">
        <v>0</v>
      </c>
      <c r="I12" s="420">
        <v>0</v>
      </c>
      <c r="J12" s="420">
        <v>0</v>
      </c>
      <c r="K12" s="420">
        <v>0</v>
      </c>
      <c r="L12" s="420">
        <v>0</v>
      </c>
      <c r="M12" s="420">
        <v>0</v>
      </c>
      <c r="N12" s="370">
        <v>29876000</v>
      </c>
      <c r="O12" s="398"/>
    </row>
    <row r="13" spans="1:16" ht="18.75" customHeight="1" thickTop="1" thickBot="1" x14ac:dyDescent="0.25">
      <c r="A13" s="418" t="s">
        <v>346</v>
      </c>
      <c r="B13" s="420">
        <f>O13/2</f>
        <v>0</v>
      </c>
      <c r="C13" s="420">
        <f>O13/2</f>
        <v>0</v>
      </c>
      <c r="D13" s="420">
        <v>400000</v>
      </c>
      <c r="E13" s="420">
        <v>400000</v>
      </c>
      <c r="F13" s="420">
        <v>400000</v>
      </c>
      <c r="G13" s="420">
        <v>253930</v>
      </c>
      <c r="H13" s="420">
        <v>400000</v>
      </c>
      <c r="I13" s="420">
        <v>400000</v>
      </c>
      <c r="J13" s="420">
        <v>400000</v>
      </c>
      <c r="K13" s="420">
        <v>400000</v>
      </c>
      <c r="L13" s="420">
        <v>400000</v>
      </c>
      <c r="M13" s="420">
        <v>400000</v>
      </c>
      <c r="N13" s="370">
        <v>3853930</v>
      </c>
      <c r="O13" s="398">
        <f>'5'!B11</f>
        <v>0</v>
      </c>
      <c r="P13" s="504"/>
    </row>
    <row r="14" spans="1:16" ht="18.75" customHeight="1" thickTop="1" thickBot="1" x14ac:dyDescent="0.25">
      <c r="A14" s="496" t="s">
        <v>347</v>
      </c>
      <c r="B14" s="497">
        <f>O14</f>
        <v>8783818</v>
      </c>
      <c r="C14" s="497">
        <v>0</v>
      </c>
      <c r="D14" s="497">
        <v>0</v>
      </c>
      <c r="E14" s="497">
        <v>0</v>
      </c>
      <c r="F14" s="497">
        <v>0</v>
      </c>
      <c r="G14" s="497">
        <v>0</v>
      </c>
      <c r="H14" s="497">
        <v>0</v>
      </c>
      <c r="I14" s="497">
        <v>0</v>
      </c>
      <c r="J14" s="497">
        <v>0</v>
      </c>
      <c r="K14" s="497">
        <v>0</v>
      </c>
      <c r="L14" s="497">
        <v>0</v>
      </c>
      <c r="M14" s="497">
        <v>0</v>
      </c>
      <c r="N14" s="498">
        <v>8783818</v>
      </c>
      <c r="O14" s="398">
        <v>8783818</v>
      </c>
    </row>
    <row r="15" spans="1:16" ht="18.75" customHeight="1" thickTop="1" thickBot="1" x14ac:dyDescent="0.25">
      <c r="A15" s="499" t="s">
        <v>434</v>
      </c>
      <c r="B15" s="500">
        <v>0</v>
      </c>
      <c r="C15" s="500">
        <v>0</v>
      </c>
      <c r="D15" s="500">
        <v>27279</v>
      </c>
      <c r="E15" s="500">
        <v>0</v>
      </c>
      <c r="F15" s="500">
        <v>0</v>
      </c>
      <c r="G15" s="500">
        <v>0</v>
      </c>
      <c r="H15" s="500">
        <v>0</v>
      </c>
      <c r="I15" s="500">
        <v>0</v>
      </c>
      <c r="J15" s="500">
        <v>0</v>
      </c>
      <c r="K15" s="500">
        <v>0</v>
      </c>
      <c r="L15" s="500">
        <v>0</v>
      </c>
      <c r="M15" s="500">
        <v>0</v>
      </c>
      <c r="N15" s="503">
        <v>27279</v>
      </c>
      <c r="O15" s="398"/>
    </row>
    <row r="16" spans="1:16" ht="18.75" customHeight="1" thickTop="1" thickBot="1" x14ac:dyDescent="0.25">
      <c r="A16" s="371" t="s">
        <v>348</v>
      </c>
      <c r="B16" s="422">
        <f>SUM(B9:B15)</f>
        <v>14982501.083333334</v>
      </c>
      <c r="C16" s="422">
        <f t="shared" ref="C16:M16" si="3">SUM(C9:C15)</f>
        <v>6198682.166666667</v>
      </c>
      <c r="D16" s="422">
        <f t="shared" si="3"/>
        <v>44751962.083333328</v>
      </c>
      <c r="E16" s="422">
        <f t="shared" si="3"/>
        <v>6598683.083333334</v>
      </c>
      <c r="F16" s="422">
        <f t="shared" si="3"/>
        <v>6598683.083333334</v>
      </c>
      <c r="G16" s="422">
        <f t="shared" si="3"/>
        <v>6452613.083333334</v>
      </c>
      <c r="H16" s="422">
        <f t="shared" si="3"/>
        <v>6598683.083333334</v>
      </c>
      <c r="I16" s="422">
        <f t="shared" si="3"/>
        <v>6598683.083333334</v>
      </c>
      <c r="J16" s="422">
        <f t="shared" si="3"/>
        <v>14848683.083333332</v>
      </c>
      <c r="K16" s="422">
        <f t="shared" si="3"/>
        <v>6598683.083333334</v>
      </c>
      <c r="L16" s="422">
        <f t="shared" si="3"/>
        <v>6598683.083333334</v>
      </c>
      <c r="M16" s="422">
        <f t="shared" si="3"/>
        <v>6598683.166666667</v>
      </c>
      <c r="N16" s="502">
        <f>SUM(B16:M16)</f>
        <v>133425223.16666663</v>
      </c>
      <c r="O16" s="398">
        <f>SUM(O9:O14)</f>
        <v>89499273</v>
      </c>
    </row>
    <row r="17" spans="1:15" ht="18.75" customHeight="1" thickTop="1" thickBot="1" x14ac:dyDescent="0.25">
      <c r="A17" s="628" t="s">
        <v>349</v>
      </c>
      <c r="B17" s="629"/>
      <c r="C17" s="629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30"/>
    </row>
    <row r="18" spans="1:15" ht="18.75" customHeight="1" thickTop="1" thickBot="1" x14ac:dyDescent="0.25">
      <c r="A18" s="418" t="s">
        <v>23</v>
      </c>
      <c r="B18" s="420">
        <f>$O18/12</f>
        <v>3000009.1666666665</v>
      </c>
      <c r="C18" s="420">
        <f t="shared" ref="C18:M18" si="4">$O18/12</f>
        <v>3000009.1666666665</v>
      </c>
      <c r="D18" s="420">
        <f t="shared" si="4"/>
        <v>3000009.1666666665</v>
      </c>
      <c r="E18" s="420">
        <f t="shared" si="4"/>
        <v>3000009.1666666665</v>
      </c>
      <c r="F18" s="420">
        <f t="shared" si="4"/>
        <v>3000009.1666666665</v>
      </c>
      <c r="G18" s="420">
        <f t="shared" si="4"/>
        <v>3000009.1666666665</v>
      </c>
      <c r="H18" s="420">
        <f t="shared" si="4"/>
        <v>3000009.1666666665</v>
      </c>
      <c r="I18" s="420">
        <f t="shared" si="4"/>
        <v>3000009.1666666665</v>
      </c>
      <c r="J18" s="420">
        <f t="shared" si="4"/>
        <v>3000009.1666666665</v>
      </c>
      <c r="K18" s="420">
        <f t="shared" si="4"/>
        <v>3000009.1666666665</v>
      </c>
      <c r="L18" s="420">
        <f t="shared" si="4"/>
        <v>3000009.1666666665</v>
      </c>
      <c r="M18" s="420">
        <f t="shared" si="4"/>
        <v>3000009.1666666665</v>
      </c>
      <c r="N18" s="370">
        <v>36000110</v>
      </c>
      <c r="O18">
        <f>'4'!J11</f>
        <v>36000110</v>
      </c>
    </row>
    <row r="19" spans="1:15" ht="18.75" customHeight="1" thickTop="1" thickBot="1" x14ac:dyDescent="0.25">
      <c r="A19" s="418" t="s">
        <v>350</v>
      </c>
      <c r="B19" s="420">
        <f>$O19/12</f>
        <v>496038.33333333331</v>
      </c>
      <c r="C19" s="420">
        <f t="shared" ref="C19:L19" si="5">$O19/12</f>
        <v>496038.33333333331</v>
      </c>
      <c r="D19" s="420">
        <f t="shared" si="5"/>
        <v>496038.33333333331</v>
      </c>
      <c r="E19" s="420">
        <f t="shared" si="5"/>
        <v>496038.33333333331</v>
      </c>
      <c r="F19" s="420">
        <f t="shared" si="5"/>
        <v>496038.33333333331</v>
      </c>
      <c r="G19" s="420">
        <f t="shared" si="5"/>
        <v>496038.33333333331</v>
      </c>
      <c r="H19" s="420">
        <f t="shared" si="5"/>
        <v>496038.33333333331</v>
      </c>
      <c r="I19" s="420">
        <f t="shared" si="5"/>
        <v>496038.33333333331</v>
      </c>
      <c r="J19" s="420">
        <f t="shared" si="5"/>
        <v>496038.33333333331</v>
      </c>
      <c r="K19" s="420">
        <f t="shared" si="5"/>
        <v>496038.33333333331</v>
      </c>
      <c r="L19" s="420">
        <f t="shared" si="5"/>
        <v>496038.33333333331</v>
      </c>
      <c r="M19" s="420">
        <v>483718</v>
      </c>
      <c r="N19" s="370">
        <f>O19</f>
        <v>5952460</v>
      </c>
      <c r="O19">
        <f>'4'!J12</f>
        <v>5952460</v>
      </c>
    </row>
    <row r="20" spans="1:15" ht="18.75" customHeight="1" thickTop="1" thickBot="1" x14ac:dyDescent="0.25">
      <c r="A20" s="418" t="s">
        <v>27</v>
      </c>
      <c r="B20" s="420">
        <f t="shared" ref="B20:L21" si="6">$O20/12</f>
        <v>3088442.4166666665</v>
      </c>
      <c r="C20" s="420">
        <f t="shared" si="6"/>
        <v>3088442.4166666665</v>
      </c>
      <c r="D20" s="420">
        <f t="shared" si="6"/>
        <v>3088442.4166666665</v>
      </c>
      <c r="E20" s="420">
        <f t="shared" si="6"/>
        <v>3088442.4166666665</v>
      </c>
      <c r="F20" s="420">
        <f t="shared" si="6"/>
        <v>3088442.4166666665</v>
      </c>
      <c r="G20" s="420">
        <f t="shared" si="6"/>
        <v>3088442.4166666665</v>
      </c>
      <c r="H20" s="420">
        <f t="shared" si="6"/>
        <v>3088442.4166666665</v>
      </c>
      <c r="I20" s="420">
        <f t="shared" si="6"/>
        <v>3088442.4166666665</v>
      </c>
      <c r="J20" s="420">
        <f t="shared" si="6"/>
        <v>3088442.4166666665</v>
      </c>
      <c r="K20" s="420">
        <f t="shared" si="6"/>
        <v>3088442.4166666665</v>
      </c>
      <c r="L20" s="420">
        <f t="shared" si="6"/>
        <v>3088442.4166666665</v>
      </c>
      <c r="M20" s="420">
        <v>3459888</v>
      </c>
      <c r="N20" s="370">
        <f>O20</f>
        <v>37061309</v>
      </c>
      <c r="O20">
        <f>'4'!J13</f>
        <v>37061309</v>
      </c>
    </row>
    <row r="21" spans="1:15" ht="18.75" customHeight="1" thickTop="1" thickBot="1" x14ac:dyDescent="0.25">
      <c r="A21" s="418" t="s">
        <v>351</v>
      </c>
      <c r="B21" s="420">
        <f t="shared" si="6"/>
        <v>580583.33333333337</v>
      </c>
      <c r="C21" s="420">
        <f t="shared" si="6"/>
        <v>580583.33333333337</v>
      </c>
      <c r="D21" s="420">
        <f t="shared" si="6"/>
        <v>580583.33333333337</v>
      </c>
      <c r="E21" s="420">
        <f t="shared" si="6"/>
        <v>580583.33333333337</v>
      </c>
      <c r="F21" s="420">
        <f t="shared" si="6"/>
        <v>580583.33333333337</v>
      </c>
      <c r="G21" s="420">
        <f t="shared" si="6"/>
        <v>580583.33333333337</v>
      </c>
      <c r="H21" s="420">
        <f t="shared" si="6"/>
        <v>580583.33333333337</v>
      </c>
      <c r="I21" s="420">
        <f t="shared" si="6"/>
        <v>580583.33333333337</v>
      </c>
      <c r="J21" s="420">
        <f t="shared" si="6"/>
        <v>580583.33333333337</v>
      </c>
      <c r="K21" s="420">
        <f t="shared" si="6"/>
        <v>580583.33333333337</v>
      </c>
      <c r="L21" s="420">
        <f t="shared" si="6"/>
        <v>580583.33333333337</v>
      </c>
      <c r="M21" s="420">
        <v>580587</v>
      </c>
      <c r="N21" s="370">
        <v>6967000</v>
      </c>
      <c r="O21">
        <f>'4'!J15</f>
        <v>6967000</v>
      </c>
    </row>
    <row r="22" spans="1:15" ht="18.75" customHeight="1" thickTop="1" thickBot="1" x14ac:dyDescent="0.25">
      <c r="A22" s="418" t="s">
        <v>352</v>
      </c>
      <c r="B22" s="420"/>
      <c r="C22" s="420"/>
      <c r="D22" s="420">
        <f>O22</f>
        <v>5035294</v>
      </c>
      <c r="E22" s="420"/>
      <c r="F22" s="420"/>
      <c r="G22" s="420"/>
      <c r="H22" s="420"/>
      <c r="I22" s="420"/>
      <c r="J22" s="420"/>
      <c r="K22" s="420"/>
      <c r="L22" s="420"/>
      <c r="M22" s="420"/>
      <c r="N22" s="370">
        <f t="shared" ref="N22:N25" si="7">SUM(B22:M22)</f>
        <v>5035294</v>
      </c>
      <c r="O22">
        <f>'4'!J17</f>
        <v>5035294</v>
      </c>
    </row>
    <row r="23" spans="1:15" ht="18.75" customHeight="1" thickTop="1" thickBot="1" x14ac:dyDescent="0.25">
      <c r="A23" s="418" t="s">
        <v>353</v>
      </c>
      <c r="B23" s="420"/>
      <c r="C23" s="420"/>
      <c r="D23" s="420">
        <f>O23</f>
        <v>790000</v>
      </c>
      <c r="E23" s="420"/>
      <c r="F23" s="420"/>
      <c r="G23" s="420"/>
      <c r="H23" s="420"/>
      <c r="I23" s="420"/>
      <c r="J23" s="420"/>
      <c r="K23" s="420"/>
      <c r="L23" s="420"/>
      <c r="M23" s="420"/>
      <c r="N23" s="370">
        <f t="shared" si="7"/>
        <v>790000</v>
      </c>
      <c r="O23">
        <f>'4'!J18+'4'!J23</f>
        <v>790000</v>
      </c>
    </row>
    <row r="24" spans="1:15" ht="18.75" customHeight="1" thickTop="1" thickBot="1" x14ac:dyDescent="0.25">
      <c r="A24" s="419" t="s">
        <v>205</v>
      </c>
      <c r="B24" s="420"/>
      <c r="C24" s="420"/>
      <c r="D24" s="420"/>
      <c r="E24" s="420"/>
      <c r="F24" s="420"/>
      <c r="G24" s="420"/>
      <c r="H24" s="420">
        <f>O24</f>
        <v>38596511</v>
      </c>
      <c r="I24" s="420"/>
      <c r="J24" s="420"/>
      <c r="K24" s="420"/>
      <c r="L24" s="420"/>
      <c r="M24" s="420"/>
      <c r="N24" s="370">
        <f t="shared" si="7"/>
        <v>38596511</v>
      </c>
      <c r="O24">
        <f>'4'!J20</f>
        <v>38596511</v>
      </c>
    </row>
    <row r="25" spans="1:15" ht="18.75" customHeight="1" thickTop="1" x14ac:dyDescent="0.2">
      <c r="A25" s="496" t="s">
        <v>427</v>
      </c>
      <c r="B25" s="497">
        <v>2595897</v>
      </c>
      <c r="C25" s="497"/>
      <c r="D25" s="497"/>
      <c r="E25" s="497"/>
      <c r="F25" s="497"/>
      <c r="G25" s="497"/>
      <c r="H25" s="497"/>
      <c r="I25" s="497"/>
      <c r="J25" s="497"/>
      <c r="K25" s="497"/>
      <c r="L25" s="497"/>
      <c r="M25" s="497">
        <f>O25</f>
        <v>0</v>
      </c>
      <c r="N25" s="498">
        <f t="shared" si="7"/>
        <v>2595897</v>
      </c>
      <c r="O25">
        <f>'4'!J30</f>
        <v>0</v>
      </c>
    </row>
    <row r="26" spans="1:15" ht="18.75" customHeight="1" thickBot="1" x14ac:dyDescent="0.25">
      <c r="A26" s="499" t="s">
        <v>438</v>
      </c>
      <c r="B26" s="500"/>
      <c r="C26" s="500"/>
      <c r="D26" s="500"/>
      <c r="E26" s="500">
        <v>426643</v>
      </c>
      <c r="F26" s="500"/>
      <c r="G26" s="500"/>
      <c r="H26" s="500"/>
      <c r="I26" s="500"/>
      <c r="J26" s="500"/>
      <c r="K26" s="500"/>
      <c r="L26" s="500"/>
      <c r="M26" s="500"/>
      <c r="N26" s="501">
        <v>426643</v>
      </c>
    </row>
    <row r="27" spans="1:15" ht="18.75" customHeight="1" thickTop="1" thickBot="1" x14ac:dyDescent="0.25">
      <c r="A27" s="371" t="s">
        <v>354</v>
      </c>
      <c r="B27" s="422">
        <f>SUM(B18:B25)</f>
        <v>9760970.25</v>
      </c>
      <c r="C27" s="422">
        <f t="shared" ref="C27:M27" si="8">SUM(C18:C25)</f>
        <v>7165073.2499999991</v>
      </c>
      <c r="D27" s="422">
        <f t="shared" si="8"/>
        <v>12990367.25</v>
      </c>
      <c r="E27" s="422">
        <f>SUM(E18:E26)</f>
        <v>7591716.2499999991</v>
      </c>
      <c r="F27" s="422">
        <f t="shared" si="8"/>
        <v>7165073.2499999991</v>
      </c>
      <c r="G27" s="422">
        <f t="shared" si="8"/>
        <v>7165073.2499999991</v>
      </c>
      <c r="H27" s="422">
        <f t="shared" si="8"/>
        <v>45761584.25</v>
      </c>
      <c r="I27" s="422">
        <f t="shared" si="8"/>
        <v>7165073.2499999991</v>
      </c>
      <c r="J27" s="422">
        <f t="shared" si="8"/>
        <v>7165073.2499999991</v>
      </c>
      <c r="K27" s="422">
        <f t="shared" si="8"/>
        <v>7165073.2499999991</v>
      </c>
      <c r="L27" s="422">
        <f t="shared" si="8"/>
        <v>7165073.2499999991</v>
      </c>
      <c r="M27" s="422">
        <f t="shared" si="8"/>
        <v>7524202.166666666</v>
      </c>
      <c r="N27" s="427">
        <f>SUM(N18:N26)</f>
        <v>133425224</v>
      </c>
      <c r="O27" s="421"/>
    </row>
    <row r="28" spans="1:15" ht="16.5" thickTop="1" x14ac:dyDescent="0.2">
      <c r="A28" s="282"/>
    </row>
  </sheetData>
  <mergeCells count="6">
    <mergeCell ref="A1:N1"/>
    <mergeCell ref="A8:N8"/>
    <mergeCell ref="A17:N17"/>
    <mergeCell ref="A5:N5"/>
    <mergeCell ref="A4:N4"/>
    <mergeCell ref="A3:N3"/>
  </mergeCells>
  <pageMargins left="0.7" right="0.7" top="0.75" bottom="0.75" header="0.3" footer="0.3"/>
  <pageSetup paperSize="9" scale="85"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D25"/>
  <sheetViews>
    <sheetView view="pageBreakPreview" zoomScale="130" zoomScaleNormal="100" zoomScaleSheetLayoutView="130" workbookViewId="0">
      <selection sqref="A1:D1"/>
    </sheetView>
  </sheetViews>
  <sheetFormatPr defaultRowHeight="12.75" x14ac:dyDescent="0.2"/>
  <cols>
    <col min="2" max="2" width="42.140625" customWidth="1"/>
    <col min="3" max="3" width="13.7109375" customWidth="1"/>
    <col min="4" max="4" width="10.85546875" customWidth="1"/>
  </cols>
  <sheetData>
    <row r="1" spans="1:4" x14ac:dyDescent="0.2">
      <c r="A1" s="632" t="s">
        <v>450</v>
      </c>
      <c r="B1" s="632"/>
      <c r="C1" s="632"/>
      <c r="D1" s="632"/>
    </row>
    <row r="2" spans="1:4" x14ac:dyDescent="0.2">
      <c r="A2" s="285"/>
    </row>
    <row r="3" spans="1:4" x14ac:dyDescent="0.2">
      <c r="A3" s="285"/>
    </row>
    <row r="4" spans="1:4" x14ac:dyDescent="0.2">
      <c r="A4" s="633" t="s">
        <v>435</v>
      </c>
      <c r="B4" s="633"/>
      <c r="C4" s="633"/>
      <c r="D4" s="633"/>
    </row>
    <row r="5" spans="1:4" x14ac:dyDescent="0.2">
      <c r="A5" s="287"/>
    </row>
    <row r="6" spans="1:4" x14ac:dyDescent="0.2">
      <c r="A6" s="539" t="s">
        <v>34</v>
      </c>
      <c r="B6" s="539"/>
      <c r="C6" s="539"/>
      <c r="D6" s="539"/>
    </row>
    <row r="7" spans="1:4" x14ac:dyDescent="0.2">
      <c r="A7" s="539"/>
      <c r="B7" s="539"/>
      <c r="C7" s="539"/>
    </row>
    <row r="8" spans="1:4" ht="15.75" x14ac:dyDescent="0.2">
      <c r="A8" s="282"/>
    </row>
    <row r="9" spans="1:4" ht="15.75" x14ac:dyDescent="0.2">
      <c r="A9" s="282"/>
    </row>
    <row r="10" spans="1:4" ht="16.5" thickBot="1" x14ac:dyDescent="0.25">
      <c r="A10" s="282"/>
    </row>
    <row r="11" spans="1:4" ht="24.75" customHeight="1" x14ac:dyDescent="0.2">
      <c r="A11" s="640" t="s">
        <v>16</v>
      </c>
      <c r="B11" s="641"/>
      <c r="C11" s="432" t="s">
        <v>64</v>
      </c>
      <c r="D11" s="469" t="s">
        <v>432</v>
      </c>
    </row>
    <row r="12" spans="1:4" ht="16.5" thickBot="1" x14ac:dyDescent="0.25">
      <c r="A12" s="642"/>
      <c r="B12" s="643"/>
      <c r="C12" s="464"/>
      <c r="D12" s="470"/>
    </row>
    <row r="13" spans="1:4" ht="21.75" customHeight="1" x14ac:dyDescent="0.2">
      <c r="A13" s="634" t="s">
        <v>417</v>
      </c>
      <c r="B13" s="635"/>
      <c r="C13" s="635"/>
      <c r="D13" s="471"/>
    </row>
    <row r="14" spans="1:4" ht="24.75" customHeight="1" x14ac:dyDescent="0.2">
      <c r="A14" s="644"/>
      <c r="B14" s="423" t="s">
        <v>412</v>
      </c>
      <c r="C14" s="465">
        <v>22887139</v>
      </c>
      <c r="D14" s="293">
        <v>22887139</v>
      </c>
    </row>
    <row r="15" spans="1:4" ht="24.75" customHeight="1" x14ac:dyDescent="0.2">
      <c r="A15" s="644"/>
      <c r="B15" s="423" t="s">
        <v>425</v>
      </c>
      <c r="C15" s="465">
        <v>3716000</v>
      </c>
      <c r="D15" s="293">
        <v>3716000</v>
      </c>
    </row>
    <row r="16" spans="1:4" ht="24.75" customHeight="1" x14ac:dyDescent="0.2">
      <c r="A16" s="644"/>
      <c r="B16" s="423" t="s">
        <v>423</v>
      </c>
      <c r="C16" s="465">
        <v>3000000</v>
      </c>
      <c r="D16" s="293">
        <v>3000000</v>
      </c>
    </row>
    <row r="17" spans="1:4" ht="24.75" customHeight="1" x14ac:dyDescent="0.2">
      <c r="A17" s="645"/>
      <c r="B17" s="423" t="s">
        <v>233</v>
      </c>
      <c r="C17" s="465">
        <v>6989528</v>
      </c>
      <c r="D17" s="293">
        <v>6989528</v>
      </c>
    </row>
    <row r="18" spans="1:4" ht="28.5" customHeight="1" x14ac:dyDescent="0.2">
      <c r="A18" s="638" t="s">
        <v>418</v>
      </c>
      <c r="B18" s="639"/>
      <c r="C18" s="466">
        <f>SUM(C14:C17)</f>
        <v>36592667</v>
      </c>
      <c r="D18" s="472">
        <f>SUM(D14:D17)</f>
        <v>36592667</v>
      </c>
    </row>
    <row r="19" spans="1:4" ht="24.75" customHeight="1" x14ac:dyDescent="0.2">
      <c r="A19" s="650" t="s">
        <v>419</v>
      </c>
      <c r="B19" s="651"/>
      <c r="C19" s="651"/>
      <c r="D19" s="471"/>
    </row>
    <row r="20" spans="1:4" ht="26.25" customHeight="1" x14ac:dyDescent="0.2">
      <c r="A20" s="646">
        <v>2</v>
      </c>
      <c r="B20" s="292" t="s">
        <v>421</v>
      </c>
      <c r="C20" s="465">
        <v>227830</v>
      </c>
      <c r="D20" s="293">
        <v>227830</v>
      </c>
    </row>
    <row r="21" spans="1:4" ht="26.25" customHeight="1" x14ac:dyDescent="0.2">
      <c r="A21" s="647"/>
      <c r="B21" s="292" t="s">
        <v>422</v>
      </c>
      <c r="C21" s="465">
        <v>350000</v>
      </c>
      <c r="D21" s="293">
        <v>350000</v>
      </c>
    </row>
    <row r="22" spans="1:4" ht="26.25" customHeight="1" x14ac:dyDescent="0.2">
      <c r="A22" s="647"/>
      <c r="B22" s="292" t="s">
        <v>411</v>
      </c>
      <c r="C22" s="465">
        <v>1000000</v>
      </c>
      <c r="D22" s="293">
        <v>1000000</v>
      </c>
    </row>
    <row r="23" spans="1:4" ht="26.25" customHeight="1" x14ac:dyDescent="0.2">
      <c r="A23" s="634"/>
      <c r="B23" s="292" t="s">
        <v>233</v>
      </c>
      <c r="C23" s="465">
        <v>426014</v>
      </c>
      <c r="D23" s="293">
        <v>426014</v>
      </c>
    </row>
    <row r="24" spans="1:4" ht="25.5" customHeight="1" thickBot="1" x14ac:dyDescent="0.25">
      <c r="A24" s="648" t="s">
        <v>420</v>
      </c>
      <c r="B24" s="649"/>
      <c r="C24" s="467">
        <v>2003844</v>
      </c>
      <c r="D24" s="473">
        <v>2003844</v>
      </c>
    </row>
    <row r="25" spans="1:4" ht="25.5" customHeight="1" thickBot="1" x14ac:dyDescent="0.25">
      <c r="A25" s="636" t="s">
        <v>234</v>
      </c>
      <c r="B25" s="637"/>
      <c r="C25" s="468">
        <f>C24+C18</f>
        <v>38596511</v>
      </c>
      <c r="D25" s="474">
        <f>D24+D18</f>
        <v>38596511</v>
      </c>
    </row>
  </sheetData>
  <mergeCells count="13">
    <mergeCell ref="A1:D1"/>
    <mergeCell ref="A4:D4"/>
    <mergeCell ref="A6:D6"/>
    <mergeCell ref="A13:C13"/>
    <mergeCell ref="A25:B25"/>
    <mergeCell ref="A7:C7"/>
    <mergeCell ref="A18:B18"/>
    <mergeCell ref="A11:B11"/>
    <mergeCell ref="A12:B12"/>
    <mergeCell ref="A14:A17"/>
    <mergeCell ref="A20:A23"/>
    <mergeCell ref="A24:B24"/>
    <mergeCell ref="A19:C19"/>
  </mergeCells>
  <pageMargins left="0.7" right="0.7" top="0.75" bottom="0.75" header="0.3" footer="0.3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5"/>
  <sheetViews>
    <sheetView view="pageBreakPreview" zoomScale="130" zoomScaleNormal="115" zoomScaleSheetLayoutView="130" workbookViewId="0">
      <selection sqref="A1:J1"/>
    </sheetView>
  </sheetViews>
  <sheetFormatPr defaultRowHeight="12.75" x14ac:dyDescent="0.2"/>
  <cols>
    <col min="1" max="1" width="9.28515625" bestFit="1" customWidth="1"/>
    <col min="2" max="2" width="32.28515625" customWidth="1"/>
    <col min="3" max="4" width="9.7109375" bestFit="1" customWidth="1"/>
    <col min="5" max="5" width="11.140625" bestFit="1" customWidth="1"/>
    <col min="6" max="6" width="9.7109375" bestFit="1" customWidth="1"/>
    <col min="7" max="10" width="11.140625" bestFit="1" customWidth="1"/>
  </cols>
  <sheetData>
    <row r="1" spans="1:10" x14ac:dyDescent="0.2">
      <c r="A1" s="632" t="s">
        <v>451</v>
      </c>
      <c r="B1" s="632"/>
      <c r="C1" s="632"/>
      <c r="D1" s="632"/>
      <c r="E1" s="632"/>
      <c r="F1" s="632"/>
      <c r="G1" s="632"/>
      <c r="H1" s="632"/>
      <c r="I1" s="632"/>
      <c r="J1" s="632"/>
    </row>
    <row r="2" spans="1:10" ht="15.75" x14ac:dyDescent="0.2">
      <c r="A2" s="282"/>
    </row>
    <row r="3" spans="1:10" ht="15.75" x14ac:dyDescent="0.2">
      <c r="A3" s="631" t="s">
        <v>196</v>
      </c>
      <c r="B3" s="631"/>
      <c r="C3" s="631"/>
      <c r="D3" s="631"/>
      <c r="E3" s="631"/>
      <c r="F3" s="631"/>
      <c r="G3" s="631"/>
      <c r="H3" s="631"/>
      <c r="I3" s="631"/>
      <c r="J3" s="631"/>
    </row>
    <row r="4" spans="1:10" ht="15.75" x14ac:dyDescent="0.2">
      <c r="A4" s="631" t="s">
        <v>293</v>
      </c>
      <c r="B4" s="631"/>
      <c r="C4" s="631"/>
      <c r="D4" s="631"/>
      <c r="E4" s="631"/>
      <c r="F4" s="631"/>
      <c r="G4" s="631"/>
      <c r="H4" s="631"/>
      <c r="I4" s="631"/>
      <c r="J4" s="631"/>
    </row>
    <row r="5" spans="1:10" ht="15.75" x14ac:dyDescent="0.2">
      <c r="A5" s="284"/>
    </row>
    <row r="6" spans="1:10" ht="15.75" x14ac:dyDescent="0.2">
      <c r="A6" s="631" t="s">
        <v>65</v>
      </c>
      <c r="B6" s="631"/>
      <c r="C6" s="631"/>
      <c r="D6" s="631"/>
      <c r="E6" s="631"/>
      <c r="F6" s="631"/>
      <c r="G6" s="631"/>
      <c r="H6" s="631"/>
      <c r="I6" s="631"/>
      <c r="J6" s="631"/>
    </row>
    <row r="8" spans="1:10" ht="13.5" thickBot="1" x14ac:dyDescent="0.25">
      <c r="A8" s="329"/>
    </row>
    <row r="9" spans="1:10" ht="13.5" thickBot="1" x14ac:dyDescent="0.25">
      <c r="A9" s="652" t="s">
        <v>65</v>
      </c>
      <c r="B9" s="653"/>
      <c r="C9" s="653"/>
      <c r="D9" s="653"/>
      <c r="E9" s="653"/>
      <c r="F9" s="653"/>
      <c r="G9" s="653"/>
      <c r="H9" s="653"/>
      <c r="I9" s="653"/>
      <c r="J9" s="654"/>
    </row>
    <row r="10" spans="1:10" x14ac:dyDescent="0.2">
      <c r="A10" s="344" t="s">
        <v>240</v>
      </c>
      <c r="B10" s="345" t="s">
        <v>16</v>
      </c>
      <c r="C10" s="657">
        <v>2020</v>
      </c>
      <c r="D10" s="657"/>
      <c r="E10" s="657">
        <v>2021</v>
      </c>
      <c r="F10" s="657"/>
      <c r="G10" s="657">
        <v>2022</v>
      </c>
      <c r="H10" s="657"/>
      <c r="I10" s="657">
        <v>2023</v>
      </c>
      <c r="J10" s="658"/>
    </row>
    <row r="11" spans="1:10" x14ac:dyDescent="0.2">
      <c r="A11" s="337">
        <v>1</v>
      </c>
      <c r="B11" s="331">
        <v>2</v>
      </c>
      <c r="C11" s="330" t="s">
        <v>135</v>
      </c>
      <c r="D11" s="330" t="s">
        <v>294</v>
      </c>
      <c r="E11" s="330" t="s">
        <v>135</v>
      </c>
      <c r="F11" s="330" t="s">
        <v>294</v>
      </c>
      <c r="G11" s="330" t="s">
        <v>135</v>
      </c>
      <c r="H11" s="330" t="s">
        <v>294</v>
      </c>
      <c r="I11" s="330" t="s">
        <v>135</v>
      </c>
      <c r="J11" s="338" t="s">
        <v>294</v>
      </c>
    </row>
    <row r="12" spans="1:10" x14ac:dyDescent="0.2">
      <c r="A12" s="339" t="s">
        <v>22</v>
      </c>
      <c r="B12" s="332" t="s">
        <v>295</v>
      </c>
      <c r="C12" s="399">
        <v>8615967</v>
      </c>
      <c r="D12" s="399">
        <f>'5'!B8</f>
        <v>10168742</v>
      </c>
      <c r="E12" s="333">
        <v>8615967</v>
      </c>
      <c r="F12" s="333">
        <v>8615967</v>
      </c>
      <c r="G12" s="333">
        <v>9000000</v>
      </c>
      <c r="H12" s="333">
        <v>9000000</v>
      </c>
      <c r="I12" s="333">
        <v>9000000</v>
      </c>
      <c r="J12" s="340">
        <v>9000000</v>
      </c>
    </row>
    <row r="13" spans="1:10" x14ac:dyDescent="0.2">
      <c r="A13" s="339" t="s">
        <v>24</v>
      </c>
      <c r="B13" s="332" t="s">
        <v>176</v>
      </c>
      <c r="C13" s="399">
        <f>'7'!O10</f>
        <v>16500000</v>
      </c>
      <c r="D13" s="399">
        <f>'5'!B9</f>
        <v>16500000</v>
      </c>
      <c r="E13" s="333">
        <v>16500000</v>
      </c>
      <c r="F13" s="333">
        <v>16500000</v>
      </c>
      <c r="G13" s="333">
        <v>16500000</v>
      </c>
      <c r="H13" s="333">
        <v>16500000</v>
      </c>
      <c r="I13" s="333">
        <v>16500000</v>
      </c>
      <c r="J13" s="340">
        <v>16500000</v>
      </c>
    </row>
    <row r="14" spans="1:10" x14ac:dyDescent="0.2">
      <c r="A14" s="339" t="s">
        <v>26</v>
      </c>
      <c r="B14" s="332" t="s">
        <v>296</v>
      </c>
      <c r="C14" s="399">
        <f>'7'!O11</f>
        <v>64215455</v>
      </c>
      <c r="D14" s="399">
        <f>'5'!B10</f>
        <v>64215455</v>
      </c>
      <c r="E14" s="333">
        <v>65000000</v>
      </c>
      <c r="F14" s="333">
        <v>65000000</v>
      </c>
      <c r="G14" s="333">
        <v>65000000</v>
      </c>
      <c r="H14" s="333">
        <v>65000000</v>
      </c>
      <c r="I14" s="333">
        <v>65000000</v>
      </c>
      <c r="J14" s="340">
        <v>65000000</v>
      </c>
    </row>
    <row r="15" spans="1:10" x14ac:dyDescent="0.2">
      <c r="A15" s="339" t="s">
        <v>28</v>
      </c>
      <c r="B15" s="332" t="s">
        <v>297</v>
      </c>
      <c r="C15" s="400">
        <v>4413671</v>
      </c>
      <c r="D15" s="400">
        <v>4413671</v>
      </c>
      <c r="E15" s="334">
        <v>6200000</v>
      </c>
      <c r="F15" s="334">
        <v>6200000</v>
      </c>
      <c r="G15" s="334">
        <v>6300000</v>
      </c>
      <c r="H15" s="334">
        <v>6300000</v>
      </c>
      <c r="I15" s="334">
        <v>6400000</v>
      </c>
      <c r="J15" s="341">
        <v>6400000</v>
      </c>
    </row>
    <row r="16" spans="1:10" x14ac:dyDescent="0.2">
      <c r="A16" s="339" t="s">
        <v>30</v>
      </c>
      <c r="B16" s="332" t="s">
        <v>428</v>
      </c>
      <c r="C16" s="333">
        <v>29876000</v>
      </c>
      <c r="D16" s="333"/>
      <c r="E16" s="333">
        <v>17535846</v>
      </c>
      <c r="F16" s="333"/>
      <c r="G16" s="333"/>
      <c r="H16" s="333"/>
      <c r="I16" s="333">
        <v>8713568</v>
      </c>
      <c r="J16" s="340"/>
    </row>
    <row r="17" spans="1:10" ht="13.5" thickBot="1" x14ac:dyDescent="0.25">
      <c r="A17" s="346" t="s">
        <v>101</v>
      </c>
      <c r="B17" s="347" t="s">
        <v>96</v>
      </c>
      <c r="C17" s="401">
        <f>'7'!O14</f>
        <v>8783818</v>
      </c>
      <c r="D17" s="401">
        <f>'5'!B13</f>
        <v>6564066</v>
      </c>
      <c r="E17" s="348">
        <f>C48</f>
        <v>2568618</v>
      </c>
      <c r="F17" s="348">
        <f>D48</f>
        <v>2568618</v>
      </c>
      <c r="G17" s="348">
        <f t="shared" ref="G17:J17" si="0">E48</f>
        <v>16814128</v>
      </c>
      <c r="H17" s="348">
        <f t="shared" si="0"/>
        <v>16814128</v>
      </c>
      <c r="I17" s="348">
        <f t="shared" si="0"/>
        <v>2827661</v>
      </c>
      <c r="J17" s="348">
        <f t="shared" si="0"/>
        <v>2827661</v>
      </c>
    </row>
    <row r="18" spans="1:10" ht="13.5" thickBot="1" x14ac:dyDescent="0.25">
      <c r="A18" s="354" t="s">
        <v>103</v>
      </c>
      <c r="B18" s="355" t="s">
        <v>169</v>
      </c>
      <c r="C18" s="356">
        <f t="shared" ref="C18:J18" si="1">SUM(C12:C17)</f>
        <v>132404911</v>
      </c>
      <c r="D18" s="356">
        <f t="shared" si="1"/>
        <v>101861934</v>
      </c>
      <c r="E18" s="356">
        <f t="shared" si="1"/>
        <v>116420431</v>
      </c>
      <c r="F18" s="356">
        <f t="shared" si="1"/>
        <v>98884585</v>
      </c>
      <c r="G18" s="356">
        <f t="shared" si="1"/>
        <v>113614128</v>
      </c>
      <c r="H18" s="356">
        <f t="shared" si="1"/>
        <v>113614128</v>
      </c>
      <c r="I18" s="356">
        <f t="shared" si="1"/>
        <v>108441229</v>
      </c>
      <c r="J18" s="357">
        <f t="shared" si="1"/>
        <v>99727661</v>
      </c>
    </row>
    <row r="19" spans="1:10" x14ac:dyDescent="0.2">
      <c r="A19" s="350" t="s">
        <v>250</v>
      </c>
      <c r="B19" s="351" t="s">
        <v>298</v>
      </c>
      <c r="C19" s="352"/>
      <c r="D19" s="352"/>
      <c r="E19" s="352"/>
      <c r="F19" s="352"/>
      <c r="G19" s="352"/>
      <c r="H19" s="352"/>
      <c r="I19" s="352"/>
      <c r="J19" s="353"/>
    </row>
    <row r="20" spans="1:10" x14ac:dyDescent="0.2">
      <c r="A20" s="339" t="s">
        <v>252</v>
      </c>
      <c r="B20" s="332" t="s">
        <v>299</v>
      </c>
      <c r="C20" s="334"/>
      <c r="D20" s="334"/>
      <c r="E20" s="334"/>
      <c r="F20" s="334"/>
      <c r="G20" s="334"/>
      <c r="H20" s="334"/>
      <c r="I20" s="334"/>
      <c r="J20" s="341"/>
    </row>
    <row r="21" spans="1:10" x14ac:dyDescent="0.2">
      <c r="A21" s="339" t="s">
        <v>254</v>
      </c>
      <c r="B21" s="332" t="s">
        <v>300</v>
      </c>
      <c r="C21" s="334"/>
      <c r="D21" s="334"/>
      <c r="E21" s="334"/>
      <c r="F21" s="334"/>
      <c r="G21" s="334"/>
      <c r="H21" s="334"/>
      <c r="I21" s="334"/>
      <c r="J21" s="341"/>
    </row>
    <row r="22" spans="1:10" ht="24" x14ac:dyDescent="0.2">
      <c r="A22" s="339" t="s">
        <v>256</v>
      </c>
      <c r="B22" s="332" t="s">
        <v>301</v>
      </c>
      <c r="C22" s="334"/>
      <c r="D22" s="334"/>
      <c r="E22" s="334"/>
      <c r="F22" s="334"/>
      <c r="G22" s="334"/>
      <c r="H22" s="334"/>
      <c r="I22" s="334"/>
      <c r="J22" s="341"/>
    </row>
    <row r="23" spans="1:10" x14ac:dyDescent="0.2">
      <c r="A23" s="339" t="s">
        <v>302</v>
      </c>
      <c r="B23" s="332" t="s">
        <v>303</v>
      </c>
      <c r="C23" s="334"/>
      <c r="D23" s="334"/>
      <c r="E23" s="334"/>
      <c r="F23" s="334"/>
      <c r="G23" s="334"/>
      <c r="H23" s="334"/>
      <c r="I23" s="334"/>
      <c r="J23" s="341"/>
    </row>
    <row r="24" spans="1:10" x14ac:dyDescent="0.2">
      <c r="A24" s="339" t="s">
        <v>304</v>
      </c>
      <c r="B24" s="332" t="s">
        <v>305</v>
      </c>
      <c r="C24" s="334"/>
      <c r="D24" s="334"/>
      <c r="E24" s="334"/>
      <c r="F24" s="334"/>
      <c r="G24" s="334"/>
      <c r="H24" s="334"/>
      <c r="I24" s="334"/>
      <c r="J24" s="341"/>
    </row>
    <row r="25" spans="1:10" x14ac:dyDescent="0.2">
      <c r="A25" s="337" t="s">
        <v>306</v>
      </c>
      <c r="B25" s="330" t="s">
        <v>307</v>
      </c>
      <c r="C25" s="336">
        <f>SUM(C19:C24)</f>
        <v>0</v>
      </c>
      <c r="D25" s="336">
        <f t="shared" ref="D25:J25" si="2">SUM(D19:D24)</f>
        <v>0</v>
      </c>
      <c r="E25" s="336">
        <f t="shared" si="2"/>
        <v>0</v>
      </c>
      <c r="F25" s="336">
        <f t="shared" si="2"/>
        <v>0</v>
      </c>
      <c r="G25" s="336">
        <f t="shared" si="2"/>
        <v>0</v>
      </c>
      <c r="H25" s="336">
        <f t="shared" si="2"/>
        <v>0</v>
      </c>
      <c r="I25" s="336">
        <f t="shared" si="2"/>
        <v>0</v>
      </c>
      <c r="J25" s="343">
        <f t="shared" si="2"/>
        <v>0</v>
      </c>
    </row>
    <row r="26" spans="1:10" ht="13.5" thickBot="1" x14ac:dyDescent="0.25">
      <c r="A26" s="358" t="s">
        <v>308</v>
      </c>
      <c r="B26" s="359" t="s">
        <v>309</v>
      </c>
      <c r="C26" s="360"/>
      <c r="D26" s="360"/>
      <c r="E26" s="360"/>
      <c r="F26" s="360"/>
      <c r="G26" s="360"/>
      <c r="H26" s="360"/>
      <c r="I26" s="360"/>
      <c r="J26" s="361"/>
    </row>
    <row r="27" spans="1:10" ht="13.5" thickBot="1" x14ac:dyDescent="0.25">
      <c r="A27" s="354" t="s">
        <v>310</v>
      </c>
      <c r="B27" s="355" t="s">
        <v>311</v>
      </c>
      <c r="C27" s="356">
        <f>C26+C25+C18</f>
        <v>132404911</v>
      </c>
      <c r="D27" s="356">
        <f t="shared" ref="D27:J27" si="3">D26+D25+D18</f>
        <v>101861934</v>
      </c>
      <c r="E27" s="356">
        <f t="shared" si="3"/>
        <v>116420431</v>
      </c>
      <c r="F27" s="356">
        <f t="shared" si="3"/>
        <v>98884585</v>
      </c>
      <c r="G27" s="356">
        <f t="shared" si="3"/>
        <v>113614128</v>
      </c>
      <c r="H27" s="356">
        <f t="shared" si="3"/>
        <v>113614128</v>
      </c>
      <c r="I27" s="356">
        <f t="shared" si="3"/>
        <v>108441229</v>
      </c>
      <c r="J27" s="357">
        <f t="shared" si="3"/>
        <v>99727661</v>
      </c>
    </row>
    <row r="28" spans="1:10" ht="15.75" x14ac:dyDescent="0.2">
      <c r="A28" s="282"/>
    </row>
    <row r="29" spans="1:10" ht="18.75" x14ac:dyDescent="0.2">
      <c r="A29" s="283"/>
    </row>
    <row r="30" spans="1:10" x14ac:dyDescent="0.2">
      <c r="A30" s="285"/>
    </row>
    <row r="31" spans="1:10" x14ac:dyDescent="0.2">
      <c r="A31" s="632" t="s">
        <v>429</v>
      </c>
      <c r="B31" s="632"/>
      <c r="C31" s="632"/>
      <c r="D31" s="632"/>
      <c r="E31" s="632"/>
      <c r="F31" s="632"/>
      <c r="G31" s="632"/>
      <c r="H31" s="632"/>
      <c r="I31" s="632"/>
      <c r="J31" s="632"/>
    </row>
    <row r="32" spans="1:10" ht="15.75" x14ac:dyDescent="0.2">
      <c r="A32" s="282"/>
    </row>
    <row r="33" spans="1:10" ht="15.75" x14ac:dyDescent="0.2">
      <c r="A33" s="631" t="s">
        <v>196</v>
      </c>
      <c r="B33" s="631"/>
      <c r="C33" s="631"/>
      <c r="D33" s="631"/>
      <c r="E33" s="631"/>
      <c r="F33" s="631"/>
      <c r="G33" s="631"/>
      <c r="H33" s="631"/>
      <c r="I33" s="631"/>
      <c r="J33" s="631"/>
    </row>
    <row r="34" spans="1:10" ht="15.75" x14ac:dyDescent="0.2">
      <c r="A34" s="631" t="s">
        <v>293</v>
      </c>
      <c r="B34" s="631"/>
      <c r="C34" s="631"/>
      <c r="D34" s="631"/>
      <c r="E34" s="631"/>
      <c r="F34" s="631"/>
      <c r="G34" s="631"/>
      <c r="H34" s="631"/>
      <c r="I34" s="631"/>
      <c r="J34" s="631"/>
    </row>
    <row r="35" spans="1:10" ht="15.75" x14ac:dyDescent="0.2">
      <c r="A35" s="284"/>
    </row>
    <row r="36" spans="1:10" ht="15.75" x14ac:dyDescent="0.2">
      <c r="A36" s="631" t="s">
        <v>105</v>
      </c>
      <c r="B36" s="631"/>
      <c r="C36" s="631"/>
      <c r="D36" s="631"/>
      <c r="E36" s="631"/>
      <c r="F36" s="631"/>
      <c r="G36" s="631"/>
      <c r="H36" s="631"/>
      <c r="I36" s="631"/>
      <c r="J36" s="631"/>
    </row>
    <row r="38" spans="1:10" ht="13.5" thickBot="1" x14ac:dyDescent="0.25">
      <c r="A38" s="329"/>
    </row>
    <row r="39" spans="1:10" ht="13.5" thickBot="1" x14ac:dyDescent="0.25">
      <c r="A39" s="659" t="s">
        <v>105</v>
      </c>
      <c r="B39" s="660"/>
      <c r="C39" s="660"/>
      <c r="D39" s="660"/>
      <c r="E39" s="660"/>
      <c r="F39" s="660"/>
      <c r="G39" s="660"/>
      <c r="H39" s="660"/>
      <c r="I39" s="660"/>
      <c r="J39" s="661"/>
    </row>
    <row r="40" spans="1:10" x14ac:dyDescent="0.2">
      <c r="A40" s="365" t="s">
        <v>240</v>
      </c>
      <c r="B40" s="331" t="s">
        <v>16</v>
      </c>
      <c r="C40" s="655">
        <v>2017</v>
      </c>
      <c r="D40" s="655"/>
      <c r="E40" s="655">
        <v>2018</v>
      </c>
      <c r="F40" s="655"/>
      <c r="G40" s="655">
        <v>2019</v>
      </c>
      <c r="H40" s="655"/>
      <c r="I40" s="655">
        <v>2020</v>
      </c>
      <c r="J40" s="656"/>
    </row>
    <row r="41" spans="1:10" x14ac:dyDescent="0.2">
      <c r="A41" s="337">
        <v>1</v>
      </c>
      <c r="B41" s="331">
        <v>2</v>
      </c>
      <c r="C41" s="330" t="s">
        <v>135</v>
      </c>
      <c r="D41" s="330" t="s">
        <v>294</v>
      </c>
      <c r="E41" s="330" t="s">
        <v>135</v>
      </c>
      <c r="F41" s="330" t="s">
        <v>294</v>
      </c>
      <c r="G41" s="330" t="s">
        <v>135</v>
      </c>
      <c r="H41" s="330" t="s">
        <v>294</v>
      </c>
      <c r="I41" s="330" t="s">
        <v>135</v>
      </c>
      <c r="J41" s="338" t="s">
        <v>294</v>
      </c>
    </row>
    <row r="42" spans="1:10" x14ac:dyDescent="0.2">
      <c r="A42" s="339" t="s">
        <v>22</v>
      </c>
      <c r="B42" s="332" t="s">
        <v>23</v>
      </c>
      <c r="C42" s="333">
        <f>'4'!G11</f>
        <v>35024975</v>
      </c>
      <c r="D42" s="333">
        <f>C42</f>
        <v>35024975</v>
      </c>
      <c r="E42" s="333">
        <f>C42*1.05</f>
        <v>36776223.75</v>
      </c>
      <c r="F42" s="333">
        <f t="shared" ref="F42:J45" si="4">D42*1.05</f>
        <v>36776223.75</v>
      </c>
      <c r="G42" s="333">
        <f t="shared" si="4"/>
        <v>38615034.9375</v>
      </c>
      <c r="H42" s="333">
        <f t="shared" si="4"/>
        <v>38615034.9375</v>
      </c>
      <c r="I42" s="333">
        <f t="shared" si="4"/>
        <v>40545786.684375003</v>
      </c>
      <c r="J42" s="333">
        <f t="shared" si="4"/>
        <v>40545786.684375003</v>
      </c>
    </row>
    <row r="43" spans="1:10" x14ac:dyDescent="0.2">
      <c r="A43" s="339" t="s">
        <v>24</v>
      </c>
      <c r="B43" s="332" t="s">
        <v>312</v>
      </c>
      <c r="C43" s="333">
        <f>'4'!G12</f>
        <v>5804561</v>
      </c>
      <c r="D43" s="333">
        <f t="shared" ref="D43:D48" si="5">C43</f>
        <v>5804561</v>
      </c>
      <c r="E43" s="333">
        <f t="shared" ref="E43:E45" si="6">C43*1.05</f>
        <v>6094789.0499999998</v>
      </c>
      <c r="F43" s="333">
        <f t="shared" si="4"/>
        <v>6094789.0499999998</v>
      </c>
      <c r="G43" s="333">
        <f t="shared" si="4"/>
        <v>6399528.5025000004</v>
      </c>
      <c r="H43" s="333">
        <f t="shared" si="4"/>
        <v>6399528.5025000004</v>
      </c>
      <c r="I43" s="333">
        <f t="shared" si="4"/>
        <v>6719504.9276250005</v>
      </c>
      <c r="J43" s="333">
        <f t="shared" si="4"/>
        <v>6719504.9276250005</v>
      </c>
    </row>
    <row r="44" spans="1:10" x14ac:dyDescent="0.2">
      <c r="A44" s="339" t="s">
        <v>26</v>
      </c>
      <c r="B44" s="332" t="s">
        <v>27</v>
      </c>
      <c r="C44" s="333">
        <f>'4'!G13</f>
        <v>41518711</v>
      </c>
      <c r="D44" s="333">
        <f t="shared" si="5"/>
        <v>41518711</v>
      </c>
      <c r="E44" s="333">
        <v>42000000</v>
      </c>
      <c r="F44" s="333">
        <f t="shared" si="4"/>
        <v>43594646.550000004</v>
      </c>
      <c r="G44" s="333">
        <f t="shared" si="4"/>
        <v>44100000</v>
      </c>
      <c r="H44" s="333">
        <f t="shared" si="4"/>
        <v>45774378.877500005</v>
      </c>
      <c r="I44" s="333">
        <f t="shared" si="4"/>
        <v>46305000</v>
      </c>
      <c r="J44" s="333">
        <f t="shared" si="4"/>
        <v>48063097.821375005</v>
      </c>
    </row>
    <row r="45" spans="1:10" x14ac:dyDescent="0.2">
      <c r="A45" s="339" t="s">
        <v>28</v>
      </c>
      <c r="B45" s="332" t="s">
        <v>314</v>
      </c>
      <c r="C45" s="399">
        <f>'4'!G15</f>
        <v>6967000</v>
      </c>
      <c r="D45" s="333">
        <f t="shared" si="5"/>
        <v>6967000</v>
      </c>
      <c r="E45" s="333">
        <f t="shared" si="6"/>
        <v>7315350</v>
      </c>
      <c r="F45" s="333">
        <f t="shared" si="4"/>
        <v>7315350</v>
      </c>
      <c r="G45" s="333">
        <f t="shared" si="4"/>
        <v>7681117.5</v>
      </c>
      <c r="H45" s="333">
        <f t="shared" si="4"/>
        <v>7681117.5</v>
      </c>
      <c r="I45" s="333">
        <f t="shared" si="4"/>
        <v>8065173.375</v>
      </c>
      <c r="J45" s="333">
        <f t="shared" si="4"/>
        <v>8065173.375</v>
      </c>
    </row>
    <row r="46" spans="1:10" x14ac:dyDescent="0.2">
      <c r="A46" s="339" t="s">
        <v>30</v>
      </c>
      <c r="B46" s="332" t="s">
        <v>352</v>
      </c>
      <c r="C46" s="399">
        <f>'4'!G17</f>
        <v>5035294</v>
      </c>
      <c r="D46" s="333">
        <f t="shared" si="5"/>
        <v>5035294</v>
      </c>
      <c r="E46" s="399">
        <f>C46</f>
        <v>5035294</v>
      </c>
      <c r="F46" s="399">
        <f t="shared" ref="F46:J47" si="7">D46</f>
        <v>5035294</v>
      </c>
      <c r="G46" s="399">
        <f t="shared" si="7"/>
        <v>5035294</v>
      </c>
      <c r="H46" s="399">
        <f t="shared" si="7"/>
        <v>5035294</v>
      </c>
      <c r="I46" s="399">
        <f t="shared" si="7"/>
        <v>5035294</v>
      </c>
      <c r="J46" s="399">
        <f t="shared" si="7"/>
        <v>5035294</v>
      </c>
    </row>
    <row r="47" spans="1:10" x14ac:dyDescent="0.2">
      <c r="A47" s="339" t="s">
        <v>99</v>
      </c>
      <c r="B47" s="332" t="s">
        <v>313</v>
      </c>
      <c r="C47" s="399">
        <f>'4'!G18+'4'!G23</f>
        <v>790000</v>
      </c>
      <c r="D47" s="333">
        <f>'4'!G18</f>
        <v>790000</v>
      </c>
      <c r="E47" s="399">
        <f>C47</f>
        <v>790000</v>
      </c>
      <c r="F47" s="399">
        <f t="shared" si="7"/>
        <v>790000</v>
      </c>
      <c r="G47" s="399">
        <f t="shared" si="7"/>
        <v>790000</v>
      </c>
      <c r="H47" s="399">
        <f t="shared" si="7"/>
        <v>790000</v>
      </c>
      <c r="I47" s="399">
        <f t="shared" si="7"/>
        <v>790000</v>
      </c>
      <c r="J47" s="399">
        <f t="shared" si="7"/>
        <v>790000</v>
      </c>
    </row>
    <row r="48" spans="1:10" ht="13.5" thickBot="1" x14ac:dyDescent="0.25">
      <c r="A48" s="346" t="s">
        <v>101</v>
      </c>
      <c r="B48" s="347" t="s">
        <v>430</v>
      </c>
      <c r="C48" s="348">
        <v>2568618</v>
      </c>
      <c r="D48" s="333">
        <f t="shared" si="5"/>
        <v>2568618</v>
      </c>
      <c r="E48" s="348">
        <v>16814128</v>
      </c>
      <c r="F48" s="348">
        <v>16814128</v>
      </c>
      <c r="G48" s="348">
        <v>2827661</v>
      </c>
      <c r="H48" s="348">
        <v>2827661</v>
      </c>
      <c r="I48" s="348">
        <v>980470</v>
      </c>
      <c r="J48" s="349">
        <v>980470</v>
      </c>
    </row>
    <row r="49" spans="1:10" ht="13.5" thickBot="1" x14ac:dyDescent="0.25">
      <c r="A49" s="354" t="s">
        <v>103</v>
      </c>
      <c r="B49" s="355" t="s">
        <v>47</v>
      </c>
      <c r="C49" s="356">
        <f>SUM(C42:C48)</f>
        <v>97709159</v>
      </c>
      <c r="D49" s="356">
        <f t="shared" ref="D49:J49" si="8">SUM(D42:D48)</f>
        <v>97709159</v>
      </c>
      <c r="E49" s="356">
        <f t="shared" si="8"/>
        <v>114825784.8</v>
      </c>
      <c r="F49" s="356">
        <f t="shared" si="8"/>
        <v>116420431.34999999</v>
      </c>
      <c r="G49" s="356">
        <f t="shared" si="8"/>
        <v>105448635.94</v>
      </c>
      <c r="H49" s="356">
        <f t="shared" si="8"/>
        <v>107123014.8175</v>
      </c>
      <c r="I49" s="356">
        <f t="shared" si="8"/>
        <v>108441228.987</v>
      </c>
      <c r="J49" s="357">
        <f t="shared" si="8"/>
        <v>110199326.808375</v>
      </c>
    </row>
    <row r="50" spans="1:10" x14ac:dyDescent="0.2">
      <c r="A50" s="350" t="s">
        <v>250</v>
      </c>
      <c r="B50" s="351" t="s">
        <v>205</v>
      </c>
      <c r="C50" s="362">
        <f>'4'!G20</f>
        <v>38596511</v>
      </c>
      <c r="D50" s="362">
        <f>'4'!H20</f>
        <v>38596511</v>
      </c>
      <c r="E50" s="362">
        <v>1594646</v>
      </c>
      <c r="F50" s="362">
        <f>'4'!J20</f>
        <v>38596511</v>
      </c>
      <c r="G50" s="362">
        <v>8165492</v>
      </c>
      <c r="H50" s="362">
        <f>'4'!L20</f>
        <v>0</v>
      </c>
      <c r="I50" s="362">
        <v>0</v>
      </c>
      <c r="J50" s="362">
        <f>'4'!N20</f>
        <v>0</v>
      </c>
    </row>
    <row r="51" spans="1:10" x14ac:dyDescent="0.2">
      <c r="A51" s="339" t="s">
        <v>252</v>
      </c>
      <c r="B51" s="332" t="s">
        <v>315</v>
      </c>
      <c r="C51" s="334"/>
      <c r="D51" s="334"/>
      <c r="E51" s="334"/>
      <c r="F51" s="334"/>
      <c r="G51" s="334"/>
      <c r="H51" s="334"/>
      <c r="I51" s="334"/>
      <c r="J51" s="341"/>
    </row>
    <row r="52" spans="1:10" x14ac:dyDescent="0.2">
      <c r="A52" s="339" t="s">
        <v>254</v>
      </c>
      <c r="B52" s="332" t="s">
        <v>316</v>
      </c>
      <c r="C52" s="334"/>
      <c r="D52" s="334"/>
      <c r="E52" s="334"/>
      <c r="F52" s="334"/>
      <c r="G52" s="334"/>
      <c r="H52" s="334"/>
      <c r="I52" s="334"/>
      <c r="J52" s="341"/>
    </row>
    <row r="53" spans="1:10" x14ac:dyDescent="0.2">
      <c r="A53" s="339" t="s">
        <v>256</v>
      </c>
      <c r="B53" s="332" t="s">
        <v>317</v>
      </c>
      <c r="C53" s="334"/>
      <c r="D53" s="334"/>
      <c r="E53" s="334"/>
      <c r="F53" s="334"/>
      <c r="G53" s="334"/>
      <c r="H53" s="334"/>
      <c r="I53" s="334"/>
      <c r="J53" s="341"/>
    </row>
    <row r="54" spans="1:10" x14ac:dyDescent="0.2">
      <c r="A54" s="339" t="s">
        <v>302</v>
      </c>
      <c r="B54" s="332" t="s">
        <v>318</v>
      </c>
      <c r="C54" s="334"/>
      <c r="D54" s="334"/>
      <c r="E54" s="334"/>
      <c r="F54" s="334"/>
      <c r="G54" s="334"/>
      <c r="H54" s="334"/>
      <c r="I54" s="334"/>
      <c r="J54" s="341"/>
    </row>
    <row r="55" spans="1:10" ht="24" x14ac:dyDescent="0.2">
      <c r="A55" s="339" t="s">
        <v>304</v>
      </c>
      <c r="B55" s="332" t="s">
        <v>319</v>
      </c>
      <c r="C55" s="334"/>
      <c r="D55" s="334"/>
      <c r="E55" s="334"/>
      <c r="F55" s="334"/>
      <c r="G55" s="334"/>
      <c r="H55" s="334"/>
      <c r="I55" s="334"/>
      <c r="J55" s="341"/>
    </row>
    <row r="56" spans="1:10" ht="24" x14ac:dyDescent="0.2">
      <c r="A56" s="339" t="s">
        <v>306</v>
      </c>
      <c r="B56" s="332" t="s">
        <v>320</v>
      </c>
      <c r="C56" s="334"/>
      <c r="D56" s="334"/>
      <c r="E56" s="334"/>
      <c r="F56" s="334"/>
      <c r="G56" s="334"/>
      <c r="H56" s="334"/>
      <c r="I56" s="334"/>
      <c r="J56" s="341"/>
    </row>
    <row r="57" spans="1:10" x14ac:dyDescent="0.2">
      <c r="A57" s="339" t="s">
        <v>308</v>
      </c>
      <c r="B57" s="332" t="s">
        <v>321</v>
      </c>
      <c r="C57" s="334"/>
      <c r="D57" s="334"/>
      <c r="E57" s="334"/>
      <c r="F57" s="334"/>
      <c r="G57" s="334"/>
      <c r="H57" s="334"/>
      <c r="I57" s="334"/>
      <c r="J57" s="341"/>
    </row>
    <row r="58" spans="1:10" x14ac:dyDescent="0.2">
      <c r="A58" s="339" t="s">
        <v>310</v>
      </c>
      <c r="B58" s="332" t="s">
        <v>195</v>
      </c>
      <c r="C58" s="334"/>
      <c r="D58" s="334"/>
      <c r="E58" s="334"/>
      <c r="F58" s="334"/>
      <c r="G58" s="334"/>
      <c r="H58" s="334"/>
      <c r="I58" s="334"/>
      <c r="J58" s="341"/>
    </row>
    <row r="59" spans="1:10" x14ac:dyDescent="0.2">
      <c r="A59" s="337" t="s">
        <v>322</v>
      </c>
      <c r="B59" s="330" t="s">
        <v>323</v>
      </c>
      <c r="C59" s="335">
        <f>SUM(C50:C58)</f>
        <v>38596511</v>
      </c>
      <c r="D59" s="335">
        <f t="shared" ref="D59:J59" si="9">SUM(D50:D58)</f>
        <v>38596511</v>
      </c>
      <c r="E59" s="335">
        <f t="shared" si="9"/>
        <v>1594646</v>
      </c>
      <c r="F59" s="335">
        <f t="shared" si="9"/>
        <v>38596511</v>
      </c>
      <c r="G59" s="335">
        <f t="shared" si="9"/>
        <v>8165492</v>
      </c>
      <c r="H59" s="335">
        <f t="shared" si="9"/>
        <v>0</v>
      </c>
      <c r="I59" s="335">
        <f t="shared" si="9"/>
        <v>0</v>
      </c>
      <c r="J59" s="342">
        <f t="shared" si="9"/>
        <v>0</v>
      </c>
    </row>
    <row r="60" spans="1:10" ht="13.5" thickBot="1" x14ac:dyDescent="0.25">
      <c r="A60" s="358" t="s">
        <v>324</v>
      </c>
      <c r="B60" s="359" t="s">
        <v>325</v>
      </c>
      <c r="C60" s="360"/>
      <c r="D60" s="360"/>
      <c r="E60" s="360"/>
      <c r="F60" s="360"/>
      <c r="G60" s="360"/>
      <c r="H60" s="360"/>
      <c r="I60" s="360"/>
      <c r="J60" s="361"/>
    </row>
    <row r="61" spans="1:10" ht="13.5" thickBot="1" x14ac:dyDescent="0.25">
      <c r="A61" s="354" t="s">
        <v>326</v>
      </c>
      <c r="B61" s="355" t="s">
        <v>327</v>
      </c>
      <c r="C61" s="356">
        <f>C49+C59+C60</f>
        <v>136305670</v>
      </c>
      <c r="D61" s="356">
        <f t="shared" ref="D61:J61" si="10">D49+D59+D60</f>
        <v>136305670</v>
      </c>
      <c r="E61" s="356">
        <f t="shared" si="10"/>
        <v>116420430.8</v>
      </c>
      <c r="F61" s="356">
        <f t="shared" si="10"/>
        <v>155016942.34999999</v>
      </c>
      <c r="G61" s="356">
        <f t="shared" si="10"/>
        <v>113614127.94</v>
      </c>
      <c r="H61" s="356">
        <f t="shared" si="10"/>
        <v>107123014.8175</v>
      </c>
      <c r="I61" s="356">
        <f t="shared" si="10"/>
        <v>108441228.987</v>
      </c>
      <c r="J61" s="357">
        <f t="shared" si="10"/>
        <v>110199326.808375</v>
      </c>
    </row>
    <row r="62" spans="1:10" ht="13.5" thickBot="1" x14ac:dyDescent="0.25">
      <c r="A62" s="363" t="s">
        <v>328</v>
      </c>
      <c r="B62" s="364" t="s">
        <v>329</v>
      </c>
      <c r="C62" s="424">
        <f>C27-C61</f>
        <v>-3900759</v>
      </c>
      <c r="D62" s="424"/>
      <c r="E62" s="424">
        <f t="shared" ref="E62:I62" si="11">E27-E61</f>
        <v>0.20000000298023224</v>
      </c>
      <c r="F62" s="424"/>
      <c r="G62" s="424">
        <f t="shared" si="11"/>
        <v>6.0000002384185791E-2</v>
      </c>
      <c r="H62" s="424"/>
      <c r="I62" s="424">
        <f t="shared" si="11"/>
        <v>1.2999996542930603E-2</v>
      </c>
      <c r="J62" s="424"/>
    </row>
    <row r="63" spans="1:10" ht="15.75" x14ac:dyDescent="0.2">
      <c r="A63" s="282"/>
    </row>
    <row r="64" spans="1:10" ht="15.75" x14ac:dyDescent="0.2">
      <c r="A64" s="282"/>
    </row>
    <row r="65" spans="1:1" ht="15.75" x14ac:dyDescent="0.2">
      <c r="A65" s="282"/>
    </row>
  </sheetData>
  <mergeCells count="18">
    <mergeCell ref="C40:D40"/>
    <mergeCell ref="E40:F40"/>
    <mergeCell ref="G40:H40"/>
    <mergeCell ref="I40:J40"/>
    <mergeCell ref="C10:D10"/>
    <mergeCell ref="E10:F10"/>
    <mergeCell ref="G10:H10"/>
    <mergeCell ref="I10:J10"/>
    <mergeCell ref="A39:J39"/>
    <mergeCell ref="A31:J31"/>
    <mergeCell ref="A33:J33"/>
    <mergeCell ref="A36:J36"/>
    <mergeCell ref="A34:J34"/>
    <mergeCell ref="A4:J4"/>
    <mergeCell ref="A6:J6"/>
    <mergeCell ref="A3:J3"/>
    <mergeCell ref="A1:J1"/>
    <mergeCell ref="A9:J9"/>
  </mergeCells>
  <pageMargins left="0.7" right="0.7" top="0.75" bottom="0.75" header="0.3" footer="0.3"/>
  <pageSetup paperSize="9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50"/>
  <sheetViews>
    <sheetView view="pageBreakPreview" zoomScale="145" zoomScaleNormal="100" zoomScaleSheetLayoutView="145" workbookViewId="0">
      <selection activeCell="C1" sqref="C1:E1"/>
    </sheetView>
  </sheetViews>
  <sheetFormatPr defaultColWidth="8" defaultRowHeight="12.75" x14ac:dyDescent="0.2"/>
  <cols>
    <col min="1" max="1" width="8.28515625" style="137" customWidth="1"/>
    <col min="2" max="2" width="8.28515625" style="63" customWidth="1"/>
    <col min="3" max="3" width="57.140625" style="63" customWidth="1"/>
    <col min="4" max="4" width="11.42578125" style="63" customWidth="1"/>
    <col min="5" max="5" width="9.85546875" style="63" customWidth="1"/>
    <col min="6" max="6" width="10.5703125" style="63" bestFit="1" customWidth="1"/>
    <col min="7" max="16384" width="8" style="63"/>
  </cols>
  <sheetData>
    <row r="1" spans="1:5" s="54" customFormat="1" ht="21" customHeight="1" thickBot="1" x14ac:dyDescent="0.25">
      <c r="A1" s="52"/>
      <c r="B1" s="53"/>
      <c r="C1" s="662" t="s">
        <v>452</v>
      </c>
      <c r="D1" s="662"/>
      <c r="E1" s="662"/>
    </row>
    <row r="2" spans="1:5" s="55" customFormat="1" ht="25.5" customHeight="1" thickBot="1" x14ac:dyDescent="0.25">
      <c r="A2" s="664" t="s">
        <v>59</v>
      </c>
      <c r="B2" s="665"/>
      <c r="C2" s="672" t="s">
        <v>60</v>
      </c>
      <c r="D2" s="673"/>
      <c r="E2" s="674"/>
    </row>
    <row r="3" spans="1:5" s="55" customFormat="1" ht="16.5" thickBot="1" x14ac:dyDescent="0.25">
      <c r="A3" s="56" t="s">
        <v>61</v>
      </c>
      <c r="B3" s="57"/>
      <c r="C3" s="675" t="s">
        <v>400</v>
      </c>
      <c r="D3" s="676"/>
      <c r="E3" s="677"/>
    </row>
    <row r="4" spans="1:5" s="59" customFormat="1" ht="15.95" customHeight="1" thickBot="1" x14ac:dyDescent="0.25">
      <c r="A4" s="58"/>
      <c r="B4" s="58"/>
      <c r="C4" s="58"/>
      <c r="D4" s="58"/>
    </row>
    <row r="5" spans="1:5" ht="30" customHeight="1" thickBot="1" x14ac:dyDescent="0.25">
      <c r="A5" s="666" t="s">
        <v>62</v>
      </c>
      <c r="B5" s="667"/>
      <c r="C5" s="61" t="s">
        <v>63</v>
      </c>
      <c r="D5" s="62" t="s">
        <v>64</v>
      </c>
      <c r="E5" s="62" t="s">
        <v>432</v>
      </c>
    </row>
    <row r="6" spans="1:5" s="67" customFormat="1" ht="12.95" customHeight="1" thickBot="1" x14ac:dyDescent="0.25">
      <c r="A6" s="64">
        <v>1</v>
      </c>
      <c r="B6" s="65">
        <v>2</v>
      </c>
      <c r="C6" s="449">
        <v>3</v>
      </c>
      <c r="D6" s="66"/>
      <c r="E6" s="66"/>
    </row>
    <row r="7" spans="1:5" s="67" customFormat="1" ht="15.95" customHeight="1" thickBot="1" x14ac:dyDescent="0.25">
      <c r="A7" s="60"/>
      <c r="B7" s="68"/>
      <c r="C7" s="666" t="s">
        <v>65</v>
      </c>
      <c r="D7" s="668"/>
      <c r="E7" s="669"/>
    </row>
    <row r="8" spans="1:5" s="71" customFormat="1" ht="12" customHeight="1" thickBot="1" x14ac:dyDescent="0.25">
      <c r="A8" s="64" t="s">
        <v>22</v>
      </c>
      <c r="B8" s="69"/>
      <c r="C8" s="450" t="s">
        <v>66</v>
      </c>
      <c r="D8" s="451">
        <f>SUM(D9:D16)</f>
        <v>10168742</v>
      </c>
      <c r="E8" s="451">
        <f>SUM(E9:E16)</f>
        <v>10168742</v>
      </c>
    </row>
    <row r="9" spans="1:5" s="71" customFormat="1" ht="12" customHeight="1" x14ac:dyDescent="0.2">
      <c r="A9" s="72"/>
      <c r="B9" s="73" t="s">
        <v>67</v>
      </c>
      <c r="C9" s="74" t="s">
        <v>68</v>
      </c>
      <c r="D9" s="75">
        <f>8615967+1552775</f>
        <v>10168742</v>
      </c>
      <c r="E9" s="75">
        <f>8615967+1552775</f>
        <v>10168742</v>
      </c>
    </row>
    <row r="10" spans="1:5" s="71" customFormat="1" ht="12" customHeight="1" x14ac:dyDescent="0.2">
      <c r="A10" s="76"/>
      <c r="B10" s="77" t="s">
        <v>69</v>
      </c>
      <c r="C10" s="78" t="s">
        <v>70</v>
      </c>
      <c r="D10" s="79"/>
      <c r="E10" s="79"/>
    </row>
    <row r="11" spans="1:5" s="71" customFormat="1" ht="12" customHeight="1" x14ac:dyDescent="0.2">
      <c r="A11" s="76"/>
      <c r="B11" s="77" t="s">
        <v>71</v>
      </c>
      <c r="C11" s="78" t="s">
        <v>72</v>
      </c>
      <c r="D11" s="79"/>
      <c r="E11" s="79"/>
    </row>
    <row r="12" spans="1:5" s="71" customFormat="1" ht="12" customHeight="1" x14ac:dyDescent="0.2">
      <c r="A12" s="76"/>
      <c r="B12" s="77" t="s">
        <v>73</v>
      </c>
      <c r="C12" s="78" t="s">
        <v>74</v>
      </c>
      <c r="D12" s="79"/>
      <c r="E12" s="79"/>
    </row>
    <row r="13" spans="1:5" s="71" customFormat="1" ht="12" customHeight="1" x14ac:dyDescent="0.2">
      <c r="A13" s="76"/>
      <c r="B13" s="77" t="s">
        <v>75</v>
      </c>
      <c r="C13" s="80" t="s">
        <v>76</v>
      </c>
      <c r="D13" s="79"/>
      <c r="E13" s="79"/>
    </row>
    <row r="14" spans="1:5" s="71" customFormat="1" ht="12" customHeight="1" x14ac:dyDescent="0.2">
      <c r="A14" s="81"/>
      <c r="B14" s="77" t="s">
        <v>77</v>
      </c>
      <c r="C14" s="78" t="s">
        <v>78</v>
      </c>
      <c r="D14" s="82"/>
      <c r="E14" s="82"/>
    </row>
    <row r="15" spans="1:5" s="83" customFormat="1" ht="12" customHeight="1" x14ac:dyDescent="0.2">
      <c r="A15" s="76"/>
      <c r="B15" s="77" t="s">
        <v>79</v>
      </c>
      <c r="C15" s="78" t="s">
        <v>80</v>
      </c>
      <c r="D15" s="79"/>
      <c r="E15" s="79"/>
    </row>
    <row r="16" spans="1:5" s="83" customFormat="1" ht="12" customHeight="1" thickBot="1" x14ac:dyDescent="0.25">
      <c r="A16" s="213"/>
      <c r="B16" s="214" t="s">
        <v>81</v>
      </c>
      <c r="C16" s="215" t="s">
        <v>82</v>
      </c>
      <c r="D16" s="216"/>
      <c r="E16" s="216"/>
    </row>
    <row r="17" spans="1:6" s="71" customFormat="1" ht="12" customHeight="1" thickBot="1" x14ac:dyDescent="0.25">
      <c r="A17" s="64" t="s">
        <v>24</v>
      </c>
      <c r="B17" s="87"/>
      <c r="C17" s="88" t="s">
        <v>83</v>
      </c>
      <c r="D17" s="89">
        <f>SUM(D18:D21)</f>
        <v>0</v>
      </c>
      <c r="E17" s="89">
        <f>SUM(E18:E21)</f>
        <v>0</v>
      </c>
    </row>
    <row r="18" spans="1:6" s="83" customFormat="1" ht="12" customHeight="1" x14ac:dyDescent="0.2">
      <c r="A18" s="90"/>
      <c r="B18" s="91" t="s">
        <v>84</v>
      </c>
      <c r="C18" s="92" t="s">
        <v>85</v>
      </c>
      <c r="D18" s="93"/>
      <c r="E18" s="93"/>
    </row>
    <row r="19" spans="1:6" s="83" customFormat="1" ht="12" customHeight="1" x14ac:dyDescent="0.2">
      <c r="A19" s="76"/>
      <c r="B19" s="77" t="s">
        <v>86</v>
      </c>
      <c r="C19" s="78" t="s">
        <v>87</v>
      </c>
      <c r="D19" s="79"/>
      <c r="E19" s="79"/>
    </row>
    <row r="20" spans="1:6" s="83" customFormat="1" ht="12" customHeight="1" x14ac:dyDescent="0.2">
      <c r="A20" s="76"/>
      <c r="B20" s="77" t="s">
        <v>88</v>
      </c>
      <c r="C20" s="78" t="s">
        <v>89</v>
      </c>
      <c r="D20" s="79"/>
      <c r="E20" s="79"/>
    </row>
    <row r="21" spans="1:6" s="83" customFormat="1" ht="12" customHeight="1" thickBot="1" x14ac:dyDescent="0.25">
      <c r="A21" s="84"/>
      <c r="B21" s="85" t="s">
        <v>90</v>
      </c>
      <c r="C21" s="94" t="s">
        <v>91</v>
      </c>
      <c r="D21" s="86"/>
      <c r="E21" s="86"/>
    </row>
    <row r="22" spans="1:6" s="83" customFormat="1" ht="12" customHeight="1" thickBot="1" x14ac:dyDescent="0.25">
      <c r="A22" s="95" t="s">
        <v>26</v>
      </c>
      <c r="B22" s="96"/>
      <c r="C22" s="96" t="s">
        <v>92</v>
      </c>
      <c r="D22" s="97"/>
      <c r="E22" s="97"/>
    </row>
    <row r="23" spans="1:6" s="71" customFormat="1" ht="12" customHeight="1" thickBot="1" x14ac:dyDescent="0.25">
      <c r="A23" s="95" t="s">
        <v>28</v>
      </c>
      <c r="B23" s="98"/>
      <c r="C23" s="96" t="s">
        <v>93</v>
      </c>
      <c r="D23" s="97"/>
      <c r="E23" s="97"/>
    </row>
    <row r="24" spans="1:6" s="71" customFormat="1" ht="12" customHeight="1" thickBot="1" x14ac:dyDescent="0.25">
      <c r="A24" s="64" t="s">
        <v>30</v>
      </c>
      <c r="B24" s="99"/>
      <c r="C24" s="96" t="s">
        <v>94</v>
      </c>
      <c r="D24" s="89">
        <v>1391547</v>
      </c>
      <c r="E24" s="89">
        <f>1391547-690481</f>
        <v>701066</v>
      </c>
    </row>
    <row r="25" spans="1:6" s="71" customFormat="1" ht="12" customHeight="1" x14ac:dyDescent="0.2">
      <c r="A25" s="90"/>
      <c r="B25" s="100" t="s">
        <v>95</v>
      </c>
      <c r="C25" s="101" t="s">
        <v>96</v>
      </c>
      <c r="D25" s="102">
        <v>1391547</v>
      </c>
      <c r="E25" s="102">
        <f>1391547-690481</f>
        <v>701066</v>
      </c>
    </row>
    <row r="26" spans="1:6" s="71" customFormat="1" ht="12" customHeight="1" thickBot="1" x14ac:dyDescent="0.25">
      <c r="A26" s="84"/>
      <c r="B26" s="103" t="s">
        <v>97</v>
      </c>
      <c r="C26" s="104" t="s">
        <v>98</v>
      </c>
      <c r="D26" s="105"/>
      <c r="E26" s="105"/>
    </row>
    <row r="27" spans="1:6" s="83" customFormat="1" ht="12" customHeight="1" thickBot="1" x14ac:dyDescent="0.25">
      <c r="A27" s="106" t="s">
        <v>99</v>
      </c>
      <c r="B27" s="107"/>
      <c r="C27" s="96" t="s">
        <v>100</v>
      </c>
      <c r="D27" s="97">
        <f>36155429-1552775</f>
        <v>34602654</v>
      </c>
      <c r="E27" s="97">
        <f>36155429-1552775</f>
        <v>34602654</v>
      </c>
      <c r="F27" s="426"/>
    </row>
    <row r="28" spans="1:6" s="83" customFormat="1" ht="12" customHeight="1" thickBot="1" x14ac:dyDescent="0.25">
      <c r="A28" s="106" t="s">
        <v>101</v>
      </c>
      <c r="B28" s="108"/>
      <c r="C28" s="109" t="s">
        <v>102</v>
      </c>
      <c r="D28" s="97"/>
      <c r="E28" s="97"/>
    </row>
    <row r="29" spans="1:6" s="83" customFormat="1" ht="15" customHeight="1" thickBot="1" x14ac:dyDescent="0.25">
      <c r="A29" s="106" t="s">
        <v>103</v>
      </c>
      <c r="B29" s="110"/>
      <c r="C29" s="111" t="s">
        <v>104</v>
      </c>
      <c r="D29" s="89">
        <f>SUM(D8,D17,D22,D23,D24,D27,D28)</f>
        <v>46162943</v>
      </c>
      <c r="E29" s="89">
        <f>SUM(E8,E17,E22,E23,E24,E27,E28)</f>
        <v>45472462</v>
      </c>
    </row>
    <row r="30" spans="1:6" s="83" customFormat="1" ht="15" customHeight="1" x14ac:dyDescent="0.2">
      <c r="A30" s="112"/>
      <c r="B30" s="113"/>
      <c r="C30" s="114"/>
      <c r="D30" s="114"/>
      <c r="E30" s="452"/>
    </row>
    <row r="31" spans="1:6" ht="13.5" thickBot="1" x14ac:dyDescent="0.25">
      <c r="A31" s="115"/>
      <c r="B31" s="116"/>
      <c r="C31" s="116"/>
      <c r="D31" s="116"/>
      <c r="E31" s="453"/>
    </row>
    <row r="32" spans="1:6" s="67" customFormat="1" ht="16.5" customHeight="1" thickBot="1" x14ac:dyDescent="0.25">
      <c r="A32" s="670" t="s">
        <v>105</v>
      </c>
      <c r="B32" s="671"/>
      <c r="C32" s="671"/>
      <c r="D32" s="671"/>
      <c r="E32" s="671"/>
    </row>
    <row r="33" spans="1:5" s="119" customFormat="1" ht="12" customHeight="1" thickBot="1" x14ac:dyDescent="0.25">
      <c r="A33" s="95" t="s">
        <v>22</v>
      </c>
      <c r="B33" s="117"/>
      <c r="C33" s="118" t="s">
        <v>121</v>
      </c>
      <c r="D33" s="89">
        <f>SUM(D34:D38)</f>
        <v>46162643</v>
      </c>
      <c r="E33" s="89">
        <f>SUM(E34:E38)</f>
        <v>45472162</v>
      </c>
    </row>
    <row r="34" spans="1:5" ht="12" customHeight="1" x14ac:dyDescent="0.2">
      <c r="A34" s="120"/>
      <c r="B34" s="100" t="s">
        <v>67</v>
      </c>
      <c r="C34" s="92" t="s">
        <v>106</v>
      </c>
      <c r="D34" s="93">
        <v>22850195</v>
      </c>
      <c r="E34" s="93">
        <v>22850195</v>
      </c>
    </row>
    <row r="35" spans="1:5" ht="12" customHeight="1" x14ac:dyDescent="0.2">
      <c r="A35" s="121"/>
      <c r="B35" s="122" t="s">
        <v>69</v>
      </c>
      <c r="C35" s="78" t="s">
        <v>107</v>
      </c>
      <c r="D35" s="93">
        <v>3764961</v>
      </c>
      <c r="E35" s="93">
        <v>3764961</v>
      </c>
    </row>
    <row r="36" spans="1:5" ht="12" customHeight="1" x14ac:dyDescent="0.2">
      <c r="A36" s="121"/>
      <c r="B36" s="122" t="s">
        <v>71</v>
      </c>
      <c r="C36" s="78" t="s">
        <v>108</v>
      </c>
      <c r="D36" s="93">
        <v>19547487</v>
      </c>
      <c r="E36" s="93">
        <f>19547487-690481</f>
        <v>18857006</v>
      </c>
    </row>
    <row r="37" spans="1:5" ht="12" customHeight="1" x14ac:dyDescent="0.2">
      <c r="A37" s="121"/>
      <c r="B37" s="122" t="s">
        <v>73</v>
      </c>
      <c r="C37" s="78" t="s">
        <v>31</v>
      </c>
      <c r="D37" s="79"/>
      <c r="E37" s="79"/>
    </row>
    <row r="38" spans="1:5" ht="12" customHeight="1" thickBot="1" x14ac:dyDescent="0.25">
      <c r="A38" s="123"/>
      <c r="B38" s="103" t="s">
        <v>109</v>
      </c>
      <c r="C38" s="94" t="s">
        <v>110</v>
      </c>
      <c r="D38" s="86"/>
      <c r="E38" s="86"/>
    </row>
    <row r="39" spans="1:5" ht="12" customHeight="1" thickBot="1" x14ac:dyDescent="0.25">
      <c r="A39" s="95" t="s">
        <v>24</v>
      </c>
      <c r="B39" s="117"/>
      <c r="C39" s="118" t="s">
        <v>122</v>
      </c>
      <c r="D39" s="89">
        <v>0</v>
      </c>
      <c r="E39" s="89">
        <v>0</v>
      </c>
    </row>
    <row r="40" spans="1:5" s="119" customFormat="1" ht="12" customHeight="1" x14ac:dyDescent="0.2">
      <c r="A40" s="120"/>
      <c r="B40" s="100" t="s">
        <v>84</v>
      </c>
      <c r="C40" s="92" t="s">
        <v>111</v>
      </c>
      <c r="D40" s="93"/>
      <c r="E40" s="93">
        <v>0</v>
      </c>
    </row>
    <row r="41" spans="1:5" ht="12" customHeight="1" x14ac:dyDescent="0.2">
      <c r="A41" s="121"/>
      <c r="B41" s="122" t="s">
        <v>86</v>
      </c>
      <c r="C41" s="78" t="s">
        <v>112</v>
      </c>
      <c r="D41" s="79">
        <v>0</v>
      </c>
      <c r="E41" s="79">
        <v>0</v>
      </c>
    </row>
    <row r="42" spans="1:5" ht="12" customHeight="1" x14ac:dyDescent="0.2">
      <c r="A42" s="121"/>
      <c r="B42" s="122" t="s">
        <v>113</v>
      </c>
      <c r="C42" s="78" t="s">
        <v>212</v>
      </c>
      <c r="D42" s="79"/>
      <c r="E42" s="79"/>
    </row>
    <row r="43" spans="1:5" ht="12" customHeight="1" thickBot="1" x14ac:dyDescent="0.25">
      <c r="A43" s="121"/>
      <c r="B43" s="103" t="s">
        <v>114</v>
      </c>
      <c r="C43" s="94" t="s">
        <v>115</v>
      </c>
      <c r="D43" s="86"/>
      <c r="E43" s="86"/>
    </row>
    <row r="44" spans="1:5" ht="12" customHeight="1" thickBot="1" x14ac:dyDescent="0.25">
      <c r="A44" s="70" t="s">
        <v>26</v>
      </c>
      <c r="B44" s="124"/>
      <c r="C44" s="118" t="s">
        <v>116</v>
      </c>
      <c r="D44" s="97"/>
      <c r="E44" s="97"/>
    </row>
    <row r="45" spans="1:5" ht="12" customHeight="1" thickBot="1" x14ac:dyDescent="0.25">
      <c r="A45" s="95" t="s">
        <v>28</v>
      </c>
      <c r="B45" s="117"/>
      <c r="C45" s="118" t="s">
        <v>117</v>
      </c>
      <c r="D45" s="97"/>
      <c r="E45" s="97"/>
    </row>
    <row r="46" spans="1:5" ht="15" customHeight="1" thickBot="1" x14ac:dyDescent="0.25">
      <c r="A46" s="95" t="s">
        <v>30</v>
      </c>
      <c r="B46" s="125"/>
      <c r="C46" s="126" t="s">
        <v>118</v>
      </c>
      <c r="D46" s="89">
        <f>+D33+D39+D44+D45</f>
        <v>46162643</v>
      </c>
      <c r="E46" s="89">
        <f>+E33+E39+E44+E45</f>
        <v>45472162</v>
      </c>
    </row>
    <row r="47" spans="1:5" ht="13.5" thickBot="1" x14ac:dyDescent="0.25">
      <c r="A47" s="127"/>
      <c r="B47" s="128"/>
      <c r="C47" s="128"/>
      <c r="D47" s="129"/>
      <c r="E47" s="129"/>
    </row>
    <row r="48" spans="1:5" ht="15" customHeight="1" thickBot="1" x14ac:dyDescent="0.25">
      <c r="A48" s="130" t="s">
        <v>119</v>
      </c>
      <c r="B48" s="131"/>
      <c r="C48" s="132"/>
      <c r="D48" s="133">
        <v>6</v>
      </c>
      <c r="E48" s="133">
        <v>6</v>
      </c>
    </row>
    <row r="49" spans="1:5" ht="14.25" customHeight="1" thickBot="1" x14ac:dyDescent="0.25">
      <c r="A49" s="134" t="s">
        <v>120</v>
      </c>
      <c r="B49" s="135"/>
      <c r="C49" s="132"/>
      <c r="D49" s="136"/>
      <c r="E49" s="136"/>
    </row>
    <row r="50" spans="1:5" ht="51" customHeight="1" x14ac:dyDescent="0.2">
      <c r="A50" s="663"/>
      <c r="B50" s="663"/>
      <c r="C50" s="663"/>
    </row>
  </sheetData>
  <sheetProtection formatCells="0"/>
  <mergeCells count="8">
    <mergeCell ref="C1:E1"/>
    <mergeCell ref="A50:C50"/>
    <mergeCell ref="A2:B2"/>
    <mergeCell ref="A5:B5"/>
    <mergeCell ref="C7:E7"/>
    <mergeCell ref="A32:E32"/>
    <mergeCell ref="C2:E2"/>
    <mergeCell ref="C3:E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10"/>
  <sheetViews>
    <sheetView view="pageBreakPreview" zoomScale="205" zoomScaleNormal="100" zoomScaleSheetLayoutView="205" workbookViewId="0">
      <selection sqref="A1:G1"/>
    </sheetView>
  </sheetViews>
  <sheetFormatPr defaultRowHeight="12.75" x14ac:dyDescent="0.2"/>
  <cols>
    <col min="1" max="1" width="28.140625" customWidth="1"/>
  </cols>
  <sheetData>
    <row r="1" spans="1:10" x14ac:dyDescent="0.2">
      <c r="A1" s="632" t="s">
        <v>453</v>
      </c>
      <c r="B1" s="632"/>
      <c r="C1" s="632"/>
      <c r="D1" s="632"/>
      <c r="E1" s="632"/>
      <c r="F1" s="632"/>
      <c r="G1" s="632"/>
    </row>
    <row r="2" spans="1:10" ht="15.75" x14ac:dyDescent="0.2">
      <c r="A2" s="282"/>
    </row>
    <row r="3" spans="1:10" ht="14.25" x14ac:dyDescent="0.2">
      <c r="A3" s="678" t="s">
        <v>10</v>
      </c>
      <c r="B3" s="678"/>
      <c r="C3" s="678"/>
      <c r="D3" s="678"/>
      <c r="E3" s="678"/>
      <c r="F3" s="678"/>
      <c r="G3" s="678"/>
    </row>
    <row r="4" spans="1:10" ht="14.25" x14ac:dyDescent="0.2">
      <c r="A4" s="678" t="s">
        <v>235</v>
      </c>
      <c r="B4" s="678"/>
      <c r="C4" s="678"/>
      <c r="D4" s="678"/>
      <c r="E4" s="678"/>
      <c r="F4" s="678"/>
      <c r="G4" s="678"/>
    </row>
    <row r="5" spans="1:10" ht="13.5" thickBot="1" x14ac:dyDescent="0.25">
      <c r="J5" s="287"/>
    </row>
    <row r="6" spans="1:10" ht="26.25" customHeight="1" thickBot="1" x14ac:dyDescent="0.25">
      <c r="A6" s="296" t="s">
        <v>200</v>
      </c>
      <c r="B6" s="402" t="s">
        <v>414</v>
      </c>
      <c r="C6" s="402" t="s">
        <v>413</v>
      </c>
      <c r="D6" s="402" t="s">
        <v>397</v>
      </c>
      <c r="E6" s="402" t="s">
        <v>415</v>
      </c>
      <c r="F6" s="402" t="s">
        <v>416</v>
      </c>
      <c r="G6" s="298" t="s">
        <v>135</v>
      </c>
    </row>
    <row r="7" spans="1:10" ht="40.5" customHeight="1" x14ac:dyDescent="0.2">
      <c r="A7" s="301" t="s">
        <v>236</v>
      </c>
      <c r="B7" s="294">
        <v>180</v>
      </c>
      <c r="C7" s="294">
        <v>185</v>
      </c>
      <c r="D7" s="294">
        <v>190</v>
      </c>
      <c r="E7" s="25">
        <v>195</v>
      </c>
      <c r="F7" s="302">
        <v>200</v>
      </c>
      <c r="G7" s="294">
        <f>SUM(B7:F7)</f>
        <v>950</v>
      </c>
    </row>
    <row r="8" spans="1:10" ht="40.5" customHeight="1" x14ac:dyDescent="0.2">
      <c r="A8" s="300" t="s">
        <v>237</v>
      </c>
      <c r="B8" s="294">
        <v>550</v>
      </c>
      <c r="C8" s="294">
        <v>560</v>
      </c>
      <c r="D8" s="294">
        <v>560</v>
      </c>
      <c r="E8" s="25">
        <v>570</v>
      </c>
      <c r="F8" s="302">
        <v>570</v>
      </c>
      <c r="G8" s="294">
        <f t="shared" ref="G8:G10" si="0">SUM(B8:F8)</f>
        <v>2810</v>
      </c>
    </row>
    <row r="9" spans="1:10" ht="40.5" customHeight="1" x14ac:dyDescent="0.2">
      <c r="A9" s="300" t="s">
        <v>238</v>
      </c>
      <c r="B9" s="294">
        <v>656</v>
      </c>
      <c r="C9" s="294">
        <v>656</v>
      </c>
      <c r="D9" s="294">
        <v>666</v>
      </c>
      <c r="E9" s="25">
        <v>666</v>
      </c>
      <c r="F9" s="302">
        <v>676</v>
      </c>
      <c r="G9" s="294">
        <f t="shared" si="0"/>
        <v>3320</v>
      </c>
    </row>
    <row r="10" spans="1:10" ht="40.5" customHeight="1" x14ac:dyDescent="0.2">
      <c r="A10" s="300" t="s">
        <v>239</v>
      </c>
      <c r="B10" s="294">
        <f t="shared" ref="B10:F10" si="1">SUM(B7:B9)</f>
        <v>1386</v>
      </c>
      <c r="C10" s="294">
        <f t="shared" si="1"/>
        <v>1401</v>
      </c>
      <c r="D10" s="294">
        <f t="shared" si="1"/>
        <v>1416</v>
      </c>
      <c r="E10" s="294">
        <f t="shared" si="1"/>
        <v>1431</v>
      </c>
      <c r="F10" s="294">
        <f t="shared" si="1"/>
        <v>1446</v>
      </c>
      <c r="G10" s="294">
        <f t="shared" si="0"/>
        <v>7080</v>
      </c>
    </row>
  </sheetData>
  <mergeCells count="3">
    <mergeCell ref="A4:G4"/>
    <mergeCell ref="A3:G3"/>
    <mergeCell ref="A1:G1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8"/>
  <sheetViews>
    <sheetView view="pageBreakPreview" zoomScale="60" zoomScaleNormal="100" workbookViewId="0">
      <selection sqref="A1:D1"/>
    </sheetView>
  </sheetViews>
  <sheetFormatPr defaultRowHeight="12.75" x14ac:dyDescent="0.2"/>
  <cols>
    <col min="1" max="1" width="51.7109375" style="12" customWidth="1"/>
    <col min="2" max="4" width="24" style="12" customWidth="1"/>
    <col min="5" max="16384" width="9.140625" style="12"/>
  </cols>
  <sheetData>
    <row r="1" spans="1:7" ht="18" x14ac:dyDescent="0.25">
      <c r="A1" s="680" t="s">
        <v>454</v>
      </c>
      <c r="B1" s="680"/>
      <c r="C1" s="680"/>
      <c r="D1" s="680"/>
    </row>
    <row r="2" spans="1:7" ht="18" x14ac:dyDescent="0.25">
      <c r="A2" s="11"/>
      <c r="B2" s="11"/>
      <c r="C2" s="11"/>
      <c r="D2" s="11"/>
    </row>
    <row r="3" spans="1:7" ht="18" x14ac:dyDescent="0.25">
      <c r="A3" s="679" t="s">
        <v>398</v>
      </c>
      <c r="B3" s="679"/>
      <c r="C3" s="679"/>
      <c r="D3" s="679"/>
    </row>
    <row r="4" spans="1:7" ht="18.75" thickBot="1" x14ac:dyDescent="0.3">
      <c r="A4" s="11"/>
      <c r="B4" s="11"/>
      <c r="C4" s="11"/>
      <c r="D4" s="14"/>
    </row>
    <row r="5" spans="1:7" ht="60.75" customHeight="1" x14ac:dyDescent="0.2">
      <c r="A5" s="236" t="s">
        <v>213</v>
      </c>
      <c r="B5" s="236" t="s">
        <v>214</v>
      </c>
      <c r="C5" s="237" t="s">
        <v>11</v>
      </c>
      <c r="D5" s="238" t="s">
        <v>12</v>
      </c>
      <c r="E5" s="13"/>
      <c r="F5" s="13"/>
      <c r="G5" s="13"/>
    </row>
    <row r="6" spans="1:7" ht="60.75" customHeight="1" x14ac:dyDescent="0.2">
      <c r="A6" s="428"/>
      <c r="B6" s="429"/>
      <c r="C6" s="430"/>
      <c r="D6" s="431"/>
      <c r="E6" s="13"/>
      <c r="F6" s="13"/>
      <c r="G6" s="13"/>
    </row>
    <row r="7" spans="1:7" ht="42" customHeight="1" x14ac:dyDescent="0.2">
      <c r="A7" s="239" t="s">
        <v>13</v>
      </c>
      <c r="B7" s="240">
        <v>4000000</v>
      </c>
      <c r="C7" s="240">
        <v>200000</v>
      </c>
      <c r="D7" s="241">
        <v>3800000</v>
      </c>
      <c r="E7" s="13"/>
      <c r="F7" s="13"/>
      <c r="G7" s="13"/>
    </row>
    <row r="8" spans="1:7" ht="42" customHeight="1" thickBot="1" x14ac:dyDescent="0.25">
      <c r="A8" s="242" t="s">
        <v>14</v>
      </c>
      <c r="B8" s="243">
        <v>4000000</v>
      </c>
      <c r="C8" s="243">
        <v>200000</v>
      </c>
      <c r="D8" s="244">
        <v>3800000</v>
      </c>
    </row>
  </sheetData>
  <mergeCells count="2">
    <mergeCell ref="A3:D3"/>
    <mergeCell ref="A1:D1"/>
  </mergeCells>
  <phoneticPr fontId="22" type="noConversion"/>
  <pageMargins left="0.75" right="0.75" top="1" bottom="1" header="0.5" footer="0.5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74"/>
  <sheetViews>
    <sheetView zoomScaleNormal="100" zoomScaleSheetLayoutView="85" workbookViewId="0">
      <selection sqref="A1:E1"/>
    </sheetView>
  </sheetViews>
  <sheetFormatPr defaultRowHeight="15" customHeight="1" x14ac:dyDescent="0.2"/>
  <cols>
    <col min="1" max="1" width="51.140625" style="169" customWidth="1"/>
    <col min="2" max="2" width="15" style="171" customWidth="1"/>
    <col min="3" max="4" width="15.42578125" style="171" customWidth="1"/>
    <col min="5" max="5" width="14.5703125" style="171" customWidth="1"/>
    <col min="6" max="16384" width="9.140625" style="168"/>
  </cols>
  <sheetData>
    <row r="1" spans="1:6" ht="15" customHeight="1" x14ac:dyDescent="0.2">
      <c r="A1" s="518" t="s">
        <v>455</v>
      </c>
      <c r="B1" s="518"/>
      <c r="C1" s="518"/>
      <c r="D1" s="518"/>
      <c r="E1" s="518"/>
    </row>
    <row r="2" spans="1:6" ht="15" customHeight="1" x14ac:dyDescent="0.2">
      <c r="A2" s="517" t="s">
        <v>190</v>
      </c>
      <c r="B2" s="517"/>
      <c r="C2" s="517"/>
      <c r="D2" s="517"/>
      <c r="E2" s="517"/>
    </row>
    <row r="3" spans="1:6" ht="15" customHeight="1" x14ac:dyDescent="0.2">
      <c r="A3" s="517"/>
      <c r="B3" s="517"/>
      <c r="C3" s="517"/>
      <c r="D3" s="517"/>
      <c r="E3" s="517"/>
    </row>
    <row r="4" spans="1:6" ht="15" customHeight="1" x14ac:dyDescent="0.2">
      <c r="B4" s="170" t="s">
        <v>191</v>
      </c>
    </row>
    <row r="5" spans="1:6" ht="15" customHeight="1" thickBot="1" x14ac:dyDescent="0.25"/>
    <row r="6" spans="1:6" ht="44.25" customHeight="1" thickBot="1" x14ac:dyDescent="0.25">
      <c r="A6" s="228" t="s">
        <v>192</v>
      </c>
      <c r="B6" s="229" t="s">
        <v>135</v>
      </c>
      <c r="C6" s="229" t="s">
        <v>193</v>
      </c>
      <c r="D6" s="229" t="s">
        <v>194</v>
      </c>
      <c r="E6" s="230" t="s">
        <v>195</v>
      </c>
    </row>
    <row r="7" spans="1:6" ht="34.5" customHeight="1" x14ac:dyDescent="0.2">
      <c r="A7" s="231" t="s">
        <v>196</v>
      </c>
      <c r="B7" s="233">
        <v>4</v>
      </c>
      <c r="C7" s="233">
        <v>1</v>
      </c>
      <c r="D7" s="233">
        <v>3</v>
      </c>
      <c r="E7" s="234"/>
    </row>
    <row r="8" spans="1:6" ht="34.5" customHeight="1" x14ac:dyDescent="0.2">
      <c r="A8" s="231" t="s">
        <v>60</v>
      </c>
      <c r="B8" s="224">
        <v>6</v>
      </c>
      <c r="C8" s="224"/>
      <c r="D8" s="224">
        <v>6</v>
      </c>
      <c r="E8" s="235"/>
    </row>
    <row r="9" spans="1:6" ht="34.5" customHeight="1" x14ac:dyDescent="0.2">
      <c r="A9" s="231" t="s">
        <v>197</v>
      </c>
      <c r="B9" s="224">
        <v>2</v>
      </c>
      <c r="C9" s="224"/>
      <c r="D9" s="224"/>
      <c r="E9" s="436">
        <v>2</v>
      </c>
    </row>
    <row r="10" spans="1:6" ht="34.5" customHeight="1" thickBot="1" x14ac:dyDescent="0.25">
      <c r="A10" s="232" t="s">
        <v>198</v>
      </c>
      <c r="B10" s="226">
        <v>12</v>
      </c>
      <c r="C10" s="226">
        <f>SUM(C7:C8)</f>
        <v>1</v>
      </c>
      <c r="D10" s="226">
        <f>SUM(D7:D8)</f>
        <v>9</v>
      </c>
      <c r="E10" s="225">
        <v>2</v>
      </c>
    </row>
    <row r="11" spans="1:6" ht="15" customHeight="1" x14ac:dyDescent="0.2">
      <c r="B11" s="172"/>
      <c r="C11" s="172"/>
      <c r="D11" s="172"/>
      <c r="E11" s="172"/>
    </row>
    <row r="12" spans="1:6" s="174" customFormat="1" ht="35.25" customHeight="1" x14ac:dyDescent="0.2">
      <c r="A12" s="173"/>
      <c r="B12" s="172"/>
      <c r="C12" s="172"/>
      <c r="D12" s="172"/>
      <c r="E12" s="172"/>
    </row>
    <row r="13" spans="1:6" ht="15" customHeight="1" x14ac:dyDescent="0.2">
      <c r="B13" s="175"/>
      <c r="C13" s="175"/>
      <c r="D13" s="175"/>
      <c r="E13" s="172"/>
    </row>
    <row r="14" spans="1:6" ht="15" customHeight="1" x14ac:dyDescent="0.2">
      <c r="B14" s="175"/>
      <c r="C14" s="175"/>
      <c r="D14" s="175"/>
      <c r="E14" s="172"/>
    </row>
    <row r="15" spans="1:6" ht="15" customHeight="1" x14ac:dyDescent="0.2">
      <c r="B15" s="172"/>
      <c r="C15" s="172"/>
      <c r="D15" s="172"/>
      <c r="E15" s="172"/>
      <c r="F15" s="144"/>
    </row>
    <row r="16" spans="1:6" ht="15" customHeight="1" x14ac:dyDescent="0.2">
      <c r="B16" s="175"/>
      <c r="C16" s="175"/>
      <c r="D16" s="175"/>
      <c r="E16" s="172"/>
      <c r="F16" s="144"/>
    </row>
    <row r="17" spans="2:6" ht="15" customHeight="1" x14ac:dyDescent="0.2">
      <c r="B17" s="172"/>
      <c r="C17" s="172"/>
      <c r="D17" s="172"/>
      <c r="E17" s="172"/>
      <c r="F17" s="144"/>
    </row>
    <row r="18" spans="2:6" ht="15" customHeight="1" x14ac:dyDescent="0.2">
      <c r="B18" s="172"/>
      <c r="C18" s="172"/>
      <c r="D18" s="172"/>
      <c r="E18" s="172"/>
      <c r="F18" s="144"/>
    </row>
    <row r="19" spans="2:6" ht="15" customHeight="1" x14ac:dyDescent="0.2">
      <c r="B19" s="172"/>
      <c r="C19" s="172"/>
      <c r="D19" s="172"/>
      <c r="E19" s="172"/>
      <c r="F19" s="144"/>
    </row>
    <row r="20" spans="2:6" ht="15" customHeight="1" x14ac:dyDescent="0.2">
      <c r="B20" s="172"/>
      <c r="C20" s="172"/>
      <c r="D20" s="172"/>
      <c r="E20" s="172"/>
      <c r="F20" s="144"/>
    </row>
    <row r="21" spans="2:6" ht="15" customHeight="1" x14ac:dyDescent="0.2">
      <c r="B21" s="172"/>
      <c r="C21" s="172"/>
      <c r="D21" s="172"/>
      <c r="E21" s="172"/>
      <c r="F21" s="144"/>
    </row>
    <row r="22" spans="2:6" ht="15" customHeight="1" x14ac:dyDescent="0.2">
      <c r="B22" s="175"/>
      <c r="C22" s="175"/>
      <c r="D22" s="175"/>
      <c r="E22" s="172"/>
      <c r="F22" s="144"/>
    </row>
    <row r="23" spans="2:6" ht="15" customHeight="1" x14ac:dyDescent="0.2">
      <c r="B23" s="175"/>
      <c r="C23" s="175"/>
      <c r="D23" s="175"/>
      <c r="E23" s="172"/>
      <c r="F23" s="144"/>
    </row>
    <row r="24" spans="2:6" ht="15" customHeight="1" x14ac:dyDescent="0.2">
      <c r="B24" s="172"/>
      <c r="C24" s="172"/>
      <c r="D24" s="172"/>
      <c r="E24" s="172"/>
      <c r="F24" s="144"/>
    </row>
    <row r="25" spans="2:6" ht="15" customHeight="1" x14ac:dyDescent="0.2">
      <c r="B25" s="175"/>
      <c r="C25" s="175"/>
      <c r="D25" s="175"/>
      <c r="E25" s="172"/>
      <c r="F25" s="144"/>
    </row>
    <row r="26" spans="2:6" ht="15" customHeight="1" x14ac:dyDescent="0.2">
      <c r="B26" s="175"/>
      <c r="C26" s="175"/>
      <c r="D26" s="175"/>
      <c r="E26" s="172"/>
      <c r="F26" s="144"/>
    </row>
    <row r="27" spans="2:6" ht="15" customHeight="1" x14ac:dyDescent="0.2">
      <c r="B27" s="175"/>
      <c r="C27" s="175"/>
      <c r="D27" s="175"/>
      <c r="E27" s="172"/>
      <c r="F27" s="144"/>
    </row>
    <row r="28" spans="2:6" ht="15" customHeight="1" x14ac:dyDescent="0.2">
      <c r="B28" s="175"/>
      <c r="C28" s="175"/>
      <c r="D28" s="175"/>
      <c r="E28" s="172"/>
      <c r="F28" s="144"/>
    </row>
    <row r="29" spans="2:6" ht="15" customHeight="1" x14ac:dyDescent="0.2">
      <c r="B29" s="175"/>
      <c r="C29" s="175"/>
      <c r="D29" s="175"/>
      <c r="E29" s="172"/>
      <c r="F29" s="144"/>
    </row>
    <row r="30" spans="2:6" ht="15" customHeight="1" x14ac:dyDescent="0.2">
      <c r="B30" s="172"/>
      <c r="C30" s="172"/>
      <c r="D30" s="172"/>
      <c r="E30" s="172"/>
      <c r="F30" s="144"/>
    </row>
    <row r="31" spans="2:6" ht="15" customHeight="1" x14ac:dyDescent="0.2">
      <c r="B31" s="172"/>
      <c r="C31" s="172"/>
      <c r="D31" s="172"/>
      <c r="E31" s="172"/>
      <c r="F31" s="144"/>
    </row>
    <row r="32" spans="2:6" ht="15" customHeight="1" x14ac:dyDescent="0.2">
      <c r="B32" s="172"/>
      <c r="C32" s="172"/>
      <c r="D32" s="172"/>
      <c r="E32" s="172"/>
      <c r="F32" s="144"/>
    </row>
    <row r="33" spans="2:6" ht="15" customHeight="1" x14ac:dyDescent="0.2">
      <c r="F33" s="144"/>
    </row>
    <row r="34" spans="2:6" ht="15" customHeight="1" x14ac:dyDescent="0.2">
      <c r="F34" s="144"/>
    </row>
    <row r="36" spans="2:6" ht="15" customHeight="1" x14ac:dyDescent="0.2">
      <c r="B36" s="170"/>
      <c r="C36" s="170"/>
      <c r="D36" s="170"/>
    </row>
    <row r="37" spans="2:6" ht="15" customHeight="1" x14ac:dyDescent="0.2">
      <c r="B37" s="170"/>
      <c r="C37" s="170"/>
      <c r="D37" s="170"/>
    </row>
    <row r="38" spans="2:6" ht="15" customHeight="1" x14ac:dyDescent="0.2">
      <c r="B38" s="170"/>
      <c r="C38" s="170"/>
      <c r="D38" s="170"/>
    </row>
    <row r="40" spans="2:6" ht="15" customHeight="1" x14ac:dyDescent="0.2">
      <c r="B40" s="170"/>
      <c r="C40" s="170"/>
      <c r="D40" s="170"/>
    </row>
    <row r="45" spans="2:6" ht="15" customHeight="1" x14ac:dyDescent="0.2">
      <c r="B45" s="170"/>
      <c r="C45" s="170"/>
      <c r="D45" s="170"/>
    </row>
    <row r="53" spans="2:4" ht="15" customHeight="1" x14ac:dyDescent="0.2">
      <c r="B53" s="170"/>
      <c r="C53" s="170"/>
      <c r="D53" s="170"/>
    </row>
    <row r="54" spans="2:4" ht="15" customHeight="1" x14ac:dyDescent="0.2">
      <c r="B54" s="170"/>
      <c r="C54" s="170"/>
      <c r="D54" s="170"/>
    </row>
    <row r="58" spans="2:4" ht="15" customHeight="1" x14ac:dyDescent="0.2">
      <c r="B58" s="170"/>
      <c r="C58" s="170"/>
      <c r="D58" s="170"/>
    </row>
    <row r="59" spans="2:4" ht="15" customHeight="1" x14ac:dyDescent="0.2">
      <c r="B59" s="170"/>
      <c r="C59" s="170"/>
      <c r="D59" s="170"/>
    </row>
    <row r="60" spans="2:4" ht="15" customHeight="1" x14ac:dyDescent="0.2">
      <c r="B60" s="170"/>
      <c r="C60" s="170"/>
      <c r="D60" s="170"/>
    </row>
    <row r="61" spans="2:4" ht="15" customHeight="1" x14ac:dyDescent="0.2">
      <c r="B61" s="170"/>
      <c r="C61" s="170"/>
      <c r="D61" s="170"/>
    </row>
    <row r="66" spans="2:4" ht="15" customHeight="1" x14ac:dyDescent="0.2">
      <c r="B66" s="170"/>
      <c r="C66" s="170"/>
      <c r="D66" s="170"/>
    </row>
    <row r="72" spans="2:4" ht="15" customHeight="1" x14ac:dyDescent="0.2">
      <c r="B72" s="170"/>
      <c r="C72" s="170"/>
      <c r="D72" s="170"/>
    </row>
    <row r="74" spans="2:4" ht="15" customHeight="1" x14ac:dyDescent="0.2">
      <c r="B74" s="170"/>
      <c r="C74" s="170"/>
      <c r="D74" s="170"/>
    </row>
  </sheetData>
  <mergeCells count="3">
    <mergeCell ref="A1:E1"/>
    <mergeCell ref="A3:E3"/>
    <mergeCell ref="A2:E2"/>
  </mergeCells>
  <phoneticPr fontId="0" type="noConversion"/>
  <printOptions horizontalCentered="1"/>
  <pageMargins left="0.59055118110236227" right="0.59055118110236227" top="0.78740157480314965" bottom="0.98425196850393704" header="0.39370078740157483" footer="0.59055118110236227"/>
  <pageSetup paperSize="9" scale="7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C22"/>
  <sheetViews>
    <sheetView tabSelected="1" view="pageBreakPreview" zoomScale="130" zoomScaleNormal="100" zoomScaleSheetLayoutView="130" workbookViewId="0">
      <selection sqref="A1:C1"/>
    </sheetView>
  </sheetViews>
  <sheetFormatPr defaultRowHeight="12.75" x14ac:dyDescent="0.2"/>
  <cols>
    <col min="1" max="2" width="11.42578125" customWidth="1"/>
    <col min="3" max="3" width="44.7109375" customWidth="1"/>
  </cols>
  <sheetData>
    <row r="1" spans="1:3" ht="15.75" x14ac:dyDescent="0.2">
      <c r="A1" s="627" t="s">
        <v>449</v>
      </c>
      <c r="B1" s="627"/>
      <c r="C1" s="627"/>
    </row>
    <row r="2" spans="1:3" ht="15.75" x14ac:dyDescent="0.2">
      <c r="A2" s="286"/>
    </row>
    <row r="3" spans="1:3" ht="15.75" x14ac:dyDescent="0.2">
      <c r="A3" s="286"/>
    </row>
    <row r="4" spans="1:3" ht="15.75" x14ac:dyDescent="0.2">
      <c r="A4" s="631" t="s">
        <v>399</v>
      </c>
      <c r="B4" s="631"/>
      <c r="C4" s="631"/>
    </row>
    <row r="5" spans="1:3" ht="15.75" x14ac:dyDescent="0.2">
      <c r="A5" s="282"/>
    </row>
    <row r="6" spans="1:3" ht="16.5" thickBot="1" x14ac:dyDescent="0.25">
      <c r="A6" s="282"/>
    </row>
    <row r="7" spans="1:3" ht="17.25" thickTop="1" thickBot="1" x14ac:dyDescent="0.25">
      <c r="A7" s="303" t="s">
        <v>240</v>
      </c>
      <c r="B7" s="304" t="s">
        <v>241</v>
      </c>
      <c r="C7" s="305" t="s">
        <v>60</v>
      </c>
    </row>
    <row r="8" spans="1:3" ht="20.25" customHeight="1" thickBot="1" x14ac:dyDescent="0.25">
      <c r="A8" s="306" t="s">
        <v>22</v>
      </c>
      <c r="B8" s="307" t="s">
        <v>242</v>
      </c>
      <c r="C8" s="425">
        <f>C$20/12</f>
        <v>2883554.5</v>
      </c>
    </row>
    <row r="9" spans="1:3" ht="20.25" customHeight="1" thickBot="1" x14ac:dyDescent="0.25">
      <c r="A9" s="306" t="s">
        <v>24</v>
      </c>
      <c r="B9" s="307" t="s">
        <v>243</v>
      </c>
      <c r="C9" s="425">
        <f t="shared" ref="C9:C18" si="0">C$20/12</f>
        <v>2883554.5</v>
      </c>
    </row>
    <row r="10" spans="1:3" ht="20.25" customHeight="1" thickBot="1" x14ac:dyDescent="0.25">
      <c r="A10" s="306" t="s">
        <v>26</v>
      </c>
      <c r="B10" s="307" t="s">
        <v>244</v>
      </c>
      <c r="C10" s="425">
        <f t="shared" si="0"/>
        <v>2883554.5</v>
      </c>
    </row>
    <row r="11" spans="1:3" ht="20.25" customHeight="1" thickBot="1" x14ac:dyDescent="0.25">
      <c r="A11" s="306" t="s">
        <v>28</v>
      </c>
      <c r="B11" s="307" t="s">
        <v>245</v>
      </c>
      <c r="C11" s="425">
        <f t="shared" si="0"/>
        <v>2883554.5</v>
      </c>
    </row>
    <row r="12" spans="1:3" ht="20.25" customHeight="1" thickBot="1" x14ac:dyDescent="0.25">
      <c r="A12" s="306" t="s">
        <v>30</v>
      </c>
      <c r="B12" s="307" t="s">
        <v>246</v>
      </c>
      <c r="C12" s="425">
        <f t="shared" si="0"/>
        <v>2883554.5</v>
      </c>
    </row>
    <row r="13" spans="1:3" ht="20.25" customHeight="1" thickBot="1" x14ac:dyDescent="0.25">
      <c r="A13" s="306" t="s">
        <v>99</v>
      </c>
      <c r="B13" s="307" t="s">
        <v>247</v>
      </c>
      <c r="C13" s="425">
        <f t="shared" si="0"/>
        <v>2883554.5</v>
      </c>
    </row>
    <row r="14" spans="1:3" ht="20.25" customHeight="1" thickBot="1" x14ac:dyDescent="0.25">
      <c r="A14" s="306" t="s">
        <v>101</v>
      </c>
      <c r="B14" s="307" t="s">
        <v>248</v>
      </c>
      <c r="C14" s="425">
        <f t="shared" si="0"/>
        <v>2883554.5</v>
      </c>
    </row>
    <row r="15" spans="1:3" ht="20.25" customHeight="1" thickBot="1" x14ac:dyDescent="0.25">
      <c r="A15" s="306" t="s">
        <v>103</v>
      </c>
      <c r="B15" s="307" t="s">
        <v>249</v>
      </c>
      <c r="C15" s="425">
        <f t="shared" si="0"/>
        <v>2883554.5</v>
      </c>
    </row>
    <row r="16" spans="1:3" ht="20.25" customHeight="1" thickBot="1" x14ac:dyDescent="0.25">
      <c r="A16" s="306" t="s">
        <v>250</v>
      </c>
      <c r="B16" s="307" t="s">
        <v>251</v>
      </c>
      <c r="C16" s="425">
        <f t="shared" si="0"/>
        <v>2883554.5</v>
      </c>
    </row>
    <row r="17" spans="1:3" ht="20.25" customHeight="1" thickBot="1" x14ac:dyDescent="0.25">
      <c r="A17" s="306" t="s">
        <v>252</v>
      </c>
      <c r="B17" s="307" t="s">
        <v>253</v>
      </c>
      <c r="C17" s="425">
        <f t="shared" si="0"/>
        <v>2883554.5</v>
      </c>
    </row>
    <row r="18" spans="1:3" ht="20.25" customHeight="1" thickBot="1" x14ac:dyDescent="0.25">
      <c r="A18" s="306" t="s">
        <v>254</v>
      </c>
      <c r="B18" s="307" t="s">
        <v>255</v>
      </c>
      <c r="C18" s="425">
        <f t="shared" si="0"/>
        <v>2883554.5</v>
      </c>
    </row>
    <row r="19" spans="1:3" ht="20.25" customHeight="1" thickBot="1" x14ac:dyDescent="0.25">
      <c r="A19" s="306" t="s">
        <v>256</v>
      </c>
      <c r="B19" s="307" t="s">
        <v>257</v>
      </c>
      <c r="C19" s="425">
        <v>3846886</v>
      </c>
    </row>
    <row r="20" spans="1:3" ht="20.25" customHeight="1" thickBot="1" x14ac:dyDescent="0.25">
      <c r="A20" s="308" t="s">
        <v>2</v>
      </c>
      <c r="B20" s="309"/>
      <c r="C20" s="310">
        <v>34602654</v>
      </c>
    </row>
    <row r="21" spans="1:3" ht="19.5" thickTop="1" x14ac:dyDescent="0.2">
      <c r="A21" s="311"/>
    </row>
    <row r="22" spans="1:3" x14ac:dyDescent="0.2">
      <c r="A22" s="285"/>
    </row>
  </sheetData>
  <mergeCells count="2">
    <mergeCell ref="A4:C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E48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47.5703125" style="166" customWidth="1"/>
    <col min="2" max="2" width="12.85546875" style="166" customWidth="1"/>
    <col min="3" max="3" width="11.85546875" style="166" customWidth="1"/>
    <col min="4" max="4" width="11.42578125" style="166" customWidth="1"/>
    <col min="5" max="5" width="13.5703125" style="166" customWidth="1"/>
    <col min="6" max="16384" width="9.140625" style="166"/>
  </cols>
  <sheetData>
    <row r="1" spans="1:5" x14ac:dyDescent="0.2">
      <c r="A1" s="513" t="s">
        <v>440</v>
      </c>
      <c r="B1" s="513"/>
      <c r="C1" s="513"/>
      <c r="D1" s="513"/>
      <c r="E1" s="513"/>
    </row>
    <row r="2" spans="1:5" x14ac:dyDescent="0.2">
      <c r="A2" s="512"/>
      <c r="B2" s="512"/>
      <c r="C2" s="512"/>
      <c r="D2" s="512"/>
    </row>
    <row r="3" spans="1:5" x14ac:dyDescent="0.2">
      <c r="A3" s="514" t="s">
        <v>407</v>
      </c>
      <c r="B3" s="514"/>
      <c r="C3" s="514"/>
      <c r="D3" s="514"/>
      <c r="E3" s="514"/>
    </row>
    <row r="4" spans="1:5" ht="13.5" thickBot="1" x14ac:dyDescent="0.25">
      <c r="A4" s="267"/>
      <c r="B4" s="267"/>
      <c r="C4" s="267"/>
      <c r="D4" s="267"/>
    </row>
    <row r="5" spans="1:5" ht="25.5" customHeight="1" x14ac:dyDescent="0.2">
      <c r="A5" s="268" t="s">
        <v>144</v>
      </c>
      <c r="B5" s="437" t="s">
        <v>145</v>
      </c>
      <c r="C5" s="437" t="s">
        <v>146</v>
      </c>
      <c r="D5" s="437" t="s">
        <v>147</v>
      </c>
      <c r="E5" s="455" t="s">
        <v>431</v>
      </c>
    </row>
    <row r="6" spans="1:5" x14ac:dyDescent="0.2">
      <c r="A6" s="269"/>
      <c r="B6" s="270"/>
      <c r="C6" s="270"/>
      <c r="D6" s="270"/>
      <c r="E6" s="271"/>
    </row>
    <row r="7" spans="1:5" s="460" customFormat="1" ht="13.5" customHeight="1" x14ac:dyDescent="0.2">
      <c r="A7" s="272" t="s">
        <v>148</v>
      </c>
      <c r="B7" s="458">
        <f>SUM(B8:B9)</f>
        <v>26668742</v>
      </c>
      <c r="C7" s="458">
        <f>SUM(C8:C9)</f>
        <v>26668742</v>
      </c>
      <c r="D7" s="458">
        <f>SUM(D8,D9)</f>
        <v>0</v>
      </c>
      <c r="E7" s="459">
        <f>SUM(E8:E9)</f>
        <v>26668742</v>
      </c>
    </row>
    <row r="8" spans="1:5" ht="13.5" customHeight="1" x14ac:dyDescent="0.2">
      <c r="A8" s="273" t="s">
        <v>149</v>
      </c>
      <c r="B8" s="380">
        <f>8615967+1552775</f>
        <v>10168742</v>
      </c>
      <c r="C8" s="380">
        <f>8615967+1552775</f>
        <v>10168742</v>
      </c>
      <c r="D8" s="380"/>
      <c r="E8" s="381">
        <v>10168742</v>
      </c>
    </row>
    <row r="9" spans="1:5" ht="13.5" customHeight="1" x14ac:dyDescent="0.2">
      <c r="A9" s="273" t="s">
        <v>150</v>
      </c>
      <c r="B9" s="380">
        <f>SUM(B10:B13)</f>
        <v>16500000</v>
      </c>
      <c r="C9" s="380">
        <f>SUM(C10:C13)</f>
        <v>16500000</v>
      </c>
      <c r="D9" s="380">
        <f>SUM(D10:D13)</f>
        <v>0</v>
      </c>
      <c r="E9" s="381">
        <f>SUM(E10:E13)</f>
        <v>16500000</v>
      </c>
    </row>
    <row r="10" spans="1:5" ht="13.5" customHeight="1" x14ac:dyDescent="0.2">
      <c r="A10" s="274" t="s">
        <v>151</v>
      </c>
      <c r="B10" s="380">
        <v>14100000</v>
      </c>
      <c r="C10" s="380">
        <v>14100000</v>
      </c>
      <c r="D10" s="380"/>
      <c r="E10" s="381">
        <f>14100000+1800000</f>
        <v>15900000</v>
      </c>
    </row>
    <row r="11" spans="1:5" ht="13.5" customHeight="1" x14ac:dyDescent="0.2">
      <c r="A11" s="274" t="s">
        <v>152</v>
      </c>
      <c r="B11" s="380">
        <v>1800000</v>
      </c>
      <c r="C11" s="380">
        <v>1800000</v>
      </c>
      <c r="D11" s="380"/>
      <c r="E11" s="381">
        <v>0</v>
      </c>
    </row>
    <row r="12" spans="1:5" ht="13.5" customHeight="1" x14ac:dyDescent="0.2">
      <c r="A12" s="274" t="s">
        <v>153</v>
      </c>
      <c r="B12" s="380">
        <v>100000</v>
      </c>
      <c r="C12" s="380">
        <v>100000</v>
      </c>
      <c r="D12" s="380"/>
      <c r="E12" s="381">
        <v>100000</v>
      </c>
    </row>
    <row r="13" spans="1:5" ht="13.5" customHeight="1" x14ac:dyDescent="0.2">
      <c r="A13" s="274" t="s">
        <v>154</v>
      </c>
      <c r="B13" s="380">
        <v>500000</v>
      </c>
      <c r="C13" s="380">
        <v>500000</v>
      </c>
      <c r="D13" s="380"/>
      <c r="E13" s="381">
        <v>500000</v>
      </c>
    </row>
    <row r="14" spans="1:5" s="460" customFormat="1" ht="25.5" x14ac:dyDescent="0.2">
      <c r="A14" s="372" t="s">
        <v>226</v>
      </c>
      <c r="B14" s="461">
        <f>SUM(B15:B31)</f>
        <v>64215455</v>
      </c>
      <c r="C14" s="461">
        <f>SUM(C15:C31)</f>
        <v>64215455</v>
      </c>
      <c r="D14" s="458">
        <f>SUM(D15:D31)</f>
        <v>0</v>
      </c>
      <c r="E14" s="462">
        <f>SUM(E15:E31)</f>
        <v>64215455</v>
      </c>
    </row>
    <row r="15" spans="1:5" ht="13.5" customHeight="1" x14ac:dyDescent="0.2">
      <c r="A15" s="274" t="s">
        <v>155</v>
      </c>
      <c r="B15" s="380"/>
      <c r="C15" s="380"/>
      <c r="D15" s="380"/>
      <c r="E15" s="381"/>
    </row>
    <row r="16" spans="1:5" ht="13.5" customHeight="1" x14ac:dyDescent="0.2">
      <c r="A16" s="373" t="s">
        <v>355</v>
      </c>
      <c r="B16" s="380">
        <v>8915760</v>
      </c>
      <c r="C16" s="380">
        <v>8915760</v>
      </c>
      <c r="D16" s="380"/>
      <c r="E16" s="380">
        <v>8915760</v>
      </c>
    </row>
    <row r="17" spans="1:5" ht="13.5" customHeight="1" x14ac:dyDescent="0.2">
      <c r="A17" s="373" t="s">
        <v>356</v>
      </c>
      <c r="B17" s="380">
        <v>4000000</v>
      </c>
      <c r="C17" s="380">
        <v>4000000</v>
      </c>
      <c r="D17" s="380"/>
      <c r="E17" s="380">
        <v>4000000</v>
      </c>
    </row>
    <row r="18" spans="1:5" ht="13.5" customHeight="1" x14ac:dyDescent="0.2">
      <c r="A18" s="373" t="s">
        <v>362</v>
      </c>
      <c r="B18" s="380">
        <v>559728</v>
      </c>
      <c r="C18" s="380">
        <v>559728</v>
      </c>
      <c r="D18" s="380"/>
      <c r="E18" s="380">
        <v>559728</v>
      </c>
    </row>
    <row r="19" spans="1:5" ht="13.5" customHeight="1" x14ac:dyDescent="0.2">
      <c r="A19" s="274" t="s">
        <v>156</v>
      </c>
      <c r="B19" s="380">
        <v>3037260</v>
      </c>
      <c r="C19" s="380">
        <v>3037260</v>
      </c>
      <c r="D19" s="380"/>
      <c r="E19" s="380">
        <v>3037260</v>
      </c>
    </row>
    <row r="20" spans="1:5" ht="13.5" customHeight="1" x14ac:dyDescent="0.2">
      <c r="A20" s="274" t="s">
        <v>391</v>
      </c>
      <c r="B20" s="380">
        <v>512400</v>
      </c>
      <c r="C20" s="380">
        <v>512400</v>
      </c>
      <c r="D20" s="380"/>
      <c r="E20" s="380">
        <v>512400</v>
      </c>
    </row>
    <row r="21" spans="1:5" ht="13.5" customHeight="1" x14ac:dyDescent="0.2">
      <c r="A21" s="274" t="s">
        <v>157</v>
      </c>
      <c r="B21" s="380">
        <v>14953262</v>
      </c>
      <c r="C21" s="380">
        <v>14953262</v>
      </c>
      <c r="D21" s="380"/>
      <c r="E21" s="380">
        <v>14953262</v>
      </c>
    </row>
    <row r="22" spans="1:5" ht="13.5" customHeight="1" x14ac:dyDescent="0.2">
      <c r="A22" s="274" t="s">
        <v>158</v>
      </c>
      <c r="B22" s="380">
        <v>6120100</v>
      </c>
      <c r="C22" s="380">
        <v>6120100</v>
      </c>
      <c r="D22" s="380"/>
      <c r="E22" s="380">
        <v>6120100</v>
      </c>
    </row>
    <row r="23" spans="1:5" ht="25.5" x14ac:dyDescent="0.2">
      <c r="A23" s="374" t="s">
        <v>357</v>
      </c>
      <c r="B23" s="382">
        <v>2400000</v>
      </c>
      <c r="C23" s="382">
        <v>2400000</v>
      </c>
      <c r="D23" s="382"/>
      <c r="E23" s="382">
        <v>2400000</v>
      </c>
    </row>
    <row r="24" spans="1:5" ht="13.5" customHeight="1" x14ac:dyDescent="0.2">
      <c r="A24" s="274" t="s">
        <v>159</v>
      </c>
      <c r="B24" s="380">
        <v>944780</v>
      </c>
      <c r="C24" s="380">
        <v>944780</v>
      </c>
      <c r="D24" s="380"/>
      <c r="E24" s="380">
        <v>944780</v>
      </c>
    </row>
    <row r="25" spans="1:5" ht="13.5" customHeight="1" x14ac:dyDescent="0.2">
      <c r="A25" s="274" t="s">
        <v>160</v>
      </c>
      <c r="B25" s="380"/>
      <c r="C25" s="380"/>
      <c r="D25" s="380"/>
      <c r="E25" s="380"/>
    </row>
    <row r="26" spans="1:5" ht="25.5" x14ac:dyDescent="0.2">
      <c r="A26" s="374" t="s">
        <v>358</v>
      </c>
      <c r="B26" s="382">
        <v>13351565</v>
      </c>
      <c r="C26" s="382">
        <v>13351565</v>
      </c>
      <c r="D26" s="382"/>
      <c r="E26" s="382">
        <v>13351565</v>
      </c>
    </row>
    <row r="27" spans="1:5" ht="13.5" customHeight="1" x14ac:dyDescent="0.2">
      <c r="A27" s="274" t="s">
        <v>161</v>
      </c>
      <c r="B27" s="380">
        <v>6967000</v>
      </c>
      <c r="C27" s="380">
        <v>6967000</v>
      </c>
      <c r="D27" s="380"/>
      <c r="E27" s="380">
        <v>6967000</v>
      </c>
    </row>
    <row r="28" spans="1:5" ht="13.5" customHeight="1" x14ac:dyDescent="0.2">
      <c r="A28" s="274" t="s">
        <v>204</v>
      </c>
      <c r="B28" s="380">
        <v>653600</v>
      </c>
      <c r="C28" s="380">
        <v>653600</v>
      </c>
      <c r="D28" s="380"/>
      <c r="E28" s="380">
        <v>653600</v>
      </c>
    </row>
    <row r="29" spans="1:5" ht="13.5" customHeight="1" x14ac:dyDescent="0.2">
      <c r="A29" s="274" t="s">
        <v>162</v>
      </c>
      <c r="B29" s="380"/>
      <c r="C29" s="380"/>
      <c r="D29" s="380"/>
      <c r="E29" s="381"/>
    </row>
    <row r="30" spans="1:5" ht="13.5" customHeight="1" x14ac:dyDescent="0.2">
      <c r="A30" s="274" t="s">
        <v>163</v>
      </c>
      <c r="B30" s="380">
        <v>1800000</v>
      </c>
      <c r="C30" s="380">
        <v>1800000</v>
      </c>
      <c r="D30" s="380"/>
      <c r="E30" s="381">
        <v>1800000</v>
      </c>
    </row>
    <row r="31" spans="1:5" ht="13.5" customHeight="1" x14ac:dyDescent="0.2">
      <c r="A31" s="274" t="s">
        <v>164</v>
      </c>
      <c r="B31" s="380"/>
      <c r="C31" s="380"/>
      <c r="D31" s="380"/>
      <c r="E31" s="381"/>
    </row>
    <row r="32" spans="1:5" s="460" customFormat="1" ht="13.5" customHeight="1" x14ac:dyDescent="0.2">
      <c r="A32" s="272" t="s">
        <v>165</v>
      </c>
      <c r="B32" s="458">
        <f>B34+B33</f>
        <v>2860896</v>
      </c>
      <c r="C32" s="458">
        <f>1813671-1552775</f>
        <v>260896</v>
      </c>
      <c r="D32" s="458">
        <v>2600000</v>
      </c>
      <c r="E32" s="459">
        <f>SUM(E33:E34)</f>
        <v>3853930</v>
      </c>
    </row>
    <row r="33" spans="1:5" ht="13.5" customHeight="1" x14ac:dyDescent="0.2">
      <c r="A33" s="274" t="s">
        <v>392</v>
      </c>
      <c r="B33" s="380">
        <v>2600000</v>
      </c>
      <c r="C33" s="380"/>
      <c r="D33" s="380">
        <v>2600000</v>
      </c>
      <c r="E33" s="381">
        <v>2600000</v>
      </c>
    </row>
    <row r="34" spans="1:5" ht="13.5" customHeight="1" x14ac:dyDescent="0.2">
      <c r="A34" s="274" t="s">
        <v>393</v>
      </c>
      <c r="B34" s="380">
        <f>1813671-1552775</f>
        <v>260896</v>
      </c>
      <c r="C34" s="380">
        <v>260896</v>
      </c>
      <c r="D34" s="380"/>
      <c r="E34" s="381">
        <v>1253930</v>
      </c>
    </row>
    <row r="35" spans="1:5" s="460" customFormat="1" ht="13.5" customHeight="1" x14ac:dyDescent="0.2">
      <c r="A35" s="275" t="s">
        <v>394</v>
      </c>
      <c r="B35" s="458">
        <f>B36+B39+B40</f>
        <v>29876000</v>
      </c>
      <c r="C35" s="458">
        <f>C36+C39+C40</f>
        <v>0</v>
      </c>
      <c r="D35" s="458">
        <f>D36+D39+D40</f>
        <v>29876000</v>
      </c>
      <c r="E35" s="458">
        <f>E36+E39+E40</f>
        <v>29876000</v>
      </c>
    </row>
    <row r="36" spans="1:5" ht="13.5" customHeight="1" x14ac:dyDescent="0.2">
      <c r="A36" s="274" t="s">
        <v>166</v>
      </c>
      <c r="B36" s="380">
        <f>B37+B38</f>
        <v>3716000</v>
      </c>
      <c r="C36" s="380">
        <f>C37+C38</f>
        <v>0</v>
      </c>
      <c r="D36" s="380">
        <f t="shared" ref="D36" si="0">D37+D38</f>
        <v>3716000</v>
      </c>
      <c r="E36" s="381">
        <v>3716000</v>
      </c>
    </row>
    <row r="37" spans="1:5" ht="13.5" customHeight="1" x14ac:dyDescent="0.2">
      <c r="A37" s="274" t="s">
        <v>167</v>
      </c>
      <c r="B37" s="380"/>
      <c r="C37" s="380"/>
      <c r="D37" s="380"/>
      <c r="E37" s="381"/>
    </row>
    <row r="38" spans="1:5" ht="25.5" x14ac:dyDescent="0.2">
      <c r="A38" s="374" t="s">
        <v>363</v>
      </c>
      <c r="B38" s="380">
        <v>3716000</v>
      </c>
      <c r="C38" s="380"/>
      <c r="D38" s="380">
        <v>3716000</v>
      </c>
      <c r="E38" s="381">
        <v>3716000</v>
      </c>
    </row>
    <row r="39" spans="1:5" ht="13.5" customHeight="1" x14ac:dyDescent="0.2">
      <c r="A39" s="274" t="s">
        <v>395</v>
      </c>
      <c r="B39" s="380">
        <v>26160000</v>
      </c>
      <c r="C39" s="380"/>
      <c r="D39" s="380">
        <v>26160000</v>
      </c>
      <c r="E39" s="381">
        <v>26160000</v>
      </c>
    </row>
    <row r="40" spans="1:5" ht="13.5" customHeight="1" x14ac:dyDescent="0.2">
      <c r="A40" s="274" t="s">
        <v>168</v>
      </c>
      <c r="B40" s="380"/>
      <c r="C40" s="380"/>
      <c r="D40" s="380"/>
      <c r="E40" s="381"/>
    </row>
    <row r="41" spans="1:5" s="460" customFormat="1" ht="13.5" customHeight="1" x14ac:dyDescent="0.2">
      <c r="A41" s="276" t="s">
        <v>359</v>
      </c>
      <c r="B41" s="458">
        <f>B14+B7+B32+B35</f>
        <v>123621093</v>
      </c>
      <c r="C41" s="458">
        <f t="shared" ref="C41:D41" si="1">C14+C7+C32+C35</f>
        <v>91145093</v>
      </c>
      <c r="D41" s="458">
        <f t="shared" si="1"/>
        <v>32476000</v>
      </c>
      <c r="E41" s="459">
        <f>E14+E7+E32+E35</f>
        <v>124614127</v>
      </c>
    </row>
    <row r="42" spans="1:5" ht="25.5" x14ac:dyDescent="0.2">
      <c r="A42" s="374" t="s">
        <v>361</v>
      </c>
      <c r="B42" s="382"/>
      <c r="C42" s="382"/>
      <c r="D42" s="382"/>
      <c r="E42" s="383"/>
    </row>
    <row r="43" spans="1:5" ht="13.5" customHeight="1" x14ac:dyDescent="0.2">
      <c r="A43" s="274" t="s">
        <v>170</v>
      </c>
      <c r="B43" s="380">
        <v>12684577</v>
      </c>
      <c r="C43" s="380">
        <f t="shared" ref="C43:D43" si="2">SUM(C44:C45)</f>
        <v>6564066</v>
      </c>
      <c r="D43" s="380">
        <f t="shared" si="2"/>
        <v>6120511</v>
      </c>
      <c r="E43" s="457">
        <f>701066+8082752</f>
        <v>8783818</v>
      </c>
    </row>
    <row r="44" spans="1:5" ht="13.5" customHeight="1" x14ac:dyDescent="0.2">
      <c r="A44" s="274" t="s">
        <v>171</v>
      </c>
      <c r="B44" s="380">
        <v>12684577</v>
      </c>
      <c r="C44" s="380">
        <v>6564066</v>
      </c>
      <c r="D44" s="380">
        <v>6120511</v>
      </c>
      <c r="E44" s="457">
        <f>701066+8082752</f>
        <v>8783818</v>
      </c>
    </row>
    <row r="45" spans="1:5" ht="13.5" customHeight="1" x14ac:dyDescent="0.2">
      <c r="A45" s="274" t="s">
        <v>172</v>
      </c>
      <c r="B45" s="380"/>
      <c r="C45" s="380"/>
      <c r="D45" s="380"/>
      <c r="E45" s="381"/>
    </row>
    <row r="46" spans="1:5" ht="13.5" customHeight="1" x14ac:dyDescent="0.2">
      <c r="A46" s="373" t="s">
        <v>434</v>
      </c>
      <c r="B46" s="380"/>
      <c r="C46" s="380"/>
      <c r="D46" s="380"/>
      <c r="E46" s="381">
        <v>27279</v>
      </c>
    </row>
    <row r="47" spans="1:5" ht="13.5" customHeight="1" x14ac:dyDescent="0.2">
      <c r="A47" s="272" t="s">
        <v>360</v>
      </c>
      <c r="B47" s="380"/>
      <c r="C47" s="380"/>
      <c r="D47" s="380"/>
      <c r="E47" s="381"/>
    </row>
    <row r="48" spans="1:5" ht="13.5" customHeight="1" thickBot="1" x14ac:dyDescent="0.25">
      <c r="A48" s="277" t="s">
        <v>173</v>
      </c>
      <c r="B48" s="384">
        <f>B41+B43</f>
        <v>136305670</v>
      </c>
      <c r="C48" s="384">
        <f>C41+C43</f>
        <v>97709159</v>
      </c>
      <c r="D48" s="384">
        <f>D41+D43</f>
        <v>38596511</v>
      </c>
      <c r="E48" s="456">
        <f>E41+E43+E46</f>
        <v>133425224</v>
      </c>
    </row>
  </sheetData>
  <mergeCells count="3">
    <mergeCell ref="A2:D2"/>
    <mergeCell ref="A1:E1"/>
    <mergeCell ref="A3:E3"/>
  </mergeCells>
  <phoneticPr fontId="22" type="noConversion"/>
  <pageMargins left="0.39" right="0.25" top="1" bottom="1" header="0.5" footer="0.5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32"/>
  <sheetViews>
    <sheetView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5.5703125" style="145" customWidth="1"/>
    <col min="2" max="2" width="7.7109375" style="146" customWidth="1"/>
    <col min="3" max="7" width="10.42578125" style="145" customWidth="1"/>
    <col min="8" max="8" width="12.140625" style="145" customWidth="1"/>
    <col min="9" max="12" width="10.42578125" style="145" customWidth="1"/>
    <col min="13" max="13" width="12.42578125" style="145" customWidth="1"/>
    <col min="14" max="16384" width="9.140625" style="144"/>
  </cols>
  <sheetData>
    <row r="1" spans="1:15" ht="15.75" customHeight="1" x14ac:dyDescent="0.2">
      <c r="A1" s="518" t="s">
        <v>441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5" ht="15.75" customHeight="1" x14ac:dyDescent="0.2"/>
    <row r="3" spans="1:15" ht="15.75" customHeight="1" x14ac:dyDescent="0.2">
      <c r="A3" s="517" t="s">
        <v>406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</row>
    <row r="4" spans="1:15" ht="15.75" customHeight="1" x14ac:dyDescent="0.2">
      <c r="A4" s="10"/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thickBot="1" x14ac:dyDescent="0.25"/>
    <row r="6" spans="1:15" s="147" customFormat="1" ht="21" customHeight="1" x14ac:dyDescent="0.2">
      <c r="A6" s="521" t="s">
        <v>16</v>
      </c>
      <c r="B6" s="524" t="s">
        <v>124</v>
      </c>
      <c r="C6" s="519" t="s">
        <v>64</v>
      </c>
      <c r="D6" s="519"/>
      <c r="E6" s="519"/>
      <c r="F6" s="519"/>
      <c r="G6" s="519"/>
      <c r="H6" s="519"/>
      <c r="I6" s="519"/>
      <c r="J6" s="519"/>
      <c r="K6" s="519"/>
      <c r="L6" s="519"/>
      <c r="M6" s="520"/>
    </row>
    <row r="7" spans="1:15" s="149" customFormat="1" ht="42.75" customHeight="1" x14ac:dyDescent="0.2">
      <c r="A7" s="522"/>
      <c r="B7" s="525"/>
      <c r="C7" s="515" t="s">
        <v>125</v>
      </c>
      <c r="D7" s="515" t="s">
        <v>126</v>
      </c>
      <c r="E7" s="515" t="s">
        <v>127</v>
      </c>
      <c r="F7" s="515" t="s">
        <v>128</v>
      </c>
      <c r="G7" s="515" t="s">
        <v>129</v>
      </c>
      <c r="H7" s="515" t="s">
        <v>130</v>
      </c>
      <c r="I7" s="515" t="s">
        <v>131</v>
      </c>
      <c r="J7" s="515" t="s">
        <v>132</v>
      </c>
      <c r="K7" s="515" t="s">
        <v>133</v>
      </c>
      <c r="L7" s="515" t="s">
        <v>134</v>
      </c>
      <c r="M7" s="526" t="s">
        <v>135</v>
      </c>
    </row>
    <row r="8" spans="1:15" s="150" customFormat="1" ht="12.75" customHeight="1" thickBot="1" x14ac:dyDescent="0.25">
      <c r="A8" s="523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27"/>
    </row>
    <row r="9" spans="1:15" ht="25.5" customHeight="1" thickBot="1" x14ac:dyDescent="0.25">
      <c r="A9" s="393" t="s">
        <v>136</v>
      </c>
      <c r="B9" s="394">
        <v>900020</v>
      </c>
      <c r="C9" s="395"/>
      <c r="D9" s="38">
        <f>'2'!B9</f>
        <v>16500000</v>
      </c>
      <c r="E9" s="38"/>
      <c r="F9" s="38"/>
      <c r="G9" s="38"/>
      <c r="H9" s="38"/>
      <c r="I9" s="38"/>
      <c r="J9" s="38"/>
      <c r="K9" s="38"/>
      <c r="L9" s="38"/>
      <c r="M9" s="396">
        <f>SUM(D9:L9)</f>
        <v>16500000</v>
      </c>
      <c r="N9" s="152"/>
      <c r="O9" s="145"/>
    </row>
    <row r="10" spans="1:15" ht="25.5" customHeight="1" thickBot="1" x14ac:dyDescent="0.25">
      <c r="A10" s="153" t="s">
        <v>137</v>
      </c>
      <c r="B10" s="264" t="s">
        <v>220</v>
      </c>
      <c r="C10" s="38"/>
      <c r="D10" s="38"/>
      <c r="E10" s="38">
        <v>26160000</v>
      </c>
      <c r="F10" s="38">
        <v>39599010</v>
      </c>
      <c r="G10" s="38"/>
      <c r="H10" s="38"/>
      <c r="I10" s="38"/>
      <c r="J10" s="38"/>
      <c r="K10" s="38"/>
      <c r="L10" s="38"/>
      <c r="M10" s="151">
        <f t="shared" ref="M10:M17" si="0">SUM(C10:L10)</f>
        <v>65759010</v>
      </c>
      <c r="N10" s="152"/>
      <c r="O10" s="145"/>
    </row>
    <row r="11" spans="1:15" ht="25.5" customHeight="1" thickBot="1" x14ac:dyDescent="0.25">
      <c r="A11" s="153" t="s">
        <v>138</v>
      </c>
      <c r="B11" s="264" t="s">
        <v>221</v>
      </c>
      <c r="C11" s="38"/>
      <c r="D11" s="38"/>
      <c r="E11" s="38">
        <v>2600000</v>
      </c>
      <c r="F11" s="38"/>
      <c r="G11" s="38"/>
      <c r="H11" s="38"/>
      <c r="I11" s="38"/>
      <c r="J11" s="38">
        <v>12684577</v>
      </c>
      <c r="K11" s="38"/>
      <c r="L11" s="38"/>
      <c r="M11" s="151">
        <f t="shared" si="0"/>
        <v>15284577</v>
      </c>
      <c r="N11" s="152"/>
      <c r="O11" s="145"/>
    </row>
    <row r="12" spans="1:15" ht="25.5" customHeight="1" thickBot="1" x14ac:dyDescent="0.25">
      <c r="A12" s="153" t="s">
        <v>139</v>
      </c>
      <c r="B12" s="264" t="s">
        <v>222</v>
      </c>
      <c r="C12" s="38"/>
      <c r="D12" s="38"/>
      <c r="E12" s="38"/>
      <c r="F12" s="38">
        <v>1800000</v>
      </c>
      <c r="G12" s="38"/>
      <c r="H12" s="38"/>
      <c r="I12" s="38"/>
      <c r="J12" s="38"/>
      <c r="K12" s="38"/>
      <c r="L12" s="38"/>
      <c r="M12" s="151">
        <f t="shared" si="0"/>
        <v>1800000</v>
      </c>
      <c r="N12" s="152"/>
      <c r="O12" s="145"/>
    </row>
    <row r="13" spans="1:15" ht="25.5" customHeight="1" thickBot="1" x14ac:dyDescent="0.25">
      <c r="A13" s="154" t="s">
        <v>140</v>
      </c>
      <c r="B13" s="264" t="s">
        <v>220</v>
      </c>
      <c r="C13" s="38"/>
      <c r="D13" s="38"/>
      <c r="E13" s="38"/>
      <c r="F13" s="38">
        <v>9464880</v>
      </c>
      <c r="G13" s="38"/>
      <c r="H13" s="38"/>
      <c r="I13" s="38"/>
      <c r="J13" s="38"/>
      <c r="K13" s="38"/>
      <c r="L13" s="38"/>
      <c r="M13" s="151">
        <f t="shared" si="0"/>
        <v>9464880</v>
      </c>
      <c r="N13" s="152"/>
      <c r="O13" s="145"/>
    </row>
    <row r="14" spans="1:15" ht="25.5" customHeight="1" thickBot="1" x14ac:dyDescent="0.25">
      <c r="A14" s="153" t="s">
        <v>223</v>
      </c>
      <c r="B14" s="265" t="s">
        <v>287</v>
      </c>
      <c r="C14" s="380">
        <f>8615967+1552775</f>
        <v>10168742</v>
      </c>
      <c r="D14" s="38"/>
      <c r="E14" s="38"/>
      <c r="F14" s="38">
        <v>13351565</v>
      </c>
      <c r="G14" s="38"/>
      <c r="H14" s="38"/>
      <c r="I14" s="38"/>
      <c r="J14" s="38"/>
      <c r="K14" s="38"/>
      <c r="L14" s="38"/>
      <c r="M14" s="151">
        <f t="shared" si="0"/>
        <v>23520307</v>
      </c>
      <c r="N14" s="152"/>
      <c r="O14" s="145"/>
    </row>
    <row r="15" spans="1:15" ht="25.5" customHeight="1" thickBot="1" x14ac:dyDescent="0.25">
      <c r="A15" s="155" t="s">
        <v>364</v>
      </c>
      <c r="B15" s="264" t="s">
        <v>224</v>
      </c>
      <c r="C15" s="38"/>
      <c r="E15" s="38">
        <v>3716000</v>
      </c>
      <c r="F15" s="38"/>
      <c r="G15" s="38"/>
      <c r="H15" s="38"/>
      <c r="I15" s="38"/>
      <c r="J15" s="38"/>
      <c r="K15" s="38"/>
      <c r="L15" s="38"/>
      <c r="M15" s="151">
        <f t="shared" si="0"/>
        <v>3716000</v>
      </c>
      <c r="N15" s="152"/>
      <c r="O15" s="145"/>
    </row>
    <row r="16" spans="1:15" ht="25.5" customHeight="1" thickBot="1" x14ac:dyDescent="0.25">
      <c r="A16" s="156" t="s">
        <v>273</v>
      </c>
      <c r="B16" s="266" t="s">
        <v>225</v>
      </c>
      <c r="C16" s="157"/>
      <c r="D16" s="391"/>
      <c r="E16" s="157"/>
      <c r="G16" s="157"/>
      <c r="H16" s="157">
        <v>260896</v>
      </c>
      <c r="I16" s="157"/>
      <c r="J16" s="157"/>
      <c r="K16" s="157"/>
      <c r="L16" s="157"/>
      <c r="M16" s="151">
        <f t="shared" si="0"/>
        <v>260896</v>
      </c>
      <c r="N16" s="152"/>
      <c r="O16" s="145"/>
    </row>
    <row r="17" spans="1:14" s="147" customFormat="1" ht="24.75" customHeight="1" thickBot="1" x14ac:dyDescent="0.25">
      <c r="A17" s="158" t="s">
        <v>141</v>
      </c>
      <c r="B17" s="159"/>
      <c r="C17" s="160">
        <f>SUM(C9:C16)</f>
        <v>10168742</v>
      </c>
      <c r="D17" s="160">
        <f>SUM(D9:D16)</f>
        <v>16500000</v>
      </c>
      <c r="E17" s="160">
        <f t="shared" ref="E17:L17" si="1">SUM(E9:E16)</f>
        <v>32476000</v>
      </c>
      <c r="F17" s="160">
        <f t="shared" si="1"/>
        <v>64215455</v>
      </c>
      <c r="G17" s="160">
        <f>SUM(G9:G16)</f>
        <v>0</v>
      </c>
      <c r="H17" s="160">
        <f t="shared" si="1"/>
        <v>260896</v>
      </c>
      <c r="I17" s="160">
        <f t="shared" si="1"/>
        <v>0</v>
      </c>
      <c r="J17" s="160">
        <f t="shared" si="1"/>
        <v>12684577</v>
      </c>
      <c r="K17" s="160">
        <f t="shared" si="1"/>
        <v>0</v>
      </c>
      <c r="L17" s="392">
        <f t="shared" si="1"/>
        <v>0</v>
      </c>
      <c r="M17" s="390">
        <f t="shared" si="0"/>
        <v>136305670</v>
      </c>
      <c r="N17" s="161"/>
    </row>
    <row r="18" spans="1:14" x14ac:dyDescent="0.2">
      <c r="N18" s="152"/>
    </row>
    <row r="19" spans="1:14" ht="12.75" customHeight="1" thickBot="1" x14ac:dyDescent="0.25">
      <c r="N19" s="152"/>
    </row>
    <row r="20" spans="1:14" ht="21.75" customHeight="1" x14ac:dyDescent="0.2">
      <c r="A20" s="521" t="s">
        <v>16</v>
      </c>
      <c r="B20" s="524" t="s">
        <v>124</v>
      </c>
      <c r="C20" s="519" t="s">
        <v>432</v>
      </c>
      <c r="D20" s="519"/>
      <c r="E20" s="519"/>
      <c r="F20" s="519"/>
      <c r="G20" s="519"/>
      <c r="H20" s="519"/>
      <c r="I20" s="519"/>
      <c r="J20" s="519"/>
      <c r="K20" s="519"/>
      <c r="L20" s="519"/>
      <c r="M20" s="520"/>
    </row>
    <row r="21" spans="1:14" x14ac:dyDescent="0.2">
      <c r="A21" s="522"/>
      <c r="B21" s="525"/>
      <c r="C21" s="515" t="s">
        <v>125</v>
      </c>
      <c r="D21" s="515" t="s">
        <v>126</v>
      </c>
      <c r="E21" s="515" t="s">
        <v>127</v>
      </c>
      <c r="F21" s="515" t="s">
        <v>128</v>
      </c>
      <c r="G21" s="515" t="s">
        <v>129</v>
      </c>
      <c r="H21" s="515" t="s">
        <v>130</v>
      </c>
      <c r="I21" s="515" t="s">
        <v>131</v>
      </c>
      <c r="J21" s="515" t="s">
        <v>132</v>
      </c>
      <c r="K21" s="515" t="s">
        <v>133</v>
      </c>
      <c r="L21" s="515" t="s">
        <v>134</v>
      </c>
      <c r="M21" s="526" t="s">
        <v>135</v>
      </c>
    </row>
    <row r="22" spans="1:14" ht="13.5" thickBot="1" x14ac:dyDescent="0.25">
      <c r="A22" s="523"/>
      <c r="B22" s="516"/>
      <c r="C22" s="516"/>
      <c r="D22" s="516"/>
      <c r="E22" s="516"/>
      <c r="F22" s="516"/>
      <c r="G22" s="516"/>
      <c r="H22" s="516"/>
      <c r="I22" s="516"/>
      <c r="J22" s="516"/>
      <c r="K22" s="516"/>
      <c r="L22" s="516"/>
      <c r="M22" s="527"/>
    </row>
    <row r="23" spans="1:14" ht="23.25" customHeight="1" thickBot="1" x14ac:dyDescent="0.25">
      <c r="A23" s="393" t="s">
        <v>136</v>
      </c>
      <c r="B23" s="394">
        <v>900020</v>
      </c>
      <c r="C23" s="395"/>
      <c r="D23" s="38">
        <v>16500000</v>
      </c>
      <c r="E23" s="38"/>
      <c r="F23" s="38"/>
      <c r="G23" s="38"/>
      <c r="H23" s="38"/>
      <c r="I23" s="38"/>
      <c r="J23" s="38"/>
      <c r="K23" s="38"/>
      <c r="L23" s="38"/>
      <c r="M23" s="396">
        <f>SUM(D23:L23)</f>
        <v>16500000</v>
      </c>
    </row>
    <row r="24" spans="1:14" ht="23.25" customHeight="1" thickBot="1" x14ac:dyDescent="0.25">
      <c r="A24" s="153" t="s">
        <v>137</v>
      </c>
      <c r="B24" s="264" t="s">
        <v>220</v>
      </c>
      <c r="C24" s="38"/>
      <c r="D24" s="38"/>
      <c r="E24" s="38">
        <v>26160000</v>
      </c>
      <c r="F24" s="38">
        <v>39599010</v>
      </c>
      <c r="G24" s="38"/>
      <c r="H24" s="38"/>
      <c r="I24" s="38"/>
      <c r="J24" s="38"/>
      <c r="K24" s="38"/>
      <c r="L24" s="38"/>
      <c r="M24" s="151">
        <f t="shared" ref="M24:M31" si="2">SUM(C24:L24)</f>
        <v>65759010</v>
      </c>
    </row>
    <row r="25" spans="1:14" ht="23.25" customHeight="1" thickBot="1" x14ac:dyDescent="0.25">
      <c r="A25" s="153" t="s">
        <v>138</v>
      </c>
      <c r="B25" s="264" t="s">
        <v>221</v>
      </c>
      <c r="C25" s="38"/>
      <c r="D25" s="38"/>
      <c r="E25" s="38">
        <v>2600000</v>
      </c>
      <c r="F25" s="38"/>
      <c r="G25" s="38"/>
      <c r="H25" s="38"/>
      <c r="I25" s="38"/>
      <c r="J25" s="38">
        <v>8783818</v>
      </c>
      <c r="K25" s="38"/>
      <c r="L25" s="38"/>
      <c r="M25" s="151">
        <f t="shared" si="2"/>
        <v>11383818</v>
      </c>
    </row>
    <row r="26" spans="1:14" ht="23.25" customHeight="1" thickBot="1" x14ac:dyDescent="0.25">
      <c r="A26" s="153" t="s">
        <v>139</v>
      </c>
      <c r="B26" s="264" t="s">
        <v>222</v>
      </c>
      <c r="C26" s="38"/>
      <c r="D26" s="38"/>
      <c r="E26" s="38"/>
      <c r="F26" s="38">
        <v>1800000</v>
      </c>
      <c r="G26" s="38"/>
      <c r="H26" s="38"/>
      <c r="I26" s="38"/>
      <c r="J26" s="38"/>
      <c r="K26" s="38"/>
      <c r="L26" s="38"/>
      <c r="M26" s="151">
        <f t="shared" si="2"/>
        <v>1800000</v>
      </c>
    </row>
    <row r="27" spans="1:14" ht="23.25" customHeight="1" thickBot="1" x14ac:dyDescent="0.25">
      <c r="A27" s="154" t="s">
        <v>140</v>
      </c>
      <c r="B27" s="264" t="s">
        <v>220</v>
      </c>
      <c r="C27" s="38"/>
      <c r="D27" s="38"/>
      <c r="E27" s="38"/>
      <c r="F27" s="38">
        <v>9464880</v>
      </c>
      <c r="G27" s="38"/>
      <c r="H27" s="38"/>
      <c r="I27" s="38"/>
      <c r="J27" s="38"/>
      <c r="K27" s="38"/>
      <c r="L27" s="38"/>
      <c r="M27" s="151">
        <f t="shared" si="2"/>
        <v>9464880</v>
      </c>
    </row>
    <row r="28" spans="1:14" ht="23.25" customHeight="1" thickBot="1" x14ac:dyDescent="0.25">
      <c r="A28" s="153" t="s">
        <v>223</v>
      </c>
      <c r="B28" s="265" t="s">
        <v>287</v>
      </c>
      <c r="C28" s="380">
        <f>8615967+1552775</f>
        <v>10168742</v>
      </c>
      <c r="D28" s="38"/>
      <c r="E28" s="38"/>
      <c r="F28" s="38">
        <v>13351565</v>
      </c>
      <c r="G28" s="38"/>
      <c r="H28" s="38"/>
      <c r="I28" s="38"/>
      <c r="J28" s="38"/>
      <c r="K28" s="38"/>
      <c r="L28" s="38"/>
      <c r="M28" s="151">
        <f t="shared" si="2"/>
        <v>23520307</v>
      </c>
    </row>
    <row r="29" spans="1:14" ht="23.25" customHeight="1" thickBot="1" x14ac:dyDescent="0.25">
      <c r="A29" s="155" t="s">
        <v>364</v>
      </c>
      <c r="B29" s="264" t="s">
        <v>224</v>
      </c>
      <c r="C29" s="38"/>
      <c r="D29" s="505"/>
      <c r="E29" s="38">
        <v>3716000</v>
      </c>
      <c r="F29" s="38"/>
      <c r="G29" s="38"/>
      <c r="H29" s="38"/>
      <c r="I29" s="38"/>
      <c r="J29" s="38"/>
      <c r="K29" s="38"/>
      <c r="L29" s="38"/>
      <c r="M29" s="151">
        <f t="shared" si="2"/>
        <v>3716000</v>
      </c>
    </row>
    <row r="30" spans="1:14" ht="23.25" customHeight="1" thickBot="1" x14ac:dyDescent="0.25">
      <c r="A30" s="156" t="s">
        <v>273</v>
      </c>
      <c r="B30" s="266" t="s">
        <v>225</v>
      </c>
      <c r="C30" s="157"/>
      <c r="E30" s="157"/>
      <c r="G30" s="391">
        <v>27279</v>
      </c>
      <c r="H30" s="157">
        <v>1253930</v>
      </c>
      <c r="I30" s="157"/>
      <c r="J30" s="157"/>
      <c r="K30" s="157"/>
      <c r="L30" s="157"/>
      <c r="M30" s="151">
        <f t="shared" si="2"/>
        <v>1281209</v>
      </c>
    </row>
    <row r="31" spans="1:14" ht="23.25" customHeight="1" thickBot="1" x14ac:dyDescent="0.25">
      <c r="A31" s="158" t="s">
        <v>141</v>
      </c>
      <c r="B31" s="159"/>
      <c r="C31" s="160">
        <f>SUM(C23:C30)</f>
        <v>10168742</v>
      </c>
      <c r="D31" s="160">
        <f>SUM(D23:D30)</f>
        <v>16500000</v>
      </c>
      <c r="E31" s="160">
        <f t="shared" ref="E31:F31" si="3">SUM(E23:E30)</f>
        <v>32476000</v>
      </c>
      <c r="F31" s="160">
        <f t="shared" si="3"/>
        <v>64215455</v>
      </c>
      <c r="G31" s="160">
        <f>SUM(G23:G30)</f>
        <v>27279</v>
      </c>
      <c r="H31" s="160">
        <f t="shared" ref="H31:L31" si="4">SUM(H23:H30)</f>
        <v>1253930</v>
      </c>
      <c r="I31" s="160">
        <f t="shared" si="4"/>
        <v>0</v>
      </c>
      <c r="J31" s="160">
        <f t="shared" si="4"/>
        <v>8783818</v>
      </c>
      <c r="K31" s="160">
        <f t="shared" si="4"/>
        <v>0</v>
      </c>
      <c r="L31" s="392">
        <f t="shared" si="4"/>
        <v>0</v>
      </c>
      <c r="M31" s="390">
        <f t="shared" si="2"/>
        <v>133425224</v>
      </c>
    </row>
    <row r="32" spans="1:14" ht="13.5" customHeight="1" x14ac:dyDescent="0.2">
      <c r="A32" s="162"/>
      <c r="B32" s="163"/>
    </row>
  </sheetData>
  <mergeCells count="30">
    <mergeCell ref="J7:J8"/>
    <mergeCell ref="A20:A22"/>
    <mergeCell ref="B20:B22"/>
    <mergeCell ref="C20:M20"/>
    <mergeCell ref="C21:C22"/>
    <mergeCell ref="D21:D22"/>
    <mergeCell ref="E21:E22"/>
    <mergeCell ref="F21:F22"/>
    <mergeCell ref="G21:G22"/>
    <mergeCell ref="M21:M22"/>
    <mergeCell ref="H21:H22"/>
    <mergeCell ref="I21:I22"/>
    <mergeCell ref="J21:J22"/>
    <mergeCell ref="K21:K22"/>
    <mergeCell ref="L21:L22"/>
    <mergeCell ref="A3:M3"/>
    <mergeCell ref="A1:M1"/>
    <mergeCell ref="C6:M6"/>
    <mergeCell ref="A6:A8"/>
    <mergeCell ref="B6:B8"/>
    <mergeCell ref="M7:M8"/>
    <mergeCell ref="C7:C8"/>
    <mergeCell ref="D7:D8"/>
    <mergeCell ref="E7:E8"/>
    <mergeCell ref="F7:F8"/>
    <mergeCell ref="K7:K8"/>
    <mergeCell ref="L7:L8"/>
    <mergeCell ref="G7:G8"/>
    <mergeCell ref="H7:H8"/>
    <mergeCell ref="I7:I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  <rowBreaks count="1" manualBreakCount="1">
    <brk id="3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 tint="0.59999389629810485"/>
  </sheetPr>
  <dimension ref="A1:D21"/>
  <sheetViews>
    <sheetView view="pageBreakPreview" zoomScale="145" zoomScaleNormal="100" zoomScaleSheetLayoutView="145" workbookViewId="0">
      <selection sqref="A1:C1"/>
    </sheetView>
  </sheetViews>
  <sheetFormatPr defaultRowHeight="12.75" x14ac:dyDescent="0.2"/>
  <cols>
    <col min="1" max="1" width="3.7109375" style="1" customWidth="1"/>
    <col min="2" max="2" width="26" style="1" customWidth="1"/>
    <col min="3" max="3" width="20.85546875" style="6" customWidth="1"/>
    <col min="4" max="4" width="18.85546875" style="2" customWidth="1"/>
    <col min="5" max="5" width="12" style="2" bestFit="1" customWidth="1"/>
    <col min="6" max="6" width="10.140625" style="2" bestFit="1" customWidth="1"/>
    <col min="7" max="16384" width="9.140625" style="2"/>
  </cols>
  <sheetData>
    <row r="1" spans="1:4" ht="19.5" customHeight="1" x14ac:dyDescent="0.2">
      <c r="A1" s="531" t="s">
        <v>442</v>
      </c>
      <c r="B1" s="531"/>
      <c r="C1" s="531"/>
    </row>
    <row r="2" spans="1:4" ht="27" customHeight="1" x14ac:dyDescent="0.2">
      <c r="A2" s="517" t="s">
        <v>10</v>
      </c>
      <c r="B2" s="517"/>
      <c r="C2" s="517"/>
    </row>
    <row r="3" spans="1:4" ht="23.25" customHeight="1" x14ac:dyDescent="0.2">
      <c r="A3" s="530" t="s">
        <v>405</v>
      </c>
      <c r="B3" s="530"/>
      <c r="C3" s="530"/>
    </row>
    <row r="4" spans="1:4" ht="15" customHeight="1" thickBot="1" x14ac:dyDescent="0.25">
      <c r="A4" s="7"/>
      <c r="B4" s="7"/>
      <c r="C4" s="263" t="s">
        <v>64</v>
      </c>
      <c r="D4" s="27" t="s">
        <v>432</v>
      </c>
    </row>
    <row r="5" spans="1:4" ht="30" customHeight="1" x14ac:dyDescent="0.2">
      <c r="A5" s="534" t="s">
        <v>6</v>
      </c>
      <c r="B5" s="535"/>
      <c r="C5" s="385">
        <f>SUM(C6:C9)</f>
        <v>14100000</v>
      </c>
      <c r="D5" s="385">
        <f>SUM(D6:D9)</f>
        <v>15900000</v>
      </c>
    </row>
    <row r="6" spans="1:4" s="5" customFormat="1" ht="30" customHeight="1" x14ac:dyDescent="0.2">
      <c r="A6" s="3"/>
      <c r="B6" s="4" t="s">
        <v>3</v>
      </c>
      <c r="C6" s="386">
        <v>5000000</v>
      </c>
      <c r="D6" s="386">
        <v>5000000</v>
      </c>
    </row>
    <row r="7" spans="1:4" s="5" customFormat="1" ht="30" customHeight="1" x14ac:dyDescent="0.2">
      <c r="A7" s="3"/>
      <c r="B7" s="4" t="s">
        <v>4</v>
      </c>
      <c r="C7" s="386">
        <v>5000000</v>
      </c>
      <c r="D7" s="386">
        <f>5000000+1800000</f>
        <v>6800000</v>
      </c>
    </row>
    <row r="8" spans="1:4" s="5" customFormat="1" ht="30" customHeight="1" x14ac:dyDescent="0.2">
      <c r="A8" s="3"/>
      <c r="B8" s="4" t="s">
        <v>0</v>
      </c>
      <c r="C8" s="386">
        <v>1500000</v>
      </c>
      <c r="D8" s="386">
        <v>1500000</v>
      </c>
    </row>
    <row r="9" spans="1:4" s="5" customFormat="1" ht="30" customHeight="1" x14ac:dyDescent="0.2">
      <c r="A9" s="3"/>
      <c r="B9" s="4" t="s">
        <v>8</v>
      </c>
      <c r="C9" s="386">
        <v>2600000</v>
      </c>
      <c r="D9" s="386">
        <v>2600000</v>
      </c>
    </row>
    <row r="10" spans="1:4" s="5" customFormat="1" ht="30" customHeight="1" x14ac:dyDescent="0.2">
      <c r="A10" s="532" t="s">
        <v>7</v>
      </c>
      <c r="B10" s="533"/>
      <c r="C10" s="386">
        <f>C11</f>
        <v>1800000</v>
      </c>
      <c r="D10" s="386">
        <f>D11</f>
        <v>0</v>
      </c>
    </row>
    <row r="11" spans="1:4" ht="30" customHeight="1" x14ac:dyDescent="0.2">
      <c r="A11" s="3"/>
      <c r="B11" s="4" t="s">
        <v>1</v>
      </c>
      <c r="C11" s="386">
        <v>1800000</v>
      </c>
      <c r="D11" s="386">
        <v>0</v>
      </c>
    </row>
    <row r="12" spans="1:4" s="5" customFormat="1" ht="30" customHeight="1" x14ac:dyDescent="0.2">
      <c r="A12" s="532" t="s">
        <v>9</v>
      </c>
      <c r="B12" s="533"/>
      <c r="C12" s="386">
        <f>C14+C13</f>
        <v>600000</v>
      </c>
      <c r="D12" s="386">
        <f>D14+D13</f>
        <v>600000</v>
      </c>
    </row>
    <row r="13" spans="1:4" ht="30" customHeight="1" x14ac:dyDescent="0.2">
      <c r="A13" s="3"/>
      <c r="B13" s="4" t="s">
        <v>396</v>
      </c>
      <c r="C13" s="386">
        <v>500000</v>
      </c>
      <c r="D13" s="386">
        <v>500000</v>
      </c>
    </row>
    <row r="14" spans="1:4" ht="30" customHeight="1" x14ac:dyDescent="0.2">
      <c r="A14" s="3"/>
      <c r="B14" s="4" t="s">
        <v>5</v>
      </c>
      <c r="C14" s="386">
        <v>100000</v>
      </c>
      <c r="D14" s="386">
        <v>100000</v>
      </c>
    </row>
    <row r="15" spans="1:4" s="5" customFormat="1" ht="30" customHeight="1" thickBot="1" x14ac:dyDescent="0.25">
      <c r="A15" s="528" t="s">
        <v>2</v>
      </c>
      <c r="B15" s="529"/>
      <c r="C15" s="387">
        <f>C12+C10+C5</f>
        <v>16500000</v>
      </c>
      <c r="D15" s="387">
        <f>D12+D10+D5</f>
        <v>16500000</v>
      </c>
    </row>
    <row r="16" spans="1:4" ht="30" customHeight="1" x14ac:dyDescent="0.2"/>
    <row r="18" spans="1:2" x14ac:dyDescent="0.2">
      <c r="A18" s="8"/>
      <c r="B18" s="8"/>
    </row>
    <row r="19" spans="1:2" x14ac:dyDescent="0.2">
      <c r="A19" s="8"/>
      <c r="B19" s="9"/>
    </row>
    <row r="20" spans="1:2" x14ac:dyDescent="0.2">
      <c r="A20" s="8"/>
      <c r="B20" s="8"/>
    </row>
    <row r="21" spans="1:2" x14ac:dyDescent="0.2">
      <c r="A21" s="8"/>
      <c r="B21" s="8"/>
    </row>
  </sheetData>
  <mergeCells count="7">
    <mergeCell ref="A15:B15"/>
    <mergeCell ref="A3:C3"/>
    <mergeCell ref="A2:C2"/>
    <mergeCell ref="A1:C1"/>
    <mergeCell ref="A12:B12"/>
    <mergeCell ref="A5:B5"/>
    <mergeCell ref="A10:B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35"/>
  <sheetViews>
    <sheetView view="pageBreakPreview" zoomScale="115" zoomScaleNormal="100" zoomScaleSheetLayoutView="115" workbookViewId="0">
      <selection activeCell="E1" sqref="E1:I1"/>
    </sheetView>
  </sheetViews>
  <sheetFormatPr defaultRowHeight="12.75" x14ac:dyDescent="0.2"/>
  <cols>
    <col min="1" max="1" width="7.140625" customWidth="1"/>
    <col min="3" max="3" width="34" customWidth="1"/>
    <col min="4" max="4" width="11.140625" customWidth="1"/>
    <col min="5" max="5" width="10.42578125" customWidth="1"/>
    <col min="7" max="8" width="11.140625" customWidth="1"/>
  </cols>
  <sheetData>
    <row r="1" spans="1:9" ht="12.75" customHeight="1" x14ac:dyDescent="0.2">
      <c r="E1" s="681" t="s">
        <v>443</v>
      </c>
      <c r="F1" s="681"/>
      <c r="G1" s="681"/>
      <c r="H1" s="681"/>
      <c r="I1" s="681"/>
    </row>
    <row r="2" spans="1:9" x14ac:dyDescent="0.2">
      <c r="A2" s="287"/>
    </row>
    <row r="3" spans="1:9" x14ac:dyDescent="0.2">
      <c r="A3" s="539" t="s">
        <v>404</v>
      </c>
      <c r="B3" s="539"/>
      <c r="C3" s="539"/>
      <c r="D3" s="539"/>
      <c r="E3" s="539"/>
      <c r="F3" s="539"/>
      <c r="G3" s="539"/>
      <c r="H3" s="539"/>
      <c r="I3" s="539"/>
    </row>
    <row r="4" spans="1:9" ht="13.5" thickBot="1" x14ac:dyDescent="0.25">
      <c r="A4" s="168"/>
    </row>
    <row r="5" spans="1:9" ht="39.75" customHeight="1" thickBot="1" x14ac:dyDescent="0.25">
      <c r="A5" s="319"/>
      <c r="B5" s="537" t="s">
        <v>199</v>
      </c>
      <c r="C5" s="538"/>
      <c r="D5" s="536" t="s">
        <v>258</v>
      </c>
      <c r="E5" s="537"/>
      <c r="F5" s="538"/>
      <c r="G5" s="536" t="s">
        <v>259</v>
      </c>
      <c r="H5" s="537"/>
      <c r="I5" s="538"/>
    </row>
    <row r="6" spans="1:9" x14ac:dyDescent="0.2">
      <c r="A6" s="320" t="s">
        <v>260</v>
      </c>
      <c r="B6" s="312"/>
      <c r="C6" s="317"/>
      <c r="D6" s="299"/>
      <c r="E6" s="312"/>
      <c r="F6" s="312"/>
      <c r="G6" s="312"/>
      <c r="H6" s="312"/>
      <c r="I6" s="312"/>
    </row>
    <row r="7" spans="1:9" ht="13.5" thickBot="1" x14ac:dyDescent="0.25">
      <c r="A7" s="321" t="s">
        <v>264</v>
      </c>
      <c r="B7" s="313" t="s">
        <v>62</v>
      </c>
      <c r="C7" s="318" t="s">
        <v>200</v>
      </c>
      <c r="D7" s="297" t="s">
        <v>261</v>
      </c>
      <c r="E7" s="313" t="s">
        <v>262</v>
      </c>
      <c r="F7" s="313" t="s">
        <v>263</v>
      </c>
      <c r="G7" s="313" t="s">
        <v>261</v>
      </c>
      <c r="H7" s="313" t="s">
        <v>262</v>
      </c>
      <c r="I7" s="313" t="s">
        <v>263</v>
      </c>
    </row>
    <row r="8" spans="1:9" ht="16.5" customHeight="1" thickBot="1" x14ac:dyDescent="0.25">
      <c r="A8" s="540" t="s">
        <v>265</v>
      </c>
      <c r="B8" s="541"/>
      <c r="C8" s="541"/>
      <c r="D8" s="377"/>
      <c r="E8" s="289"/>
      <c r="F8" s="289"/>
      <c r="G8" s="289"/>
      <c r="H8" s="289"/>
      <c r="I8" s="289"/>
    </row>
    <row r="9" spans="1:9" ht="13.5" thickBot="1" x14ac:dyDescent="0.25">
      <c r="A9" s="295">
        <v>1</v>
      </c>
      <c r="B9" s="325" t="s">
        <v>221</v>
      </c>
      <c r="C9" s="315" t="s">
        <v>266</v>
      </c>
      <c r="D9" s="375">
        <v>18756358</v>
      </c>
      <c r="E9" s="375">
        <f>18756358-1653544</f>
        <v>17102814</v>
      </c>
      <c r="F9" s="289"/>
      <c r="G9" s="403">
        <f>'2a'!M11</f>
        <v>15284577</v>
      </c>
      <c r="H9" s="403">
        <f>'2a'!M25</f>
        <v>11383818</v>
      </c>
      <c r="I9" s="289"/>
    </row>
    <row r="10" spans="1:9" ht="13.5" thickBot="1" x14ac:dyDescent="0.25">
      <c r="A10" s="295">
        <v>1</v>
      </c>
      <c r="B10" s="325" t="s">
        <v>281</v>
      </c>
      <c r="C10" s="315" t="s">
        <v>267</v>
      </c>
      <c r="D10" s="291">
        <v>1841500</v>
      </c>
      <c r="E10" s="291">
        <v>1841500</v>
      </c>
      <c r="F10" s="289"/>
      <c r="G10" s="290"/>
      <c r="H10" s="290"/>
      <c r="I10" s="289"/>
    </row>
    <row r="11" spans="1:9" ht="13.5" thickBot="1" x14ac:dyDescent="0.25">
      <c r="A11" s="295">
        <v>1</v>
      </c>
      <c r="B11" s="325" t="s">
        <v>282</v>
      </c>
      <c r="C11" s="315" t="s">
        <v>232</v>
      </c>
      <c r="D11" s="291">
        <v>12651260</v>
      </c>
      <c r="E11" s="291">
        <f>12651260-1653544</f>
        <v>10997716</v>
      </c>
      <c r="F11" s="289"/>
      <c r="G11" s="290"/>
      <c r="H11" s="290"/>
      <c r="I11" s="289"/>
    </row>
    <row r="12" spans="1:9" ht="13.5" thickBot="1" x14ac:dyDescent="0.25">
      <c r="A12" s="295">
        <v>1</v>
      </c>
      <c r="B12" s="325" t="s">
        <v>283</v>
      </c>
      <c r="C12" s="315" t="s">
        <v>268</v>
      </c>
      <c r="D12" s="291">
        <v>4000000</v>
      </c>
      <c r="E12" s="291">
        <v>4000000</v>
      </c>
      <c r="F12" s="289"/>
      <c r="G12" s="290"/>
      <c r="H12" s="290"/>
      <c r="I12" s="289"/>
    </row>
    <row r="13" spans="1:9" ht="13.5" thickBot="1" x14ac:dyDescent="0.25">
      <c r="A13" s="295">
        <v>1</v>
      </c>
      <c r="B13" s="325" t="s">
        <v>284</v>
      </c>
      <c r="C13" s="315" t="s">
        <v>269</v>
      </c>
      <c r="D13" s="291">
        <v>1183400</v>
      </c>
      <c r="E13" s="291">
        <v>1183400</v>
      </c>
      <c r="F13" s="289"/>
      <c r="G13" s="290"/>
      <c r="H13" s="290"/>
      <c r="I13" s="289"/>
    </row>
    <row r="14" spans="1:9" ht="13.5" thickBot="1" x14ac:dyDescent="0.25">
      <c r="A14" s="295">
        <v>1</v>
      </c>
      <c r="B14" s="325" t="s">
        <v>219</v>
      </c>
      <c r="C14" s="315" t="s">
        <v>211</v>
      </c>
      <c r="D14" s="291">
        <v>0</v>
      </c>
      <c r="E14" s="291">
        <v>0</v>
      </c>
      <c r="F14" s="289"/>
      <c r="G14" s="290"/>
      <c r="H14" s="290"/>
      <c r="I14" s="289"/>
    </row>
    <row r="15" spans="1:9" ht="13.5" thickBot="1" x14ac:dyDescent="0.25">
      <c r="A15" s="295">
        <v>1</v>
      </c>
      <c r="B15" s="325" t="s">
        <v>215</v>
      </c>
      <c r="C15" s="315" t="s">
        <v>206</v>
      </c>
      <c r="D15" s="291">
        <v>2220000</v>
      </c>
      <c r="E15" s="291">
        <v>2220000</v>
      </c>
      <c r="F15" s="289"/>
      <c r="G15" s="290"/>
      <c r="H15" s="290"/>
      <c r="I15" s="289"/>
    </row>
    <row r="16" spans="1:9" ht="13.5" thickBot="1" x14ac:dyDescent="0.25">
      <c r="A16" s="295">
        <v>1</v>
      </c>
      <c r="B16" s="325" t="s">
        <v>217</v>
      </c>
      <c r="C16" s="315" t="s">
        <v>208</v>
      </c>
      <c r="D16" s="291">
        <v>4417000</v>
      </c>
      <c r="E16" s="291">
        <v>4417000</v>
      </c>
      <c r="F16" s="289"/>
      <c r="G16" s="290"/>
      <c r="H16" s="290"/>
      <c r="I16" s="289"/>
    </row>
    <row r="17" spans="1:9" ht="13.5" thickBot="1" x14ac:dyDescent="0.25">
      <c r="A17" s="295">
        <v>1</v>
      </c>
      <c r="B17" s="325" t="s">
        <v>216</v>
      </c>
      <c r="C17" s="315" t="s">
        <v>207</v>
      </c>
      <c r="D17" s="291">
        <v>280000</v>
      </c>
      <c r="E17" s="291">
        <v>280000</v>
      </c>
      <c r="F17" s="289"/>
      <c r="G17" s="290"/>
      <c r="H17" s="290"/>
      <c r="I17" s="289"/>
    </row>
    <row r="18" spans="1:9" ht="13.5" thickBot="1" x14ac:dyDescent="0.25">
      <c r="A18" s="295">
        <v>1</v>
      </c>
      <c r="B18" s="325" t="s">
        <v>218</v>
      </c>
      <c r="C18" s="315" t="s">
        <v>209</v>
      </c>
      <c r="D18" s="291">
        <v>50000</v>
      </c>
      <c r="E18" s="291">
        <v>50000</v>
      </c>
      <c r="F18" s="289"/>
      <c r="G18" s="290"/>
      <c r="H18" s="290"/>
      <c r="I18" s="289"/>
    </row>
    <row r="19" spans="1:9" ht="13.5" thickBot="1" x14ac:dyDescent="0.25">
      <c r="A19" s="295">
        <v>1</v>
      </c>
      <c r="B19" s="325" t="s">
        <v>285</v>
      </c>
      <c r="C19" s="315" t="s">
        <v>270</v>
      </c>
      <c r="D19" s="291">
        <v>508000</v>
      </c>
      <c r="E19" s="291">
        <v>508000</v>
      </c>
      <c r="F19" s="289"/>
      <c r="G19" s="290"/>
      <c r="H19" s="290"/>
      <c r="I19" s="289"/>
    </row>
    <row r="20" spans="1:9" ht="13.5" thickBot="1" x14ac:dyDescent="0.25">
      <c r="A20" s="295">
        <v>1</v>
      </c>
      <c r="B20" s="325" t="s">
        <v>224</v>
      </c>
      <c r="C20" s="315" t="s">
        <v>271</v>
      </c>
      <c r="D20" s="291">
        <v>3959463</v>
      </c>
      <c r="E20" s="291">
        <v>3959463</v>
      </c>
      <c r="F20" s="289"/>
      <c r="G20" s="403">
        <f>'2a'!M12</f>
        <v>1800000</v>
      </c>
      <c r="H20" s="403">
        <v>1800000</v>
      </c>
      <c r="I20" s="289"/>
    </row>
    <row r="21" spans="1:9" ht="13.5" thickBot="1" x14ac:dyDescent="0.25">
      <c r="A21" s="295">
        <v>1</v>
      </c>
      <c r="B21" s="325" t="s">
        <v>222</v>
      </c>
      <c r="C21" s="315" t="s">
        <v>139</v>
      </c>
      <c r="D21" s="291">
        <v>320000</v>
      </c>
      <c r="E21" s="291">
        <v>320000</v>
      </c>
      <c r="F21" s="289"/>
      <c r="G21" s="290"/>
      <c r="H21" s="290"/>
      <c r="I21" s="289"/>
    </row>
    <row r="22" spans="1:9" ht="13.5" thickBot="1" x14ac:dyDescent="0.25">
      <c r="A22" s="295">
        <v>1</v>
      </c>
      <c r="B22" s="325" t="s">
        <v>286</v>
      </c>
      <c r="C22" s="315" t="s">
        <v>272</v>
      </c>
      <c r="D22" s="291">
        <v>7526000</v>
      </c>
      <c r="E22" s="291">
        <v>7526000</v>
      </c>
      <c r="F22" s="289"/>
      <c r="G22" s="403">
        <f>'2a'!M15</f>
        <v>3716000</v>
      </c>
      <c r="H22" s="403">
        <v>3716000</v>
      </c>
      <c r="I22" s="289"/>
    </row>
    <row r="23" spans="1:9" ht="13.5" thickBot="1" x14ac:dyDescent="0.25">
      <c r="A23" s="295">
        <v>1</v>
      </c>
      <c r="B23" s="325" t="s">
        <v>225</v>
      </c>
      <c r="C23" s="315" t="s">
        <v>273</v>
      </c>
      <c r="D23" s="291">
        <v>326120</v>
      </c>
      <c r="E23" s="291">
        <v>326120</v>
      </c>
      <c r="F23" s="289"/>
      <c r="G23" s="403">
        <f>'2a'!M16</f>
        <v>260896</v>
      </c>
      <c r="H23" s="403">
        <f>'2a'!M30</f>
        <v>1281209</v>
      </c>
      <c r="I23" s="289"/>
    </row>
    <row r="24" spans="1:9" ht="13.5" thickBot="1" x14ac:dyDescent="0.25">
      <c r="A24" s="295">
        <v>1</v>
      </c>
      <c r="B24" s="325" t="s">
        <v>366</v>
      </c>
      <c r="C24" s="315" t="s">
        <v>367</v>
      </c>
      <c r="D24" s="291"/>
      <c r="E24" s="291"/>
      <c r="F24" s="289"/>
      <c r="G24" s="290"/>
      <c r="H24" s="290"/>
      <c r="I24" s="289"/>
    </row>
    <row r="25" spans="1:9" ht="13.5" thickBot="1" x14ac:dyDescent="0.25">
      <c r="A25" s="295">
        <v>1</v>
      </c>
      <c r="B25" s="325" t="s">
        <v>288</v>
      </c>
      <c r="C25" s="315" t="s">
        <v>274</v>
      </c>
      <c r="D25" s="291">
        <v>32103926</v>
      </c>
      <c r="E25" s="291">
        <v>32103926</v>
      </c>
      <c r="F25" s="289"/>
      <c r="G25" s="290"/>
      <c r="H25" s="290"/>
      <c r="I25" s="289"/>
    </row>
    <row r="26" spans="1:9" ht="13.5" thickBot="1" x14ac:dyDescent="0.25">
      <c r="A26" s="295">
        <v>1</v>
      </c>
      <c r="B26" s="325" t="s">
        <v>289</v>
      </c>
      <c r="C26" s="315" t="s">
        <v>275</v>
      </c>
      <c r="D26" s="291"/>
      <c r="E26" s="291"/>
      <c r="F26" s="289"/>
      <c r="G26" s="403">
        <f>'2a'!M9</f>
        <v>16500000</v>
      </c>
      <c r="H26" s="403">
        <v>16500000</v>
      </c>
      <c r="I26" s="289"/>
    </row>
    <row r="27" spans="1:9" ht="13.5" thickBot="1" x14ac:dyDescent="0.25">
      <c r="A27" s="295">
        <v>1</v>
      </c>
      <c r="B27" s="325" t="s">
        <v>220</v>
      </c>
      <c r="C27" s="315" t="s">
        <v>276</v>
      </c>
      <c r="D27" s="291"/>
      <c r="E27" s="291">
        <v>426643</v>
      </c>
      <c r="F27" s="289"/>
      <c r="G27" s="403">
        <v>65759010</v>
      </c>
      <c r="H27" s="403">
        <v>65759011</v>
      </c>
      <c r="I27" s="289"/>
    </row>
    <row r="28" spans="1:9" ht="13.5" thickBot="1" x14ac:dyDescent="0.25">
      <c r="A28" s="295">
        <v>1</v>
      </c>
      <c r="B28" s="325" t="s">
        <v>290</v>
      </c>
      <c r="C28" s="315" t="s">
        <v>277</v>
      </c>
      <c r="D28" s="291">
        <v>18047461</v>
      </c>
      <c r="E28" s="291">
        <v>18047461</v>
      </c>
      <c r="F28" s="289"/>
      <c r="G28" s="403">
        <f>'2a'!M13</f>
        <v>9464880</v>
      </c>
      <c r="H28" s="403">
        <f>'2a'!M27</f>
        <v>9464880</v>
      </c>
      <c r="I28" s="289"/>
    </row>
    <row r="29" spans="1:9" ht="13.5" thickBot="1" x14ac:dyDescent="0.25">
      <c r="A29" s="295">
        <v>1</v>
      </c>
      <c r="B29" s="325" t="s">
        <v>287</v>
      </c>
      <c r="C29" s="315" t="s">
        <v>278</v>
      </c>
      <c r="D29" s="291">
        <v>22417009</v>
      </c>
      <c r="E29" s="291">
        <v>22417009</v>
      </c>
      <c r="F29" s="289"/>
      <c r="G29" s="403">
        <f>'2a'!M14</f>
        <v>23520307</v>
      </c>
      <c r="H29" s="403">
        <f>'2a'!M28</f>
        <v>23520307</v>
      </c>
      <c r="I29" s="289"/>
    </row>
    <row r="30" spans="1:9" ht="13.5" thickBot="1" x14ac:dyDescent="0.25">
      <c r="A30" s="295">
        <v>1</v>
      </c>
      <c r="B30" s="325" t="s">
        <v>291</v>
      </c>
      <c r="C30" s="315" t="s">
        <v>279</v>
      </c>
      <c r="D30" s="291">
        <v>1688465</v>
      </c>
      <c r="E30" s="291">
        <v>1688465</v>
      </c>
      <c r="F30" s="289"/>
      <c r="G30" s="289"/>
      <c r="H30" s="289"/>
      <c r="I30" s="289"/>
    </row>
    <row r="31" spans="1:9" ht="13.5" thickBot="1" x14ac:dyDescent="0.25">
      <c r="A31" s="322">
        <v>1</v>
      </c>
      <c r="B31" s="326" t="s">
        <v>292</v>
      </c>
      <c r="C31" s="316" t="s">
        <v>280</v>
      </c>
      <c r="D31" s="291">
        <v>4009708</v>
      </c>
      <c r="E31" s="291">
        <v>4009708</v>
      </c>
      <c r="F31" s="314"/>
      <c r="G31" s="314"/>
      <c r="H31" s="314"/>
      <c r="I31" s="314"/>
    </row>
    <row r="32" spans="1:9" ht="15" thickTop="1" thickBot="1" x14ac:dyDescent="0.25">
      <c r="A32" s="327" t="s">
        <v>2</v>
      </c>
      <c r="B32" s="328"/>
      <c r="C32" s="323"/>
      <c r="D32" s="376">
        <f>SUM(D9:D31)</f>
        <v>136305670</v>
      </c>
      <c r="E32" s="376">
        <f>SUM(E9:E31)</f>
        <v>133425225</v>
      </c>
      <c r="F32" s="324"/>
      <c r="G32" s="506">
        <f>SUM(G9:G31)</f>
        <v>136305670</v>
      </c>
      <c r="H32" s="506">
        <f>SUM(H9:H31)</f>
        <v>133425225</v>
      </c>
      <c r="I32" s="324"/>
    </row>
    <row r="33" spans="1:9" x14ac:dyDescent="0.2">
      <c r="A33" s="288"/>
      <c r="B33" s="288"/>
      <c r="C33" s="288"/>
      <c r="D33" s="288"/>
      <c r="E33" s="288"/>
      <c r="F33" s="288"/>
      <c r="G33" s="288"/>
      <c r="H33" s="288"/>
      <c r="I33" s="288"/>
    </row>
    <row r="34" spans="1:9" ht="18.75" x14ac:dyDescent="0.2">
      <c r="A34" s="283"/>
    </row>
    <row r="35" spans="1:9" ht="15.75" x14ac:dyDescent="0.2">
      <c r="A35" s="286"/>
    </row>
  </sheetData>
  <mergeCells count="6">
    <mergeCell ref="E1:I1"/>
    <mergeCell ref="D5:F5"/>
    <mergeCell ref="A3:I3"/>
    <mergeCell ref="A8:C8"/>
    <mergeCell ref="B5:C5"/>
    <mergeCell ref="G5: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 tint="0.59999389629810485"/>
  </sheetPr>
  <dimension ref="A1:O48"/>
  <sheetViews>
    <sheetView view="pageBreakPreview" zoomScale="115" zoomScaleNormal="100" zoomScaleSheetLayoutView="115" workbookViewId="0">
      <selection sqref="A1:J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9.140625" style="2"/>
    <col min="9" max="9" width="10.85546875" style="2" customWidth="1"/>
    <col min="10" max="10" width="11.5703125" style="2" customWidth="1"/>
    <col min="11" max="16384" width="9.140625" style="2"/>
  </cols>
  <sheetData>
    <row r="1" spans="1:10" ht="15.75" customHeight="1" x14ac:dyDescent="0.2">
      <c r="A1" s="547" t="s">
        <v>444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0" ht="15.75" customHeight="1" x14ac:dyDescent="0.2">
      <c r="A2" s="517" t="s">
        <v>403</v>
      </c>
      <c r="B2" s="517"/>
      <c r="C2" s="517"/>
      <c r="D2" s="517"/>
      <c r="E2" s="517"/>
      <c r="F2" s="517"/>
      <c r="G2" s="517"/>
      <c r="H2" s="517"/>
      <c r="I2" s="517"/>
      <c r="J2" s="517"/>
    </row>
    <row r="3" spans="1:10" ht="15.75" customHeight="1" x14ac:dyDescent="0.2">
      <c r="A3" s="517" t="s">
        <v>390</v>
      </c>
      <c r="B3" s="517"/>
      <c r="C3" s="517"/>
      <c r="D3" s="517"/>
      <c r="E3" s="517"/>
      <c r="F3" s="517"/>
      <c r="G3" s="517"/>
      <c r="H3" s="517"/>
      <c r="I3" s="517"/>
      <c r="J3" s="517"/>
    </row>
    <row r="4" spans="1:10" ht="15.75" customHeight="1" x14ac:dyDescent="0.2">
      <c r="A4" s="10"/>
      <c r="B4" s="10"/>
      <c r="C4" s="10"/>
      <c r="D4" s="10"/>
      <c r="E4" s="15"/>
      <c r="F4" s="15"/>
      <c r="G4" s="16"/>
    </row>
    <row r="5" spans="1:10" ht="9" customHeight="1" thickBot="1" x14ac:dyDescent="0.25">
      <c r="E5" s="17"/>
      <c r="F5" s="17"/>
    </row>
    <row r="6" spans="1:10" ht="21" customHeight="1" x14ac:dyDescent="0.2">
      <c r="A6" s="582" t="s">
        <v>16</v>
      </c>
      <c r="B6" s="583"/>
      <c r="C6" s="583"/>
      <c r="D6" s="588" t="s">
        <v>64</v>
      </c>
      <c r="E6" s="589"/>
      <c r="F6" s="589"/>
      <c r="G6" s="590"/>
      <c r="H6" s="578" t="s">
        <v>432</v>
      </c>
      <c r="I6" s="579"/>
      <c r="J6" s="580"/>
    </row>
    <row r="7" spans="1:10" ht="39.75" customHeight="1" x14ac:dyDescent="0.2">
      <c r="A7" s="584"/>
      <c r="B7" s="585"/>
      <c r="C7" s="585"/>
      <c r="D7" s="164" t="s">
        <v>17</v>
      </c>
      <c r="E7" s="19" t="s">
        <v>142</v>
      </c>
      <c r="F7" s="148" t="s">
        <v>123</v>
      </c>
      <c r="G7" s="548" t="s">
        <v>143</v>
      </c>
      <c r="H7" s="164" t="s">
        <v>17</v>
      </c>
      <c r="I7" s="440" t="s">
        <v>123</v>
      </c>
      <c r="J7" s="577" t="s">
        <v>143</v>
      </c>
    </row>
    <row r="8" spans="1:10" ht="30" customHeight="1" thickBot="1" x14ac:dyDescent="0.25">
      <c r="A8" s="586"/>
      <c r="B8" s="587"/>
      <c r="C8" s="587"/>
      <c r="D8" s="165" t="s">
        <v>19</v>
      </c>
      <c r="E8" s="556" t="s">
        <v>20</v>
      </c>
      <c r="F8" s="557"/>
      <c r="G8" s="549"/>
      <c r="H8" s="575" t="s">
        <v>20</v>
      </c>
      <c r="I8" s="576"/>
      <c r="J8" s="577"/>
    </row>
    <row r="9" spans="1:10" ht="15.75" customHeight="1" x14ac:dyDescent="0.2">
      <c r="A9" s="554" t="s">
        <v>21</v>
      </c>
      <c r="B9" s="555"/>
      <c r="C9" s="555"/>
      <c r="D9" s="188">
        <f>D10+D17+D18</f>
        <v>0</v>
      </c>
      <c r="E9" s="188">
        <f>E10+E17+E18</f>
        <v>51546516</v>
      </c>
      <c r="F9" s="477">
        <f>F10+F17+F18</f>
        <v>46162643</v>
      </c>
      <c r="G9" s="485">
        <f>SUM(D9:F9)</f>
        <v>97709159</v>
      </c>
      <c r="H9" s="188">
        <f>H10+H17+H18</f>
        <v>49356551</v>
      </c>
      <c r="I9" s="486">
        <f>I10+I17+I18</f>
        <v>45472162</v>
      </c>
      <c r="J9" s="478">
        <f>SUM(H9:I9)</f>
        <v>94828713</v>
      </c>
    </row>
    <row r="10" spans="1:10" ht="15.75" customHeight="1" x14ac:dyDescent="0.2">
      <c r="A10" s="551" t="s">
        <v>22</v>
      </c>
      <c r="B10" s="552" t="s">
        <v>21</v>
      </c>
      <c r="C10" s="552"/>
      <c r="D10" s="190">
        <f>SUM(D11:D15)</f>
        <v>0</v>
      </c>
      <c r="E10" s="190">
        <f>SUM(E11:E15)</f>
        <v>45721222</v>
      </c>
      <c r="F10" s="190">
        <f>SUM(F11:F15)</f>
        <v>46162643</v>
      </c>
      <c r="G10" s="479">
        <f>SUM(D10:F10)</f>
        <v>91883865</v>
      </c>
      <c r="H10" s="190">
        <f>SUM(H11:H16)</f>
        <v>43531257</v>
      </c>
      <c r="I10" s="190">
        <f>SUM(I11:I15)</f>
        <v>45472162</v>
      </c>
      <c r="J10" s="479">
        <f>SUM(H10:I10)</f>
        <v>89003419</v>
      </c>
    </row>
    <row r="11" spans="1:10" ht="15.75" customHeight="1" x14ac:dyDescent="0.2">
      <c r="A11" s="551"/>
      <c r="B11" s="25" t="s">
        <v>22</v>
      </c>
      <c r="C11" s="26" t="s">
        <v>23</v>
      </c>
      <c r="D11" s="184"/>
      <c r="E11" s="179">
        <v>12174780</v>
      </c>
      <c r="F11" s="480">
        <v>22850195</v>
      </c>
      <c r="G11" s="479">
        <f>SUM(D11:F11)</f>
        <v>35024975</v>
      </c>
      <c r="H11" s="184">
        <v>13149915</v>
      </c>
      <c r="I11" s="480">
        <v>22850195</v>
      </c>
      <c r="J11" s="479">
        <f t="shared" ref="J11:J34" si="0">SUM(H11:I11)</f>
        <v>36000110</v>
      </c>
    </row>
    <row r="12" spans="1:10" ht="15.75" customHeight="1" x14ac:dyDescent="0.2">
      <c r="A12" s="551"/>
      <c r="B12" s="25" t="s">
        <v>24</v>
      </c>
      <c r="C12" s="26" t="s">
        <v>25</v>
      </c>
      <c r="D12" s="184"/>
      <c r="E12" s="179">
        <v>2039600</v>
      </c>
      <c r="F12" s="480">
        <v>3764961</v>
      </c>
      <c r="G12" s="479">
        <f t="shared" ref="G12:G48" si="1">SUM(D12:F12)</f>
        <v>5804561</v>
      </c>
      <c r="H12" s="184">
        <v>2187499</v>
      </c>
      <c r="I12" s="480">
        <v>3764961</v>
      </c>
      <c r="J12" s="479">
        <f t="shared" si="0"/>
        <v>5952460</v>
      </c>
    </row>
    <row r="13" spans="1:10" ht="15.75" customHeight="1" x14ac:dyDescent="0.2">
      <c r="A13" s="551"/>
      <c r="B13" s="25" t="s">
        <v>26</v>
      </c>
      <c r="C13" s="26" t="s">
        <v>27</v>
      </c>
      <c r="D13" s="184"/>
      <c r="E13" s="179">
        <v>21971224</v>
      </c>
      <c r="F13" s="480">
        <v>19547487</v>
      </c>
      <c r="G13" s="479">
        <f t="shared" si="1"/>
        <v>41518711</v>
      </c>
      <c r="H13" s="184">
        <v>18204303</v>
      </c>
      <c r="I13" s="480">
        <f>18222006+635000</f>
        <v>18857006</v>
      </c>
      <c r="J13" s="479">
        <f t="shared" si="0"/>
        <v>37061309</v>
      </c>
    </row>
    <row r="14" spans="1:10" ht="15.75" customHeight="1" x14ac:dyDescent="0.2">
      <c r="A14" s="551"/>
      <c r="B14" s="25" t="s">
        <v>28</v>
      </c>
      <c r="C14" s="26" t="s">
        <v>29</v>
      </c>
      <c r="D14" s="184"/>
      <c r="E14" s="179">
        <v>2568618</v>
      </c>
      <c r="F14" s="480">
        <f>'4ovi'!D14</f>
        <v>0</v>
      </c>
      <c r="G14" s="479">
        <f t="shared" si="1"/>
        <v>2568618</v>
      </c>
      <c r="H14" s="184">
        <v>2595897</v>
      </c>
      <c r="I14" s="480">
        <f>'4ovi'!G14</f>
        <v>0</v>
      </c>
      <c r="J14" s="479">
        <f t="shared" si="0"/>
        <v>2595897</v>
      </c>
    </row>
    <row r="15" spans="1:10" ht="15.75" customHeight="1" x14ac:dyDescent="0.2">
      <c r="A15" s="551"/>
      <c r="B15" s="25" t="s">
        <v>30</v>
      </c>
      <c r="C15" s="26" t="s">
        <v>31</v>
      </c>
      <c r="D15" s="184"/>
      <c r="E15" s="179">
        <v>6967000</v>
      </c>
      <c r="F15" s="480">
        <f>'4ovi'!D15</f>
        <v>0</v>
      </c>
      <c r="G15" s="479">
        <f t="shared" si="1"/>
        <v>6967000</v>
      </c>
      <c r="H15" s="184">
        <v>6967000</v>
      </c>
      <c r="I15" s="480">
        <f>'4ovi'!G15</f>
        <v>0</v>
      </c>
      <c r="J15" s="479">
        <f t="shared" si="0"/>
        <v>6967000</v>
      </c>
    </row>
    <row r="16" spans="1:10" ht="15.75" customHeight="1" x14ac:dyDescent="0.2">
      <c r="A16" s="433"/>
      <c r="B16" s="25" t="s">
        <v>99</v>
      </c>
      <c r="C16" s="434" t="s">
        <v>436</v>
      </c>
      <c r="D16" s="184"/>
      <c r="E16" s="179"/>
      <c r="F16" s="480"/>
      <c r="G16" s="479"/>
      <c r="H16" s="184">
        <v>426643</v>
      </c>
      <c r="I16" s="480"/>
      <c r="J16" s="479">
        <v>426643</v>
      </c>
    </row>
    <row r="17" spans="1:15" s="27" customFormat="1" ht="15.75" customHeight="1" x14ac:dyDescent="0.2">
      <c r="A17" s="24" t="s">
        <v>24</v>
      </c>
      <c r="B17" s="561" t="s">
        <v>32</v>
      </c>
      <c r="C17" s="561"/>
      <c r="D17" s="183"/>
      <c r="E17" s="179">
        <v>5035294</v>
      </c>
      <c r="F17" s="482">
        <f>'4ovi'!D16</f>
        <v>0</v>
      </c>
      <c r="G17" s="483">
        <f t="shared" si="1"/>
        <v>5035294</v>
      </c>
      <c r="H17" s="183">
        <v>5035294</v>
      </c>
      <c r="I17" s="482">
        <f>'4ovi'!G16</f>
        <v>0</v>
      </c>
      <c r="J17" s="483">
        <f t="shared" si="0"/>
        <v>5035294</v>
      </c>
      <c r="L17" s="7"/>
      <c r="M17" s="7"/>
      <c r="N17" s="7"/>
      <c r="O17" s="7"/>
    </row>
    <row r="18" spans="1:15" s="27" customFormat="1" ht="15.75" customHeight="1" thickBot="1" x14ac:dyDescent="0.25">
      <c r="A18" s="28" t="s">
        <v>26</v>
      </c>
      <c r="B18" s="581" t="s">
        <v>33</v>
      </c>
      <c r="C18" s="581"/>
      <c r="D18" s="191"/>
      <c r="E18" s="186">
        <v>790000</v>
      </c>
      <c r="F18" s="484">
        <f>'4ovi'!D17</f>
        <v>0</v>
      </c>
      <c r="G18" s="481">
        <f t="shared" si="1"/>
        <v>790000</v>
      </c>
      <c r="H18" s="191">
        <v>790000</v>
      </c>
      <c r="I18" s="484">
        <f>'4ovi'!G17</f>
        <v>0</v>
      </c>
      <c r="J18" s="481">
        <f t="shared" si="0"/>
        <v>790000</v>
      </c>
      <c r="L18" s="7"/>
      <c r="M18" s="7"/>
      <c r="N18" s="7"/>
      <c r="O18" s="7"/>
    </row>
    <row r="19" spans="1:15" s="27" customFormat="1" ht="15.75" customHeight="1" x14ac:dyDescent="0.2">
      <c r="A19" s="566" t="s">
        <v>34</v>
      </c>
      <c r="B19" s="567"/>
      <c r="C19" s="568"/>
      <c r="D19" s="29">
        <f>SUM(D20:D22)</f>
        <v>0</v>
      </c>
      <c r="E19" s="188">
        <f>SUM(E20:E22)</f>
        <v>38596511</v>
      </c>
      <c r="F19" s="487">
        <v>0</v>
      </c>
      <c r="G19" s="478">
        <f t="shared" si="1"/>
        <v>38596511</v>
      </c>
      <c r="H19" s="29">
        <f>SUM(H20:H22)</f>
        <v>38596511</v>
      </c>
      <c r="I19" s="488">
        <v>0</v>
      </c>
      <c r="J19" s="478">
        <f t="shared" si="0"/>
        <v>38596511</v>
      </c>
      <c r="L19" s="7"/>
      <c r="M19" s="217"/>
      <c r="N19" s="7"/>
      <c r="O19" s="7"/>
    </row>
    <row r="20" spans="1:15" ht="20.25" customHeight="1" x14ac:dyDescent="0.2">
      <c r="A20" s="30" t="s">
        <v>22</v>
      </c>
      <c r="B20" s="553" t="s">
        <v>205</v>
      </c>
      <c r="C20" s="553"/>
      <c r="D20" s="184"/>
      <c r="E20" s="201">
        <v>38596511</v>
      </c>
      <c r="F20" s="480">
        <v>0</v>
      </c>
      <c r="G20" s="479">
        <f t="shared" si="1"/>
        <v>38596511</v>
      </c>
      <c r="H20" s="184">
        <v>38596511</v>
      </c>
      <c r="I20" s="480">
        <v>0</v>
      </c>
      <c r="J20" s="479">
        <f t="shared" si="0"/>
        <v>38596511</v>
      </c>
      <c r="L20" s="5"/>
      <c r="M20" s="217"/>
      <c r="N20" s="5"/>
      <c r="O20" s="5"/>
    </row>
    <row r="21" spans="1:15" ht="15.75" customHeight="1" x14ac:dyDescent="0.2">
      <c r="A21" s="30" t="s">
        <v>24</v>
      </c>
      <c r="B21" s="542" t="s">
        <v>35</v>
      </c>
      <c r="C21" s="543"/>
      <c r="D21" s="193"/>
      <c r="E21" s="179">
        <f>'4önk'!E21</f>
        <v>0</v>
      </c>
      <c r="F21" s="480">
        <f>'4ovi'!D20</f>
        <v>0</v>
      </c>
      <c r="G21" s="479">
        <f t="shared" si="1"/>
        <v>0</v>
      </c>
      <c r="H21" s="193"/>
      <c r="I21" s="489">
        <f>'4ovi'!G20</f>
        <v>0</v>
      </c>
      <c r="J21" s="478">
        <f t="shared" si="0"/>
        <v>0</v>
      </c>
      <c r="L21" s="5"/>
      <c r="M21" s="217"/>
      <c r="N21" s="5"/>
      <c r="O21" s="5"/>
    </row>
    <row r="22" spans="1:15" ht="15.75" customHeight="1" thickBot="1" x14ac:dyDescent="0.25">
      <c r="A22" s="31" t="s">
        <v>26</v>
      </c>
      <c r="B22" s="546" t="s">
        <v>36</v>
      </c>
      <c r="C22" s="546"/>
      <c r="D22" s="194"/>
      <c r="E22" s="179">
        <f>'4önk'!E22</f>
        <v>0</v>
      </c>
      <c r="F22" s="476">
        <f>'4ovi'!D21</f>
        <v>0</v>
      </c>
      <c r="G22" s="189">
        <f t="shared" si="1"/>
        <v>0</v>
      </c>
      <c r="H22" s="194"/>
      <c r="I22" s="484">
        <f>'4ovi'!G21</f>
        <v>0</v>
      </c>
      <c r="J22" s="481">
        <f t="shared" si="0"/>
        <v>0</v>
      </c>
      <c r="L22" s="5"/>
      <c r="M22" s="217"/>
      <c r="N22" s="5"/>
      <c r="O22" s="5"/>
    </row>
    <row r="23" spans="1:15" ht="18" customHeight="1" x14ac:dyDescent="0.2">
      <c r="A23" s="554" t="s">
        <v>37</v>
      </c>
      <c r="B23" s="555"/>
      <c r="C23" s="555"/>
      <c r="D23" s="378">
        <f>D24+D27</f>
        <v>0</v>
      </c>
      <c r="E23" s="378">
        <f>E24+E27</f>
        <v>0</v>
      </c>
      <c r="F23" s="490">
        <f>F24+F27</f>
        <v>0</v>
      </c>
      <c r="G23" s="478">
        <f t="shared" si="1"/>
        <v>0</v>
      </c>
      <c r="H23" s="378">
        <f>H24+H27</f>
        <v>0</v>
      </c>
      <c r="I23" s="491">
        <f>I24+I27</f>
        <v>0</v>
      </c>
      <c r="J23" s="478">
        <f t="shared" si="0"/>
        <v>0</v>
      </c>
      <c r="L23" s="5"/>
      <c r="M23" s="217"/>
      <c r="N23" s="5"/>
      <c r="O23" s="5"/>
    </row>
    <row r="24" spans="1:15" s="27" customFormat="1" ht="18" customHeight="1" x14ac:dyDescent="0.2">
      <c r="A24" s="551" t="s">
        <v>22</v>
      </c>
      <c r="B24" s="552" t="s">
        <v>38</v>
      </c>
      <c r="C24" s="560"/>
      <c r="D24" s="196">
        <f>SUM(D25:D26)</f>
        <v>0</v>
      </c>
      <c r="E24" s="196">
        <f t="shared" ref="E24:F24" si="2">SUM(E25:E26)</f>
        <v>0</v>
      </c>
      <c r="F24" s="196">
        <f t="shared" si="2"/>
        <v>0</v>
      </c>
      <c r="G24" s="479">
        <f t="shared" si="1"/>
        <v>0</v>
      </c>
      <c r="H24" s="196">
        <f>SUM(H25:H26)</f>
        <v>0</v>
      </c>
      <c r="I24" s="196">
        <f t="shared" ref="I24" si="3">SUM(I25:I26)</f>
        <v>0</v>
      </c>
      <c r="J24" s="479">
        <f t="shared" si="0"/>
        <v>0</v>
      </c>
      <c r="L24" s="7"/>
      <c r="M24" s="217"/>
      <c r="N24" s="7"/>
      <c r="O24" s="7"/>
    </row>
    <row r="25" spans="1:15" ht="18" customHeight="1" x14ac:dyDescent="0.2">
      <c r="A25" s="551"/>
      <c r="B25" s="25" t="s">
        <v>22</v>
      </c>
      <c r="C25" s="32" t="s">
        <v>39</v>
      </c>
      <c r="D25" s="197"/>
      <c r="E25" s="179">
        <f>'4önk'!E25</f>
        <v>0</v>
      </c>
      <c r="F25" s="480">
        <f>'4ovi'!D24</f>
        <v>0</v>
      </c>
      <c r="G25" s="479">
        <f t="shared" si="1"/>
        <v>0</v>
      </c>
      <c r="H25" s="197"/>
      <c r="I25" s="480">
        <f>'4ovi'!G24</f>
        <v>0</v>
      </c>
      <c r="J25" s="479">
        <f t="shared" si="0"/>
        <v>0</v>
      </c>
      <c r="L25" s="5"/>
      <c r="M25" s="217"/>
      <c r="N25" s="5"/>
      <c r="O25" s="5"/>
    </row>
    <row r="26" spans="1:15" ht="18" customHeight="1" x14ac:dyDescent="0.2">
      <c r="A26" s="551"/>
      <c r="B26" s="25" t="s">
        <v>24</v>
      </c>
      <c r="C26" s="32" t="s">
        <v>40</v>
      </c>
      <c r="D26" s="197"/>
      <c r="E26" s="179">
        <f>'4önk'!E26</f>
        <v>0</v>
      </c>
      <c r="F26" s="480">
        <f>'4ovi'!D25</f>
        <v>0</v>
      </c>
      <c r="G26" s="479">
        <f t="shared" si="1"/>
        <v>0</v>
      </c>
      <c r="H26" s="197"/>
      <c r="I26" s="480">
        <f>'4ovi'!G25</f>
        <v>0</v>
      </c>
      <c r="J26" s="479">
        <f t="shared" si="0"/>
        <v>0</v>
      </c>
      <c r="L26" s="5"/>
      <c r="M26" s="218"/>
      <c r="N26" s="5"/>
      <c r="O26" s="5"/>
    </row>
    <row r="27" spans="1:15" s="27" customFormat="1" ht="18" customHeight="1" x14ac:dyDescent="0.2">
      <c r="A27" s="551" t="s">
        <v>24</v>
      </c>
      <c r="B27" s="552" t="s">
        <v>41</v>
      </c>
      <c r="C27" s="560"/>
      <c r="D27" s="196">
        <f>SUM(D28:D29)</f>
        <v>0</v>
      </c>
      <c r="E27" s="196">
        <f>SUM(E28:E29)</f>
        <v>0</v>
      </c>
      <c r="F27" s="196">
        <f>SUM(F28:F29)</f>
        <v>0</v>
      </c>
      <c r="G27" s="479">
        <f t="shared" si="1"/>
        <v>0</v>
      </c>
      <c r="H27" s="196">
        <f>SUM(H28:H29)</f>
        <v>0</v>
      </c>
      <c r="I27" s="196">
        <f>SUM(I28:I29)</f>
        <v>0</v>
      </c>
      <c r="J27" s="479">
        <f t="shared" si="0"/>
        <v>0</v>
      </c>
      <c r="L27" s="7"/>
      <c r="M27" s="7"/>
      <c r="N27" s="7"/>
      <c r="O27" s="7"/>
    </row>
    <row r="28" spans="1:15" ht="15.75" customHeight="1" x14ac:dyDescent="0.2">
      <c r="A28" s="551"/>
      <c r="B28" s="25" t="s">
        <v>22</v>
      </c>
      <c r="C28" s="32" t="s">
        <v>39</v>
      </c>
      <c r="D28" s="197"/>
      <c r="E28" s="179">
        <f>'4önk'!E28</f>
        <v>0</v>
      </c>
      <c r="F28" s="480">
        <f>'4ovi'!D27</f>
        <v>0</v>
      </c>
      <c r="G28" s="479">
        <f t="shared" si="1"/>
        <v>0</v>
      </c>
      <c r="H28" s="197"/>
      <c r="I28" s="480">
        <f>'4ovi'!G27</f>
        <v>0</v>
      </c>
      <c r="J28" s="479">
        <f t="shared" si="0"/>
        <v>0</v>
      </c>
      <c r="L28" s="5"/>
      <c r="M28" s="5"/>
      <c r="N28" s="5"/>
      <c r="O28" s="5"/>
    </row>
    <row r="29" spans="1:15" ht="15.75" customHeight="1" thickBot="1" x14ac:dyDescent="0.25">
      <c r="A29" s="574"/>
      <c r="B29" s="33" t="s">
        <v>24</v>
      </c>
      <c r="C29" s="34" t="s">
        <v>40</v>
      </c>
      <c r="D29" s="198"/>
      <c r="E29" s="179">
        <f>'4önk'!E29</f>
        <v>0</v>
      </c>
      <c r="F29" s="476">
        <f>'4ovi'!D28</f>
        <v>0</v>
      </c>
      <c r="G29" s="189">
        <f t="shared" si="1"/>
        <v>0</v>
      </c>
      <c r="H29" s="198"/>
      <c r="I29" s="476">
        <f>'4ovi'!G28</f>
        <v>0</v>
      </c>
      <c r="J29" s="189">
        <f t="shared" si="0"/>
        <v>0</v>
      </c>
      <c r="L29" s="5"/>
      <c r="M29" s="5"/>
      <c r="N29" s="5"/>
      <c r="O29" s="5"/>
    </row>
    <row r="30" spans="1:15" s="27" customFormat="1" ht="18" customHeight="1" thickBot="1" x14ac:dyDescent="0.25">
      <c r="A30" s="566" t="s">
        <v>42</v>
      </c>
      <c r="B30" s="567"/>
      <c r="C30" s="568"/>
      <c r="D30" s="199">
        <f>D31+D32</f>
        <v>0</v>
      </c>
      <c r="E30" s="199">
        <v>0</v>
      </c>
      <c r="F30" s="199">
        <f>F31+F32</f>
        <v>0</v>
      </c>
      <c r="G30" s="189">
        <f t="shared" si="1"/>
        <v>0</v>
      </c>
      <c r="H30" s="199">
        <f>H31+H32</f>
        <v>0</v>
      </c>
      <c r="I30" s="442">
        <f>I31+I32</f>
        <v>0</v>
      </c>
      <c r="J30" s="189">
        <f t="shared" si="0"/>
        <v>0</v>
      </c>
      <c r="L30" s="7"/>
      <c r="M30" s="7"/>
      <c r="N30" s="7"/>
      <c r="O30" s="7"/>
    </row>
    <row r="31" spans="1:15" s="27" customFormat="1" ht="18" customHeight="1" thickBot="1" x14ac:dyDescent="0.25">
      <c r="A31" s="35" t="s">
        <v>22</v>
      </c>
      <c r="B31" s="569" t="s">
        <v>43</v>
      </c>
      <c r="C31" s="570"/>
      <c r="D31" s="29"/>
      <c r="E31" s="179">
        <f>'4önk'!E31</f>
        <v>0</v>
      </c>
      <c r="F31" s="411">
        <f>'4ovi'!D30</f>
        <v>0</v>
      </c>
      <c r="G31" s="189">
        <f t="shared" si="1"/>
        <v>0</v>
      </c>
      <c r="H31" s="29"/>
      <c r="I31" s="411">
        <f>'4ovi'!G30</f>
        <v>0</v>
      </c>
      <c r="J31" s="189">
        <f t="shared" si="0"/>
        <v>0</v>
      </c>
    </row>
    <row r="32" spans="1:15" s="27" customFormat="1" ht="18" customHeight="1" thickBot="1" x14ac:dyDescent="0.25">
      <c r="A32" s="571" t="s">
        <v>24</v>
      </c>
      <c r="B32" s="569" t="s">
        <v>44</v>
      </c>
      <c r="C32" s="570"/>
      <c r="D32" s="182">
        <f>SUM(D33:D34)</f>
        <v>0</v>
      </c>
      <c r="E32" s="182">
        <v>0</v>
      </c>
      <c r="F32" s="182">
        <f>SUM(F33:F34)</f>
        <v>0</v>
      </c>
      <c r="G32" s="189">
        <v>0</v>
      </c>
      <c r="H32" s="182">
        <f>SUM(H33:H34)</f>
        <v>0</v>
      </c>
      <c r="I32" s="443">
        <f>SUM(I33:I34)</f>
        <v>0</v>
      </c>
      <c r="J32" s="189">
        <f t="shared" si="0"/>
        <v>0</v>
      </c>
    </row>
    <row r="33" spans="1:10" ht="18" customHeight="1" thickBot="1" x14ac:dyDescent="0.25">
      <c r="A33" s="572"/>
      <c r="B33" s="36" t="s">
        <v>22</v>
      </c>
      <c r="C33" s="37" t="s">
        <v>45</v>
      </c>
      <c r="D33" s="200"/>
      <c r="E33" s="179">
        <v>0</v>
      </c>
      <c r="F33" s="411">
        <f>'4ovi'!D32</f>
        <v>0</v>
      </c>
      <c r="G33" s="189">
        <f t="shared" si="1"/>
        <v>0</v>
      </c>
      <c r="H33" s="200"/>
      <c r="I33" s="411">
        <f>'4ovi'!G32</f>
        <v>0</v>
      </c>
      <c r="J33" s="189">
        <f t="shared" si="0"/>
        <v>0</v>
      </c>
    </row>
    <row r="34" spans="1:10" s="27" customFormat="1" ht="18" customHeight="1" thickBot="1" x14ac:dyDescent="0.25">
      <c r="A34" s="573"/>
      <c r="B34" s="39" t="s">
        <v>24</v>
      </c>
      <c r="C34" s="40" t="s">
        <v>46</v>
      </c>
      <c r="D34" s="202"/>
      <c r="E34" s="179">
        <f>'4önk'!E34</f>
        <v>0</v>
      </c>
      <c r="F34" s="411">
        <f>'4ovi'!D33</f>
        <v>0</v>
      </c>
      <c r="G34" s="189">
        <f t="shared" si="1"/>
        <v>0</v>
      </c>
      <c r="H34" s="202"/>
      <c r="I34" s="411">
        <f>'4ovi'!G33</f>
        <v>0</v>
      </c>
      <c r="J34" s="189">
        <f t="shared" si="0"/>
        <v>0</v>
      </c>
    </row>
    <row r="35" spans="1:10" s="27" customFormat="1" ht="18" customHeight="1" thickBot="1" x14ac:dyDescent="0.25">
      <c r="A35" s="41"/>
      <c r="B35" s="550" t="s">
        <v>47</v>
      </c>
      <c r="C35" s="550"/>
      <c r="D35" s="204">
        <f>SUM(D9,D19,D30)</f>
        <v>0</v>
      </c>
      <c r="E35" s="204">
        <f>SUM(E9,E19,E30)</f>
        <v>90143027</v>
      </c>
      <c r="F35" s="204">
        <f>SUM(F9,F19,F30)</f>
        <v>46162643</v>
      </c>
      <c r="G35" s="189">
        <f t="shared" si="1"/>
        <v>136305670</v>
      </c>
      <c r="H35" s="204">
        <f>SUM(H9,H19,H30)</f>
        <v>87953062</v>
      </c>
      <c r="I35" s="444">
        <f>SUM(I9,I19,I30)</f>
        <v>45472162</v>
      </c>
      <c r="J35" s="444">
        <f>SUM(H35:I35)</f>
        <v>133425224</v>
      </c>
    </row>
    <row r="36" spans="1:10" s="27" customFormat="1" ht="18" customHeight="1" thickBot="1" x14ac:dyDescent="0.25">
      <c r="A36" s="35">
        <v>1</v>
      </c>
      <c r="B36" s="564" t="s">
        <v>48</v>
      </c>
      <c r="C36" s="564"/>
      <c r="D36" s="140">
        <f t="shared" ref="D36:E36" si="4">SUM(D37:D38)</f>
        <v>0</v>
      </c>
      <c r="E36" s="140">
        <f t="shared" si="4"/>
        <v>0</v>
      </c>
      <c r="F36" s="140">
        <f>SUM(F37:F38)</f>
        <v>0</v>
      </c>
      <c r="G36" s="189">
        <f t="shared" si="1"/>
        <v>0</v>
      </c>
      <c r="H36" s="140">
        <f t="shared" ref="H36" si="5">SUM(H37:H38)</f>
        <v>0</v>
      </c>
      <c r="I36" s="140">
        <f>SUM(I37:I38)</f>
        <v>0</v>
      </c>
      <c r="J36" s="189">
        <f t="shared" ref="J36:J42" si="6">SUM(G36:I36)</f>
        <v>0</v>
      </c>
    </row>
    <row r="37" spans="1:10" s="27" customFormat="1" ht="18" customHeight="1" thickBot="1" x14ac:dyDescent="0.25">
      <c r="A37" s="544"/>
      <c r="B37" s="25" t="s">
        <v>22</v>
      </c>
      <c r="C37" s="42" t="s">
        <v>49</v>
      </c>
      <c r="D37" s="185"/>
      <c r="E37" s="179">
        <f>'4önk'!E37</f>
        <v>0</v>
      </c>
      <c r="F37" s="411">
        <f>'4ovi'!D36</f>
        <v>0</v>
      </c>
      <c r="G37" s="189">
        <f t="shared" si="1"/>
        <v>0</v>
      </c>
      <c r="H37" s="185"/>
      <c r="I37" s="411">
        <f>'4ovi'!G36</f>
        <v>0</v>
      </c>
      <c r="J37" s="189">
        <f t="shared" si="6"/>
        <v>0</v>
      </c>
    </row>
    <row r="38" spans="1:10" s="27" customFormat="1" ht="18" customHeight="1" thickBot="1" x14ac:dyDescent="0.25">
      <c r="A38" s="545"/>
      <c r="B38" s="25" t="s">
        <v>24</v>
      </c>
      <c r="C38" s="42" t="s">
        <v>50</v>
      </c>
      <c r="D38" s="185"/>
      <c r="E38" s="179">
        <f>'4önk'!E38</f>
        <v>0</v>
      </c>
      <c r="F38" s="411">
        <f>'4ovi'!D37</f>
        <v>0</v>
      </c>
      <c r="G38" s="189">
        <f t="shared" si="1"/>
        <v>0</v>
      </c>
      <c r="H38" s="185"/>
      <c r="I38" s="411">
        <f>'4ovi'!G37</f>
        <v>0</v>
      </c>
      <c r="J38" s="189">
        <f t="shared" si="6"/>
        <v>0</v>
      </c>
    </row>
    <row r="39" spans="1:10" s="27" customFormat="1" ht="18" customHeight="1" thickBot="1" x14ac:dyDescent="0.25">
      <c r="A39" s="43" t="s">
        <v>24</v>
      </c>
      <c r="B39" s="561" t="s">
        <v>51</v>
      </c>
      <c r="C39" s="561"/>
      <c r="D39" s="140">
        <f t="shared" ref="D39:E39" si="7">SUM(D40:D42)</f>
        <v>0</v>
      </c>
      <c r="E39" s="140">
        <f t="shared" si="7"/>
        <v>0</v>
      </c>
      <c r="F39" s="140">
        <f>SUM(F40:F42)</f>
        <v>0</v>
      </c>
      <c r="G39" s="189">
        <f t="shared" si="1"/>
        <v>0</v>
      </c>
      <c r="H39" s="140">
        <f t="shared" ref="H39" si="8">SUM(H40:H42)</f>
        <v>0</v>
      </c>
      <c r="I39" s="140">
        <f>SUM(I40:I42)</f>
        <v>0</v>
      </c>
      <c r="J39" s="189">
        <f t="shared" si="6"/>
        <v>0</v>
      </c>
    </row>
    <row r="40" spans="1:10" s="27" customFormat="1" ht="18" customHeight="1" thickBot="1" x14ac:dyDescent="0.25">
      <c r="A40" s="544"/>
      <c r="B40" s="25" t="s">
        <v>22</v>
      </c>
      <c r="C40" s="26" t="s">
        <v>52</v>
      </c>
      <c r="D40" s="184"/>
      <c r="E40" s="179">
        <f>'4önk'!E40</f>
        <v>0</v>
      </c>
      <c r="F40" s="411">
        <f>'4ovi'!D39</f>
        <v>0</v>
      </c>
      <c r="G40" s="189">
        <f t="shared" si="1"/>
        <v>0</v>
      </c>
      <c r="H40" s="184"/>
      <c r="I40" s="411">
        <f>'4ovi'!G39</f>
        <v>0</v>
      </c>
      <c r="J40" s="189">
        <f t="shared" si="6"/>
        <v>0</v>
      </c>
    </row>
    <row r="41" spans="1:10" s="27" customFormat="1" ht="18" customHeight="1" thickBot="1" x14ac:dyDescent="0.25">
      <c r="A41" s="545"/>
      <c r="B41" s="25" t="s">
        <v>24</v>
      </c>
      <c r="C41" s="26" t="s">
        <v>53</v>
      </c>
      <c r="D41" s="184"/>
      <c r="E41" s="179">
        <f>'4önk'!E41</f>
        <v>0</v>
      </c>
      <c r="F41" s="411">
        <f>'4ovi'!D40</f>
        <v>0</v>
      </c>
      <c r="G41" s="189">
        <f t="shared" si="1"/>
        <v>0</v>
      </c>
      <c r="H41" s="184"/>
      <c r="I41" s="411">
        <f>'4ovi'!G40</f>
        <v>0</v>
      </c>
      <c r="J41" s="189">
        <f t="shared" si="6"/>
        <v>0</v>
      </c>
    </row>
    <row r="42" spans="1:10" s="27" customFormat="1" ht="18" customHeight="1" thickBot="1" x14ac:dyDescent="0.25">
      <c r="A42" s="44"/>
      <c r="B42" s="45" t="s">
        <v>26</v>
      </c>
      <c r="C42" s="46" t="s">
        <v>54</v>
      </c>
      <c r="D42" s="206"/>
      <c r="E42" s="179">
        <f>'4önk'!E42</f>
        <v>0</v>
      </c>
      <c r="F42" s="411">
        <f>'4ovi'!D41</f>
        <v>0</v>
      </c>
      <c r="G42" s="189">
        <f t="shared" si="1"/>
        <v>0</v>
      </c>
      <c r="H42" s="206"/>
      <c r="I42" s="411">
        <f>'4ovi'!G41</f>
        <v>0</v>
      </c>
      <c r="J42" s="189">
        <f t="shared" si="6"/>
        <v>0</v>
      </c>
    </row>
    <row r="43" spans="1:10" s="27" customFormat="1" ht="18" customHeight="1" thickBot="1" x14ac:dyDescent="0.25">
      <c r="A43" s="41"/>
      <c r="B43" s="562" t="s">
        <v>55</v>
      </c>
      <c r="C43" s="563"/>
      <c r="D43" s="379">
        <f>D39+D36</f>
        <v>0</v>
      </c>
      <c r="E43" s="379">
        <f t="shared" ref="E43:F43" si="9">E39+E36</f>
        <v>0</v>
      </c>
      <c r="F43" s="379">
        <f t="shared" si="9"/>
        <v>0</v>
      </c>
      <c r="G43" s="189">
        <f t="shared" si="1"/>
        <v>0</v>
      </c>
      <c r="H43" s="379">
        <f>H39+H36</f>
        <v>0</v>
      </c>
      <c r="I43" s="208">
        <f t="shared" ref="I43:J43" si="10">I39+I36</f>
        <v>0</v>
      </c>
      <c r="J43" s="445">
        <f t="shared" si="10"/>
        <v>0</v>
      </c>
    </row>
    <row r="44" spans="1:10" s="27" customFormat="1" ht="21" customHeight="1" thickBot="1" x14ac:dyDescent="0.25">
      <c r="A44" s="47"/>
      <c r="B44" s="558" t="s">
        <v>56</v>
      </c>
      <c r="C44" s="558"/>
      <c r="D44" s="187">
        <f>D43+D35</f>
        <v>0</v>
      </c>
      <c r="E44" s="187">
        <f>E43+E35</f>
        <v>90143027</v>
      </c>
      <c r="F44" s="187">
        <f>F43+F35</f>
        <v>46162643</v>
      </c>
      <c r="G44" s="454">
        <f t="shared" si="1"/>
        <v>136305670</v>
      </c>
      <c r="H44" s="187">
        <f>H43+H35</f>
        <v>87953062</v>
      </c>
      <c r="I44" s="446">
        <f>I43+I35</f>
        <v>45472162</v>
      </c>
      <c r="J44" s="454">
        <f>SUM(H44:I44)</f>
        <v>133425224</v>
      </c>
    </row>
    <row r="45" spans="1:10" ht="15.75" customHeight="1" thickBot="1" x14ac:dyDescent="0.25">
      <c r="A45" s="143"/>
      <c r="B45" s="8"/>
      <c r="C45" s="5"/>
      <c r="D45" s="209"/>
      <c r="E45" s="210"/>
      <c r="F45" s="140"/>
      <c r="G45" s="189"/>
      <c r="H45" s="209"/>
      <c r="I45" s="140"/>
      <c r="J45" s="189"/>
    </row>
    <row r="46" spans="1:10" ht="15.75" customHeight="1" thickBot="1" x14ac:dyDescent="0.25">
      <c r="A46" s="48" t="s">
        <v>22</v>
      </c>
      <c r="B46" s="565" t="s">
        <v>57</v>
      </c>
      <c r="C46" s="565"/>
      <c r="D46" s="195">
        <f>D9+D33+D37+D40</f>
        <v>0</v>
      </c>
      <c r="E46" s="195">
        <f>E9+E33+E37+E40</f>
        <v>51546516</v>
      </c>
      <c r="F46" s="195">
        <f>F9+F33+F37+F40</f>
        <v>46162643</v>
      </c>
      <c r="G46" s="189">
        <f t="shared" si="1"/>
        <v>97709159</v>
      </c>
      <c r="H46" s="195">
        <f>H9+H33+H37+H40</f>
        <v>49356551</v>
      </c>
      <c r="I46" s="441">
        <f>I9+I33+I37+I40</f>
        <v>45472162</v>
      </c>
      <c r="J46" s="189">
        <f>SUM(H46:I46)</f>
        <v>94828713</v>
      </c>
    </row>
    <row r="47" spans="1:10" ht="15.75" customHeight="1" thickBot="1" x14ac:dyDescent="0.25">
      <c r="A47" s="49" t="s">
        <v>24</v>
      </c>
      <c r="B47" s="546" t="s">
        <v>58</v>
      </c>
      <c r="C47" s="546"/>
      <c r="D47" s="194">
        <f>D19+D27+D34+D38+D41+D42</f>
        <v>0</v>
      </c>
      <c r="E47" s="194">
        <f>E19+E27+E34+E38+E41+E42</f>
        <v>38596511</v>
      </c>
      <c r="F47" s="194">
        <f>F19+F27+F34+F38+F41+F42</f>
        <v>0</v>
      </c>
      <c r="G47" s="189">
        <f t="shared" si="1"/>
        <v>38596511</v>
      </c>
      <c r="H47" s="194">
        <f>H19+H27+H34+H38+H41+H42</f>
        <v>38596511</v>
      </c>
      <c r="I47" s="447">
        <f>I19+I27+I34+I38+I41+I42</f>
        <v>0</v>
      </c>
      <c r="J47" s="189">
        <f>SUM(H47:I47)</f>
        <v>38596511</v>
      </c>
    </row>
    <row r="48" spans="1:10" ht="21" customHeight="1" thickBot="1" x14ac:dyDescent="0.25">
      <c r="A48" s="50"/>
      <c r="B48" s="558" t="s">
        <v>56</v>
      </c>
      <c r="C48" s="559"/>
      <c r="D48" s="211">
        <f>D46+D47</f>
        <v>0</v>
      </c>
      <c r="E48" s="211">
        <f>E46+E47</f>
        <v>90143027</v>
      </c>
      <c r="F48" s="211">
        <f>F46+F47</f>
        <v>46162643</v>
      </c>
      <c r="G48" s="454">
        <f t="shared" si="1"/>
        <v>136305670</v>
      </c>
      <c r="H48" s="211">
        <f>H46+H47</f>
        <v>87953062</v>
      </c>
      <c r="I48" s="448">
        <f>I46+I47</f>
        <v>45472162</v>
      </c>
      <c r="J48" s="454">
        <f>SUM(H48:I48)</f>
        <v>133425224</v>
      </c>
    </row>
  </sheetData>
  <mergeCells count="38">
    <mergeCell ref="H8:I8"/>
    <mergeCell ref="J7:J8"/>
    <mergeCell ref="H6:J6"/>
    <mergeCell ref="B18:C18"/>
    <mergeCell ref="A19:C19"/>
    <mergeCell ref="B17:C17"/>
    <mergeCell ref="A6:C8"/>
    <mergeCell ref="D6:G6"/>
    <mergeCell ref="A9:C9"/>
    <mergeCell ref="B48:C48"/>
    <mergeCell ref="B24:C24"/>
    <mergeCell ref="B27:C27"/>
    <mergeCell ref="B44:C44"/>
    <mergeCell ref="B39:C39"/>
    <mergeCell ref="B43:C43"/>
    <mergeCell ref="B36:C36"/>
    <mergeCell ref="B46:C46"/>
    <mergeCell ref="A30:C30"/>
    <mergeCell ref="B31:C31"/>
    <mergeCell ref="B32:C32"/>
    <mergeCell ref="A32:A34"/>
    <mergeCell ref="A27:A29"/>
    <mergeCell ref="B21:C21"/>
    <mergeCell ref="A37:A38"/>
    <mergeCell ref="B47:C47"/>
    <mergeCell ref="A40:A41"/>
    <mergeCell ref="A1:J1"/>
    <mergeCell ref="A2:J2"/>
    <mergeCell ref="A3:J3"/>
    <mergeCell ref="G7:G8"/>
    <mergeCell ref="B35:C35"/>
    <mergeCell ref="A10:A15"/>
    <mergeCell ref="B10:C10"/>
    <mergeCell ref="B20:C20"/>
    <mergeCell ref="A23:C23"/>
    <mergeCell ref="A24:A26"/>
    <mergeCell ref="E8:F8"/>
    <mergeCell ref="B22:C22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 tint="0.59999389629810485"/>
  </sheetPr>
  <dimension ref="A1:AA48"/>
  <sheetViews>
    <sheetView view="pageBreakPreview" zoomScaleNormal="100" zoomScaleSheetLayoutView="100" workbookViewId="0">
      <pane xSplit="3" ySplit="8" topLeftCell="D30" activePane="bottomRight" state="frozen"/>
      <selection pane="topRight" activeCell="D1" sqref="D1"/>
      <selection pane="bottomLeft" activeCell="A9" sqref="A9"/>
      <selection pane="bottomRight"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1.7109375" style="2" customWidth="1"/>
    <col min="8" max="8" width="12" style="2" customWidth="1"/>
    <col min="9" max="16384" width="9.140625" style="2"/>
  </cols>
  <sheetData>
    <row r="1" spans="1:27" ht="15.75" customHeight="1" x14ac:dyDescent="0.2">
      <c r="A1" s="518" t="s">
        <v>445</v>
      </c>
      <c r="B1" s="518"/>
      <c r="C1" s="518"/>
      <c r="D1" s="518"/>
      <c r="E1" s="518"/>
      <c r="F1" s="518"/>
      <c r="G1" s="518"/>
    </row>
    <row r="2" spans="1:27" ht="15.75" customHeight="1" x14ac:dyDescent="0.2">
      <c r="A2" s="517" t="s">
        <v>203</v>
      </c>
      <c r="B2" s="517"/>
      <c r="C2" s="517"/>
      <c r="D2" s="517"/>
      <c r="E2" s="517"/>
      <c r="F2" s="517"/>
      <c r="G2" s="517"/>
    </row>
    <row r="3" spans="1:27" ht="15.75" customHeight="1" x14ac:dyDescent="0.2">
      <c r="A3" s="10"/>
      <c r="B3" s="10"/>
      <c r="C3" s="10"/>
      <c r="D3" s="10"/>
      <c r="E3" s="15"/>
    </row>
    <row r="4" spans="1:27" ht="15.75" customHeight="1" x14ac:dyDescent="0.2">
      <c r="A4" s="517" t="s">
        <v>15</v>
      </c>
      <c r="B4" s="517"/>
      <c r="C4" s="517"/>
      <c r="D4" s="517"/>
      <c r="E4" s="517"/>
      <c r="F4" s="517"/>
      <c r="G4" s="517"/>
    </row>
    <row r="5" spans="1:27" ht="9" customHeight="1" thickBot="1" x14ac:dyDescent="0.25">
      <c r="E5" s="17"/>
    </row>
    <row r="6" spans="1:27" ht="27" customHeight="1" x14ac:dyDescent="0.2">
      <c r="A6" s="582" t="s">
        <v>16</v>
      </c>
      <c r="B6" s="583"/>
      <c r="C6" s="591"/>
      <c r="D6" s="594" t="s">
        <v>64</v>
      </c>
      <c r="E6" s="589"/>
      <c r="F6" s="590"/>
      <c r="G6" s="475" t="s">
        <v>432</v>
      </c>
    </row>
    <row r="7" spans="1:27" ht="39.75" customHeight="1" x14ac:dyDescent="0.2">
      <c r="A7" s="584"/>
      <c r="B7" s="585"/>
      <c r="C7" s="592"/>
      <c r="D7" s="18" t="s">
        <v>17</v>
      </c>
      <c r="E7" s="19" t="s">
        <v>17</v>
      </c>
      <c r="F7" s="20" t="s">
        <v>18</v>
      </c>
      <c r="G7" s="19" t="s">
        <v>17</v>
      </c>
    </row>
    <row r="8" spans="1:27" ht="30" customHeight="1" thickBot="1" x14ac:dyDescent="0.25">
      <c r="A8" s="586"/>
      <c r="B8" s="587"/>
      <c r="C8" s="593"/>
      <c r="D8" s="21" t="s">
        <v>19</v>
      </c>
      <c r="E8" s="22" t="s">
        <v>20</v>
      </c>
      <c r="F8" s="23"/>
      <c r="G8" s="22" t="s">
        <v>20</v>
      </c>
      <c r="H8" s="227" t="s">
        <v>372</v>
      </c>
      <c r="I8" s="227" t="s">
        <v>373</v>
      </c>
      <c r="J8" s="227" t="s">
        <v>374</v>
      </c>
      <c r="K8" s="227" t="s">
        <v>375</v>
      </c>
      <c r="L8" s="227" t="s">
        <v>376</v>
      </c>
      <c r="M8" s="227" t="s">
        <v>377</v>
      </c>
      <c r="N8" s="227" t="s">
        <v>378</v>
      </c>
      <c r="O8" s="227" t="s">
        <v>379</v>
      </c>
      <c r="P8" s="227" t="s">
        <v>380</v>
      </c>
      <c r="Q8" s="227" t="s">
        <v>381</v>
      </c>
      <c r="R8" s="227" t="s">
        <v>382</v>
      </c>
      <c r="S8" s="227" t="s">
        <v>383</v>
      </c>
      <c r="T8" s="227" t="s">
        <v>384</v>
      </c>
      <c r="U8" s="227" t="s">
        <v>385</v>
      </c>
      <c r="V8" s="227" t="s">
        <v>386</v>
      </c>
      <c r="W8" s="227" t="s">
        <v>410</v>
      </c>
      <c r="X8" s="227" t="s">
        <v>387</v>
      </c>
    </row>
    <row r="9" spans="1:27" ht="15.75" customHeight="1" thickBot="1" x14ac:dyDescent="0.25">
      <c r="A9" s="554" t="s">
        <v>21</v>
      </c>
      <c r="B9" s="555"/>
      <c r="C9" s="555"/>
      <c r="D9" s="188">
        <f>D10+D17+D18</f>
        <v>0</v>
      </c>
      <c r="E9" s="188">
        <f>E10+E17+E18</f>
        <v>51546516</v>
      </c>
      <c r="F9" s="51">
        <f t="shared" ref="F9:F47" si="0">SUM(D9:E9)</f>
        <v>51546516</v>
      </c>
      <c r="G9" s="188">
        <f>G10+G17+G18</f>
        <v>49356551</v>
      </c>
    </row>
    <row r="10" spans="1:27" ht="15.75" customHeight="1" thickBot="1" x14ac:dyDescent="0.25">
      <c r="A10" s="551" t="s">
        <v>22</v>
      </c>
      <c r="B10" s="552" t="s">
        <v>21</v>
      </c>
      <c r="C10" s="552"/>
      <c r="D10" s="190">
        <f>SUM(D11:D15)</f>
        <v>0</v>
      </c>
      <c r="E10" s="190">
        <f>SUM(E11:E15)</f>
        <v>45721222</v>
      </c>
      <c r="F10" s="51">
        <f t="shared" si="0"/>
        <v>45721222</v>
      </c>
      <c r="G10" s="405">
        <f>SUM(G11:G16)</f>
        <v>43531257</v>
      </c>
      <c r="Y10" s="227"/>
      <c r="Z10" s="227"/>
      <c r="AA10" s="227"/>
    </row>
    <row r="11" spans="1:27" ht="15.75" customHeight="1" thickBot="1" x14ac:dyDescent="0.25">
      <c r="A11" s="551"/>
      <c r="B11" s="25" t="s">
        <v>22</v>
      </c>
      <c r="C11" s="26" t="s">
        <v>23</v>
      </c>
      <c r="D11" s="184"/>
      <c r="E11" s="179">
        <v>12174780</v>
      </c>
      <c r="F11" s="51">
        <f t="shared" si="0"/>
        <v>12174780</v>
      </c>
      <c r="G11" s="179">
        <v>13149915</v>
      </c>
      <c r="H11" s="2">
        <v>500000</v>
      </c>
      <c r="K11" s="2">
        <v>8328000</v>
      </c>
      <c r="N11" s="2">
        <v>1622900</v>
      </c>
      <c r="X11" s="2">
        <v>244590</v>
      </c>
    </row>
    <row r="12" spans="1:27" ht="15.75" customHeight="1" thickBot="1" x14ac:dyDescent="0.25">
      <c r="A12" s="551"/>
      <c r="B12" s="25" t="s">
        <v>24</v>
      </c>
      <c r="C12" s="26" t="s">
        <v>25</v>
      </c>
      <c r="D12" s="184"/>
      <c r="E12" s="179">
        <v>2039600</v>
      </c>
      <c r="F12" s="51">
        <f t="shared" si="0"/>
        <v>2039600</v>
      </c>
      <c r="G12" s="179">
        <v>2187499</v>
      </c>
      <c r="H12" s="2">
        <v>97500</v>
      </c>
      <c r="K12" s="2">
        <v>1669710</v>
      </c>
      <c r="N12" s="2">
        <v>316466</v>
      </c>
      <c r="X12" s="2">
        <v>33020</v>
      </c>
    </row>
    <row r="13" spans="1:27" ht="15.75" customHeight="1" thickBot="1" x14ac:dyDescent="0.25">
      <c r="A13" s="551"/>
      <c r="B13" s="25" t="s">
        <v>26</v>
      </c>
      <c r="C13" s="26" t="s">
        <v>27</v>
      </c>
      <c r="D13" s="184"/>
      <c r="E13" s="179">
        <v>21971224</v>
      </c>
      <c r="F13" s="51">
        <f t="shared" si="0"/>
        <v>21971224</v>
      </c>
      <c r="G13" s="179">
        <f>18204304-1</f>
        <v>18204303</v>
      </c>
      <c r="H13" s="2">
        <v>9605000</v>
      </c>
      <c r="I13" s="2">
        <v>254000</v>
      </c>
      <c r="J13" s="2">
        <v>3037260</v>
      </c>
      <c r="K13" s="2">
        <v>1727000</v>
      </c>
      <c r="L13" s="2">
        <v>4000000</v>
      </c>
      <c r="M13" s="2">
        <v>533400</v>
      </c>
      <c r="N13" s="2">
        <v>1930000</v>
      </c>
      <c r="T13" s="2">
        <v>275000</v>
      </c>
      <c r="U13" s="2">
        <v>320000</v>
      </c>
      <c r="V13" s="2">
        <v>6256000</v>
      </c>
      <c r="W13" s="2">
        <v>1918020</v>
      </c>
    </row>
    <row r="14" spans="1:27" ht="15.75" customHeight="1" thickBot="1" x14ac:dyDescent="0.25">
      <c r="A14" s="551"/>
      <c r="B14" s="25" t="s">
        <v>28</v>
      </c>
      <c r="C14" s="26" t="s">
        <v>29</v>
      </c>
      <c r="D14" s="184"/>
      <c r="E14" s="179">
        <v>2568618</v>
      </c>
      <c r="F14" s="51">
        <f t="shared" si="0"/>
        <v>2568618</v>
      </c>
      <c r="G14" s="179">
        <v>2595897</v>
      </c>
    </row>
    <row r="15" spans="1:27" ht="15.75" customHeight="1" thickBot="1" x14ac:dyDescent="0.25">
      <c r="A15" s="551"/>
      <c r="B15" s="25" t="s">
        <v>30</v>
      </c>
      <c r="C15" s="26" t="s">
        <v>31</v>
      </c>
      <c r="D15" s="184"/>
      <c r="E15" s="179">
        <v>6967000</v>
      </c>
      <c r="F15" s="51">
        <f t="shared" si="0"/>
        <v>6967000</v>
      </c>
      <c r="G15" s="179">
        <v>6967000</v>
      </c>
      <c r="O15" s="2">
        <v>2220000</v>
      </c>
      <c r="P15" s="2">
        <v>250000</v>
      </c>
      <c r="Q15" s="2">
        <v>2220000</v>
      </c>
      <c r="R15" s="2">
        <v>50000</v>
      </c>
      <c r="T15" s="2">
        <v>550000</v>
      </c>
    </row>
    <row r="16" spans="1:27" ht="15.75" customHeight="1" thickBot="1" x14ac:dyDescent="0.25">
      <c r="A16" s="433"/>
      <c r="B16" s="25" t="s">
        <v>99</v>
      </c>
      <c r="C16" s="434" t="s">
        <v>436</v>
      </c>
      <c r="D16" s="184"/>
      <c r="E16" s="179">
        <v>0</v>
      </c>
      <c r="F16" s="51">
        <f t="shared" si="0"/>
        <v>0</v>
      </c>
      <c r="G16" s="179">
        <v>426643</v>
      </c>
    </row>
    <row r="17" spans="1:13" s="27" customFormat="1" ht="15.75" customHeight="1" thickBot="1" x14ac:dyDescent="0.25">
      <c r="A17" s="24" t="s">
        <v>24</v>
      </c>
      <c r="B17" s="561" t="s">
        <v>408</v>
      </c>
      <c r="C17" s="561"/>
      <c r="D17" s="183"/>
      <c r="E17" s="179">
        <v>5035294</v>
      </c>
      <c r="F17" s="51">
        <f t="shared" si="0"/>
        <v>5035294</v>
      </c>
      <c r="G17" s="179">
        <v>5035294</v>
      </c>
      <c r="H17" s="27">
        <v>2209900</v>
      </c>
      <c r="M17" s="27">
        <v>650000</v>
      </c>
    </row>
    <row r="18" spans="1:13" s="27" customFormat="1" ht="15.75" customHeight="1" thickBot="1" x14ac:dyDescent="0.25">
      <c r="A18" s="28" t="s">
        <v>26</v>
      </c>
      <c r="B18" s="581" t="s">
        <v>409</v>
      </c>
      <c r="C18" s="581"/>
      <c r="D18" s="191"/>
      <c r="E18" s="179">
        <v>790000</v>
      </c>
      <c r="F18" s="51">
        <f t="shared" si="0"/>
        <v>790000</v>
      </c>
      <c r="G18" s="179">
        <v>790000</v>
      </c>
      <c r="H18" s="27">
        <v>190000</v>
      </c>
    </row>
    <row r="19" spans="1:13" s="27" customFormat="1" ht="15.75" customHeight="1" thickBot="1" x14ac:dyDescent="0.25">
      <c r="A19" s="566" t="s">
        <v>34</v>
      </c>
      <c r="B19" s="567"/>
      <c r="C19" s="568"/>
      <c r="D19" s="29">
        <f>SUM(D20:D22)</f>
        <v>0</v>
      </c>
      <c r="E19" s="29">
        <f>SUM(E20:E22)</f>
        <v>38596511</v>
      </c>
      <c r="F19" s="51">
        <f t="shared" si="0"/>
        <v>38596511</v>
      </c>
      <c r="G19" s="29">
        <f>SUM(G20:G22)</f>
        <v>38596511</v>
      </c>
    </row>
    <row r="20" spans="1:13" ht="20.25" customHeight="1" thickBot="1" x14ac:dyDescent="0.25">
      <c r="A20" s="30" t="s">
        <v>22</v>
      </c>
      <c r="B20" s="553" t="s">
        <v>205</v>
      </c>
      <c r="C20" s="553"/>
      <c r="D20" s="184"/>
      <c r="E20" s="179">
        <v>38596511</v>
      </c>
      <c r="F20" s="51">
        <f t="shared" si="0"/>
        <v>38596511</v>
      </c>
      <c r="G20" s="179">
        <f>2003844+36592666+1</f>
        <v>38596511</v>
      </c>
      <c r="H20" s="2">
        <v>8730000</v>
      </c>
      <c r="I20" s="2">
        <v>1270000</v>
      </c>
      <c r="J20" s="2">
        <v>6641484</v>
      </c>
    </row>
    <row r="21" spans="1:13" ht="15.75" customHeight="1" thickBot="1" x14ac:dyDescent="0.25">
      <c r="A21" s="30" t="s">
        <v>24</v>
      </c>
      <c r="B21" s="542" t="s">
        <v>35</v>
      </c>
      <c r="C21" s="543"/>
      <c r="D21" s="193"/>
      <c r="E21" s="179">
        <f t="shared" ref="E21:G22" si="1">SUM(H21:X21)</f>
        <v>0</v>
      </c>
      <c r="F21" s="51">
        <f t="shared" si="0"/>
        <v>0</v>
      </c>
      <c r="G21" s="179">
        <f t="shared" si="1"/>
        <v>0</v>
      </c>
    </row>
    <row r="22" spans="1:13" ht="15.75" customHeight="1" thickBot="1" x14ac:dyDescent="0.25">
      <c r="A22" s="31" t="s">
        <v>26</v>
      </c>
      <c r="B22" s="546" t="s">
        <v>36</v>
      </c>
      <c r="C22" s="546"/>
      <c r="D22" s="194"/>
      <c r="E22" s="179">
        <f t="shared" si="1"/>
        <v>0</v>
      </c>
      <c r="F22" s="51">
        <f t="shared" si="0"/>
        <v>0</v>
      </c>
      <c r="G22" s="179">
        <f t="shared" si="1"/>
        <v>0</v>
      </c>
    </row>
    <row r="23" spans="1:13" ht="18" customHeight="1" thickBot="1" x14ac:dyDescent="0.25">
      <c r="A23" s="554" t="s">
        <v>37</v>
      </c>
      <c r="B23" s="555"/>
      <c r="C23" s="555"/>
      <c r="D23" s="378">
        <f>D24+D27</f>
        <v>0</v>
      </c>
      <c r="E23" s="378">
        <f>E24+E27</f>
        <v>0</v>
      </c>
      <c r="F23" s="51">
        <f t="shared" si="0"/>
        <v>0</v>
      </c>
      <c r="G23" s="378">
        <f>G24+G27</f>
        <v>0</v>
      </c>
    </row>
    <row r="24" spans="1:13" s="27" customFormat="1" ht="18" customHeight="1" thickBot="1" x14ac:dyDescent="0.25">
      <c r="A24" s="551" t="s">
        <v>22</v>
      </c>
      <c r="B24" s="552" t="s">
        <v>38</v>
      </c>
      <c r="C24" s="560"/>
      <c r="D24" s="183">
        <f>D25+D26</f>
        <v>0</v>
      </c>
      <c r="E24" s="183">
        <f>E25+E26</f>
        <v>0</v>
      </c>
      <c r="F24" s="51">
        <f t="shared" si="0"/>
        <v>0</v>
      </c>
      <c r="G24" s="183">
        <f>G25+G26</f>
        <v>0</v>
      </c>
    </row>
    <row r="25" spans="1:13" ht="18" customHeight="1" thickBot="1" x14ac:dyDescent="0.25">
      <c r="A25" s="551"/>
      <c r="B25" s="25" t="s">
        <v>22</v>
      </c>
      <c r="C25" s="32" t="s">
        <v>39</v>
      </c>
      <c r="D25" s="184"/>
      <c r="E25" s="179">
        <f t="shared" ref="E25:G26" si="2">SUM(H25:X25)</f>
        <v>0</v>
      </c>
      <c r="F25" s="51">
        <f t="shared" si="0"/>
        <v>0</v>
      </c>
      <c r="G25" s="179">
        <f t="shared" si="2"/>
        <v>0</v>
      </c>
    </row>
    <row r="26" spans="1:13" ht="18" customHeight="1" thickBot="1" x14ac:dyDescent="0.25">
      <c r="A26" s="551"/>
      <c r="B26" s="25" t="s">
        <v>24</v>
      </c>
      <c r="C26" s="32" t="s">
        <v>40</v>
      </c>
      <c r="D26" s="184"/>
      <c r="E26" s="179">
        <f t="shared" si="2"/>
        <v>0</v>
      </c>
      <c r="F26" s="51">
        <f t="shared" si="0"/>
        <v>0</v>
      </c>
      <c r="G26" s="179">
        <f t="shared" si="2"/>
        <v>0</v>
      </c>
    </row>
    <row r="27" spans="1:13" s="27" customFormat="1" ht="18" customHeight="1" thickBot="1" x14ac:dyDescent="0.25">
      <c r="A27" s="551" t="s">
        <v>24</v>
      </c>
      <c r="B27" s="552" t="s">
        <v>41</v>
      </c>
      <c r="C27" s="560"/>
      <c r="D27" s="180">
        <f>D28+D29</f>
        <v>0</v>
      </c>
      <c r="E27" s="180">
        <f>E28+E29</f>
        <v>0</v>
      </c>
      <c r="F27" s="51">
        <f t="shared" si="0"/>
        <v>0</v>
      </c>
      <c r="G27" s="180">
        <f>G28+G29</f>
        <v>0</v>
      </c>
    </row>
    <row r="28" spans="1:13" ht="15.75" customHeight="1" thickBot="1" x14ac:dyDescent="0.25">
      <c r="A28" s="551"/>
      <c r="B28" s="25" t="s">
        <v>22</v>
      </c>
      <c r="C28" s="32" t="s">
        <v>39</v>
      </c>
      <c r="D28" s="197"/>
      <c r="E28" s="179">
        <f t="shared" ref="E28:G29" si="3">SUM(H28:X28)</f>
        <v>0</v>
      </c>
      <c r="F28" s="51">
        <f t="shared" si="0"/>
        <v>0</v>
      </c>
      <c r="G28" s="179">
        <f t="shared" si="3"/>
        <v>0</v>
      </c>
    </row>
    <row r="29" spans="1:13" ht="15.75" customHeight="1" thickBot="1" x14ac:dyDescent="0.25">
      <c r="A29" s="574"/>
      <c r="B29" s="33" t="s">
        <v>24</v>
      </c>
      <c r="C29" s="34" t="s">
        <v>40</v>
      </c>
      <c r="D29" s="198"/>
      <c r="E29" s="179">
        <f t="shared" si="3"/>
        <v>0</v>
      </c>
      <c r="F29" s="51">
        <f t="shared" si="0"/>
        <v>0</v>
      </c>
      <c r="G29" s="179">
        <f t="shared" si="3"/>
        <v>0</v>
      </c>
    </row>
    <row r="30" spans="1:13" s="27" customFormat="1" ht="18" customHeight="1" thickBot="1" x14ac:dyDescent="0.25">
      <c r="A30" s="566" t="s">
        <v>42</v>
      </c>
      <c r="B30" s="567"/>
      <c r="C30" s="568"/>
      <c r="D30" s="199">
        <f>D31+D32</f>
        <v>0</v>
      </c>
      <c r="E30" s="199">
        <v>0</v>
      </c>
      <c r="F30" s="51">
        <f t="shared" si="0"/>
        <v>0</v>
      </c>
      <c r="G30" s="199">
        <v>0</v>
      </c>
    </row>
    <row r="31" spans="1:13" s="27" customFormat="1" ht="18" customHeight="1" thickBot="1" x14ac:dyDescent="0.25">
      <c r="A31" s="35" t="s">
        <v>22</v>
      </c>
      <c r="B31" s="569" t="s">
        <v>43</v>
      </c>
      <c r="C31" s="570"/>
      <c r="D31" s="182"/>
      <c r="E31" s="179">
        <f t="shared" ref="E31:G31" si="4">SUM(H31:X31)</f>
        <v>0</v>
      </c>
      <c r="F31" s="51">
        <f t="shared" si="0"/>
        <v>0</v>
      </c>
      <c r="G31" s="179">
        <f t="shared" si="4"/>
        <v>0</v>
      </c>
    </row>
    <row r="32" spans="1:13" s="27" customFormat="1" ht="18" customHeight="1" thickBot="1" x14ac:dyDescent="0.25">
      <c r="A32" s="571" t="s">
        <v>24</v>
      </c>
      <c r="B32" s="569" t="s">
        <v>44</v>
      </c>
      <c r="C32" s="570"/>
      <c r="D32" s="182">
        <f>SUM(D33:D34)</f>
        <v>0</v>
      </c>
      <c r="E32" s="182">
        <v>0</v>
      </c>
      <c r="F32" s="51">
        <f t="shared" si="0"/>
        <v>0</v>
      </c>
      <c r="G32" s="182">
        <v>0</v>
      </c>
    </row>
    <row r="33" spans="1:26" ht="18" customHeight="1" thickBot="1" x14ac:dyDescent="0.25">
      <c r="A33" s="572"/>
      <c r="B33" s="36" t="s">
        <v>22</v>
      </c>
      <c r="C33" s="37" t="s">
        <v>45</v>
      </c>
      <c r="D33" s="200"/>
      <c r="E33" s="179">
        <v>0</v>
      </c>
      <c r="F33" s="51">
        <f t="shared" si="0"/>
        <v>0</v>
      </c>
      <c r="G33" s="179">
        <v>0</v>
      </c>
      <c r="H33" s="2">
        <f>4815942+2031308</f>
        <v>6847250</v>
      </c>
    </row>
    <row r="34" spans="1:26" s="27" customFormat="1" ht="18" customHeight="1" thickBot="1" x14ac:dyDescent="0.25">
      <c r="A34" s="573"/>
      <c r="B34" s="39" t="s">
        <v>24</v>
      </c>
      <c r="C34" s="40" t="s">
        <v>46</v>
      </c>
      <c r="D34" s="202"/>
      <c r="E34" s="179">
        <f t="shared" ref="E34:G34" si="5">SUM(H34:X34)</f>
        <v>0</v>
      </c>
      <c r="F34" s="51">
        <f t="shared" si="0"/>
        <v>0</v>
      </c>
      <c r="G34" s="179">
        <f t="shared" si="5"/>
        <v>0</v>
      </c>
    </row>
    <row r="35" spans="1:26" s="27" customFormat="1" ht="18" customHeight="1" thickBot="1" x14ac:dyDescent="0.25">
      <c r="A35" s="41"/>
      <c r="B35" s="550" t="s">
        <v>47</v>
      </c>
      <c r="C35" s="550"/>
      <c r="D35" s="204">
        <f>SUM(D9,D19,D30)</f>
        <v>0</v>
      </c>
      <c r="E35" s="204">
        <f>SUM(E9,E19,E30)</f>
        <v>90143027</v>
      </c>
      <c r="F35" s="51">
        <f t="shared" si="0"/>
        <v>90143027</v>
      </c>
      <c r="G35" s="204">
        <f>SUM(G9,G19,G30)</f>
        <v>87953062</v>
      </c>
    </row>
    <row r="36" spans="1:26" s="27" customFormat="1" ht="18" customHeight="1" thickBot="1" x14ac:dyDescent="0.25">
      <c r="A36" s="35">
        <v>1</v>
      </c>
      <c r="B36" s="564" t="s">
        <v>48</v>
      </c>
      <c r="C36" s="564"/>
      <c r="D36" s="205">
        <f>SUM(D37:D38)</f>
        <v>0</v>
      </c>
      <c r="E36" s="205">
        <f>SUM(E37:E38)</f>
        <v>0</v>
      </c>
      <c r="F36" s="51">
        <f>SUM(D36:E36)</f>
        <v>0</v>
      </c>
      <c r="G36" s="205">
        <f>SUM(G37:G38)</f>
        <v>0</v>
      </c>
    </row>
    <row r="37" spans="1:26" s="27" customFormat="1" ht="18" customHeight="1" thickBot="1" x14ac:dyDescent="0.25">
      <c r="A37" s="544"/>
      <c r="B37" s="25" t="s">
        <v>22</v>
      </c>
      <c r="C37" s="42" t="s">
        <v>49</v>
      </c>
      <c r="D37" s="185"/>
      <c r="E37" s="179">
        <f t="shared" ref="E37:G38" si="6">SUM(H37:X37)</f>
        <v>0</v>
      </c>
      <c r="F37" s="51">
        <f t="shared" si="0"/>
        <v>0</v>
      </c>
      <c r="G37" s="179">
        <f t="shared" si="6"/>
        <v>0</v>
      </c>
    </row>
    <row r="38" spans="1:26" s="27" customFormat="1" ht="18" customHeight="1" thickBot="1" x14ac:dyDescent="0.25">
      <c r="A38" s="545"/>
      <c r="B38" s="25" t="s">
        <v>24</v>
      </c>
      <c r="C38" s="42" t="s">
        <v>50</v>
      </c>
      <c r="D38" s="185"/>
      <c r="E38" s="179">
        <f t="shared" si="6"/>
        <v>0</v>
      </c>
      <c r="F38" s="51">
        <f t="shared" si="0"/>
        <v>0</v>
      </c>
      <c r="G38" s="179">
        <f t="shared" si="6"/>
        <v>0</v>
      </c>
    </row>
    <row r="39" spans="1:26" s="27" customFormat="1" ht="18" customHeight="1" thickBot="1" x14ac:dyDescent="0.25">
      <c r="A39" s="43" t="s">
        <v>24</v>
      </c>
      <c r="B39" s="561" t="s">
        <v>51</v>
      </c>
      <c r="C39" s="561"/>
      <c r="D39" s="183">
        <f>SUM(D40:D42)</f>
        <v>0</v>
      </c>
      <c r="E39" s="183">
        <f>SUM(E40:E42)</f>
        <v>0</v>
      </c>
      <c r="F39" s="51">
        <f t="shared" si="0"/>
        <v>0</v>
      </c>
      <c r="G39" s="183">
        <f>SUM(G40:G42)</f>
        <v>0</v>
      </c>
    </row>
    <row r="40" spans="1:26" s="27" customFormat="1" ht="18" customHeight="1" thickBot="1" x14ac:dyDescent="0.25">
      <c r="A40" s="544"/>
      <c r="B40" s="25" t="s">
        <v>22</v>
      </c>
      <c r="C40" s="26" t="s">
        <v>52</v>
      </c>
      <c r="D40" s="184"/>
      <c r="E40" s="179">
        <f t="shared" ref="E40:G42" si="7">SUM(H40:X40)</f>
        <v>0</v>
      </c>
      <c r="F40" s="51">
        <f t="shared" si="0"/>
        <v>0</v>
      </c>
      <c r="G40" s="179">
        <f t="shared" si="7"/>
        <v>0</v>
      </c>
    </row>
    <row r="41" spans="1:26" s="27" customFormat="1" ht="18" customHeight="1" thickBot="1" x14ac:dyDescent="0.25">
      <c r="A41" s="545"/>
      <c r="B41" s="25" t="s">
        <v>24</v>
      </c>
      <c r="C41" s="26" t="s">
        <v>53</v>
      </c>
      <c r="D41" s="184"/>
      <c r="E41" s="179">
        <f t="shared" si="7"/>
        <v>0</v>
      </c>
      <c r="F41" s="51">
        <f t="shared" si="0"/>
        <v>0</v>
      </c>
      <c r="G41" s="179">
        <f t="shared" si="7"/>
        <v>0</v>
      </c>
    </row>
    <row r="42" spans="1:26" s="27" customFormat="1" ht="18" customHeight="1" thickBot="1" x14ac:dyDescent="0.25">
      <c r="A42" s="44"/>
      <c r="B42" s="45" t="s">
        <v>26</v>
      </c>
      <c r="C42" s="46" t="s">
        <v>54</v>
      </c>
      <c r="D42" s="206"/>
      <c r="E42" s="179">
        <f t="shared" si="7"/>
        <v>0</v>
      </c>
      <c r="F42" s="51">
        <f t="shared" si="0"/>
        <v>0</v>
      </c>
      <c r="G42" s="179">
        <f t="shared" si="7"/>
        <v>0</v>
      </c>
    </row>
    <row r="43" spans="1:26" s="27" customFormat="1" ht="18" customHeight="1" thickBot="1" x14ac:dyDescent="0.25">
      <c r="A43" s="41"/>
      <c r="B43" s="562" t="s">
        <v>55</v>
      </c>
      <c r="C43" s="563"/>
      <c r="D43" s="207">
        <f>D36+D39</f>
        <v>0</v>
      </c>
      <c r="E43" s="208">
        <f>E39+E36</f>
        <v>0</v>
      </c>
      <c r="F43" s="51">
        <f t="shared" si="0"/>
        <v>0</v>
      </c>
      <c r="G43" s="208">
        <f>G39+G36</f>
        <v>0</v>
      </c>
    </row>
    <row r="44" spans="1:26" s="27" customFormat="1" ht="21" customHeight="1" thickBot="1" x14ac:dyDescent="0.25">
      <c r="A44" s="47"/>
      <c r="B44" s="558" t="s">
        <v>56</v>
      </c>
      <c r="C44" s="558"/>
      <c r="D44" s="187">
        <f>D43+D35</f>
        <v>0</v>
      </c>
      <c r="E44" s="187">
        <f>E43+E35</f>
        <v>90143027</v>
      </c>
      <c r="F44" s="51">
        <f t="shared" si="0"/>
        <v>90143027</v>
      </c>
      <c r="G44" s="187">
        <f>G43+G35</f>
        <v>87953062</v>
      </c>
      <c r="H44" s="27">
        <f>SUM(H11:H43)</f>
        <v>28179650</v>
      </c>
      <c r="I44" s="27">
        <f t="shared" ref="I44:Z44" si="8">SUM(I11:I43)</f>
        <v>1524000</v>
      </c>
      <c r="J44" s="27">
        <f t="shared" si="8"/>
        <v>9678744</v>
      </c>
      <c r="K44" s="27">
        <f t="shared" si="8"/>
        <v>11724710</v>
      </c>
      <c r="L44" s="27">
        <f t="shared" si="8"/>
        <v>4000000</v>
      </c>
      <c r="M44" s="27">
        <f t="shared" si="8"/>
        <v>1183400</v>
      </c>
      <c r="N44" s="27">
        <f t="shared" si="8"/>
        <v>3869366</v>
      </c>
      <c r="O44" s="27">
        <f t="shared" si="8"/>
        <v>2220000</v>
      </c>
      <c r="P44" s="27">
        <f t="shared" si="8"/>
        <v>250000</v>
      </c>
      <c r="Q44" s="27">
        <f t="shared" si="8"/>
        <v>2220000</v>
      </c>
      <c r="R44" s="27">
        <f t="shared" si="8"/>
        <v>50000</v>
      </c>
      <c r="S44" s="27">
        <f t="shared" si="8"/>
        <v>0</v>
      </c>
      <c r="T44" s="27">
        <f t="shared" si="8"/>
        <v>825000</v>
      </c>
      <c r="U44" s="27">
        <f t="shared" si="8"/>
        <v>320000</v>
      </c>
      <c r="V44" s="27">
        <f t="shared" si="8"/>
        <v>6256000</v>
      </c>
      <c r="W44" s="27">
        <f t="shared" si="8"/>
        <v>1918020</v>
      </c>
      <c r="X44" s="27">
        <f t="shared" si="8"/>
        <v>277610</v>
      </c>
      <c r="Y44" s="27">
        <f t="shared" si="8"/>
        <v>0</v>
      </c>
      <c r="Z44" s="27">
        <f t="shared" si="8"/>
        <v>0</v>
      </c>
    </row>
    <row r="45" spans="1:26" ht="15.75" customHeight="1" thickBot="1" x14ac:dyDescent="0.25">
      <c r="D45" s="209"/>
      <c r="E45" s="210"/>
      <c r="F45" s="51"/>
      <c r="G45" s="210"/>
    </row>
    <row r="46" spans="1:26" ht="15.75" customHeight="1" thickBot="1" x14ac:dyDescent="0.25">
      <c r="A46" s="48" t="s">
        <v>22</v>
      </c>
      <c r="B46" s="565" t="s">
        <v>57</v>
      </c>
      <c r="C46" s="565"/>
      <c r="D46" s="195">
        <f>D9+D33+D37+D40</f>
        <v>0</v>
      </c>
      <c r="E46" s="195">
        <f>E9+E33+E37+E40</f>
        <v>51546516</v>
      </c>
      <c r="F46" s="51">
        <f t="shared" si="0"/>
        <v>51546516</v>
      </c>
      <c r="G46" s="195">
        <f>G9+G33+G37+G40</f>
        <v>49356551</v>
      </c>
    </row>
    <row r="47" spans="1:26" ht="15.75" customHeight="1" thickBot="1" x14ac:dyDescent="0.25">
      <c r="A47" s="49" t="s">
        <v>24</v>
      </c>
      <c r="B47" s="546" t="s">
        <v>58</v>
      </c>
      <c r="C47" s="546"/>
      <c r="D47" s="194">
        <f>D19+D27+D34+D38+D41+D42</f>
        <v>0</v>
      </c>
      <c r="E47" s="194">
        <f>E19+E27+E34+E38+E41+E42</f>
        <v>38596511</v>
      </c>
      <c r="F47" s="51">
        <f t="shared" si="0"/>
        <v>38596511</v>
      </c>
      <c r="G47" s="194">
        <f>G19+G27+G34+G38+G41+G42</f>
        <v>38596511</v>
      </c>
    </row>
    <row r="48" spans="1:26" ht="21" customHeight="1" thickBot="1" x14ac:dyDescent="0.25">
      <c r="A48" s="50"/>
      <c r="B48" s="558" t="s">
        <v>56</v>
      </c>
      <c r="C48" s="558"/>
      <c r="D48" s="211">
        <f>D46+D47</f>
        <v>0</v>
      </c>
      <c r="E48" s="211">
        <f>E46+E47</f>
        <v>90143027</v>
      </c>
      <c r="F48" s="51">
        <f>SUM(D48:E48)</f>
        <v>90143027</v>
      </c>
      <c r="G48" s="211">
        <f>G46+G47</f>
        <v>87953062</v>
      </c>
    </row>
  </sheetData>
  <mergeCells count="33">
    <mergeCell ref="B48:C48"/>
    <mergeCell ref="B24:C24"/>
    <mergeCell ref="B27:C27"/>
    <mergeCell ref="B44:C44"/>
    <mergeCell ref="B39:C39"/>
    <mergeCell ref="B43:C43"/>
    <mergeCell ref="B36:C36"/>
    <mergeCell ref="B46:C46"/>
    <mergeCell ref="A30:C30"/>
    <mergeCell ref="B31:C31"/>
    <mergeCell ref="B32:C32"/>
    <mergeCell ref="B21:C21"/>
    <mergeCell ref="A37:A38"/>
    <mergeCell ref="B47:C47"/>
    <mergeCell ref="A40:A41"/>
    <mergeCell ref="B18:C18"/>
    <mergeCell ref="A32:A34"/>
    <mergeCell ref="A1:G1"/>
    <mergeCell ref="A2:G2"/>
    <mergeCell ref="A4:G4"/>
    <mergeCell ref="B35:C35"/>
    <mergeCell ref="A10:A15"/>
    <mergeCell ref="B10:C10"/>
    <mergeCell ref="B20:C20"/>
    <mergeCell ref="A23:C23"/>
    <mergeCell ref="A24:A26"/>
    <mergeCell ref="B22:C22"/>
    <mergeCell ref="A6:C8"/>
    <mergeCell ref="D6:F6"/>
    <mergeCell ref="A27:A29"/>
    <mergeCell ref="A9:C9"/>
    <mergeCell ref="B17:C17"/>
    <mergeCell ref="A19:C19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 tint="0.59999389629810485"/>
  </sheetPr>
  <dimension ref="A1:J47"/>
  <sheetViews>
    <sheetView view="pageBreakPreview" zoomScale="85" zoomScaleNormal="100" zoomScaleSheetLayoutView="85" workbookViewId="0">
      <selection sqref="A1:E1"/>
    </sheetView>
  </sheetViews>
  <sheetFormatPr defaultRowHeight="15.75" customHeight="1" x14ac:dyDescent="0.2"/>
  <cols>
    <col min="1" max="2" width="3.7109375" style="1" customWidth="1"/>
    <col min="3" max="3" width="42.7109375" style="2" customWidth="1"/>
    <col min="4" max="4" width="12.7109375" style="2" customWidth="1"/>
    <col min="5" max="5" width="12.7109375" style="6" customWidth="1"/>
    <col min="6" max="6" width="15.28515625" style="2" customWidth="1"/>
    <col min="7" max="9" width="11.7109375" style="2" customWidth="1"/>
    <col min="10" max="16384" width="9.140625" style="2"/>
  </cols>
  <sheetData>
    <row r="1" spans="1:10" ht="15.75" customHeight="1" x14ac:dyDescent="0.2">
      <c r="A1" s="518" t="s">
        <v>446</v>
      </c>
      <c r="B1" s="518"/>
      <c r="C1" s="518"/>
      <c r="D1" s="518"/>
      <c r="E1" s="518"/>
    </row>
    <row r="2" spans="1:10" ht="15.75" customHeight="1" x14ac:dyDescent="0.2">
      <c r="A2" s="517" t="s">
        <v>202</v>
      </c>
      <c r="B2" s="517"/>
      <c r="C2" s="517"/>
      <c r="D2" s="517"/>
      <c r="E2" s="517"/>
    </row>
    <row r="3" spans="1:10" ht="8.25" customHeight="1" x14ac:dyDescent="0.2">
      <c r="A3" s="10"/>
      <c r="B3" s="10"/>
      <c r="C3" s="10"/>
      <c r="D3" s="10"/>
      <c r="E3" s="15"/>
    </row>
    <row r="4" spans="1:10" ht="15.75" customHeight="1" x14ac:dyDescent="0.2">
      <c r="A4" s="518" t="s">
        <v>123</v>
      </c>
      <c r="B4" s="518"/>
      <c r="C4" s="518"/>
      <c r="D4" s="518"/>
      <c r="E4" s="518"/>
    </row>
    <row r="5" spans="1:10" ht="8.25" customHeight="1" thickBot="1" x14ac:dyDescent="0.25">
      <c r="E5" s="17"/>
    </row>
    <row r="6" spans="1:10" ht="27" customHeight="1" thickBot="1" x14ac:dyDescent="0.25">
      <c r="A6" s="582" t="s">
        <v>16</v>
      </c>
      <c r="B6" s="583"/>
      <c r="C6" s="583"/>
      <c r="D6" s="611" t="s">
        <v>64</v>
      </c>
      <c r="E6" s="612"/>
      <c r="F6" s="438" t="s">
        <v>432</v>
      </c>
    </row>
    <row r="7" spans="1:10" ht="27" customHeight="1" x14ac:dyDescent="0.2">
      <c r="A7" s="584"/>
      <c r="B7" s="585"/>
      <c r="C7" s="585"/>
      <c r="D7" s="260" t="s">
        <v>123</v>
      </c>
      <c r="E7" s="138" t="s">
        <v>143</v>
      </c>
      <c r="F7" s="138" t="s">
        <v>143</v>
      </c>
    </row>
    <row r="8" spans="1:10" ht="30" customHeight="1" thickBot="1" x14ac:dyDescent="0.25">
      <c r="A8" s="586"/>
      <c r="B8" s="587"/>
      <c r="C8" s="587"/>
      <c r="D8" s="261" t="s">
        <v>20</v>
      </c>
      <c r="E8" s="139"/>
      <c r="F8" s="439"/>
    </row>
    <row r="9" spans="1:10" ht="15.75" customHeight="1" thickBot="1" x14ac:dyDescent="0.25">
      <c r="A9" s="566" t="s">
        <v>21</v>
      </c>
      <c r="B9" s="567"/>
      <c r="C9" s="568"/>
      <c r="D9" s="404">
        <f>D10+D16+D17</f>
        <v>46162643</v>
      </c>
      <c r="E9" s="212">
        <f>D9</f>
        <v>46162643</v>
      </c>
      <c r="F9" s="404">
        <f>F10+F16+F17</f>
        <v>45472162</v>
      </c>
    </row>
    <row r="10" spans="1:10" ht="15.75" customHeight="1" thickBot="1" x14ac:dyDescent="0.25">
      <c r="A10" s="571" t="s">
        <v>22</v>
      </c>
      <c r="B10" s="569" t="s">
        <v>21</v>
      </c>
      <c r="C10" s="570"/>
      <c r="D10" s="405">
        <f>SUM(D11:D15)</f>
        <v>46162643</v>
      </c>
      <c r="E10" s="212">
        <f t="shared" ref="E10:E47" si="0">D10</f>
        <v>46162643</v>
      </c>
      <c r="F10" s="405">
        <f>SUM(F11:F15)</f>
        <v>45472162</v>
      </c>
      <c r="G10" s="2" t="s">
        <v>368</v>
      </c>
      <c r="H10" s="2" t="s">
        <v>369</v>
      </c>
      <c r="I10" s="2" t="s">
        <v>370</v>
      </c>
      <c r="J10" s="2" t="s">
        <v>371</v>
      </c>
    </row>
    <row r="11" spans="1:10" ht="15.75" customHeight="1" thickBot="1" x14ac:dyDescent="0.25">
      <c r="A11" s="572"/>
      <c r="B11" s="25" t="s">
        <v>22</v>
      </c>
      <c r="C11" s="26" t="s">
        <v>23</v>
      </c>
      <c r="D11" s="389">
        <v>22850195</v>
      </c>
      <c r="E11" s="406">
        <f>D11</f>
        <v>22850195</v>
      </c>
      <c r="F11" s="389">
        <v>22850195</v>
      </c>
      <c r="G11" s="179">
        <v>10501000</v>
      </c>
      <c r="H11" s="2">
        <v>14864000</v>
      </c>
    </row>
    <row r="12" spans="1:10" ht="15.75" customHeight="1" thickBot="1" x14ac:dyDescent="0.25">
      <c r="A12" s="572"/>
      <c r="B12" s="25" t="s">
        <v>24</v>
      </c>
      <c r="C12" s="26" t="s">
        <v>25</v>
      </c>
      <c r="D12" s="389">
        <v>3764961</v>
      </c>
      <c r="E12" s="406">
        <f t="shared" ref="E12:E13" si="1">D12</f>
        <v>3764961</v>
      </c>
      <c r="F12" s="389">
        <v>3764961</v>
      </c>
      <c r="G12" s="179">
        <v>2050545</v>
      </c>
      <c r="H12" s="2">
        <v>2881130</v>
      </c>
    </row>
    <row r="13" spans="1:10" ht="15.75" customHeight="1" thickBot="1" x14ac:dyDescent="0.25">
      <c r="A13" s="572"/>
      <c r="B13" s="25" t="s">
        <v>26</v>
      </c>
      <c r="C13" s="26" t="s">
        <v>27</v>
      </c>
      <c r="D13" s="389">
        <v>19547487</v>
      </c>
      <c r="E13" s="406">
        <f t="shared" si="1"/>
        <v>19547487</v>
      </c>
      <c r="F13" s="389">
        <f>19547487-690481</f>
        <v>18857006</v>
      </c>
      <c r="G13" s="2">
        <v>2679000</v>
      </c>
      <c r="H13" s="2">
        <v>11604553</v>
      </c>
      <c r="I13" s="2">
        <v>2960400</v>
      </c>
      <c r="J13" s="2">
        <v>1918020</v>
      </c>
    </row>
    <row r="14" spans="1:10" ht="15.75" customHeight="1" thickBot="1" x14ac:dyDescent="0.25">
      <c r="A14" s="572"/>
      <c r="B14" s="25" t="s">
        <v>28</v>
      </c>
      <c r="C14" s="26" t="s">
        <v>29</v>
      </c>
      <c r="D14" s="179"/>
      <c r="E14" s="212">
        <f t="shared" si="0"/>
        <v>0</v>
      </c>
      <c r="F14" s="179"/>
    </row>
    <row r="15" spans="1:10" ht="15.75" customHeight="1" thickBot="1" x14ac:dyDescent="0.25">
      <c r="A15" s="599"/>
      <c r="B15" s="25" t="s">
        <v>30</v>
      </c>
      <c r="C15" s="26" t="s">
        <v>31</v>
      </c>
      <c r="D15" s="179"/>
      <c r="E15" s="212">
        <f t="shared" si="0"/>
        <v>0</v>
      </c>
      <c r="F15" s="179"/>
    </row>
    <row r="16" spans="1:10" s="27" customFormat="1" ht="15.75" customHeight="1" thickBot="1" x14ac:dyDescent="0.25">
      <c r="A16" s="24" t="s">
        <v>24</v>
      </c>
      <c r="B16" s="595" t="s">
        <v>32</v>
      </c>
      <c r="C16" s="596"/>
      <c r="D16" s="180"/>
      <c r="E16" s="212">
        <f t="shared" si="0"/>
        <v>0</v>
      </c>
      <c r="F16" s="180"/>
    </row>
    <row r="17" spans="1:7" s="27" customFormat="1" ht="15.75" customHeight="1" thickBot="1" x14ac:dyDescent="0.25">
      <c r="A17" s="28" t="s">
        <v>26</v>
      </c>
      <c r="B17" s="597" t="s">
        <v>33</v>
      </c>
      <c r="C17" s="598"/>
      <c r="D17" s="192"/>
      <c r="E17" s="212">
        <f t="shared" si="0"/>
        <v>0</v>
      </c>
      <c r="F17" s="192"/>
    </row>
    <row r="18" spans="1:7" s="27" customFormat="1" ht="15.75" customHeight="1" thickBot="1" x14ac:dyDescent="0.25">
      <c r="A18" s="566" t="s">
        <v>34</v>
      </c>
      <c r="B18" s="567"/>
      <c r="C18" s="568"/>
      <c r="D18" s="407">
        <v>0</v>
      </c>
      <c r="E18" s="212">
        <f t="shared" si="0"/>
        <v>0</v>
      </c>
      <c r="F18" s="407">
        <v>0</v>
      </c>
    </row>
    <row r="19" spans="1:7" ht="20.25" customHeight="1" thickBot="1" x14ac:dyDescent="0.25">
      <c r="A19" s="30" t="s">
        <v>22</v>
      </c>
      <c r="B19" s="542" t="s">
        <v>433</v>
      </c>
      <c r="C19" s="543"/>
      <c r="D19" s="389">
        <v>0</v>
      </c>
      <c r="E19" s="212">
        <f t="shared" si="0"/>
        <v>0</v>
      </c>
      <c r="F19" s="389">
        <v>0</v>
      </c>
      <c r="G19" s="2">
        <v>978000</v>
      </c>
    </row>
    <row r="20" spans="1:7" ht="15.75" customHeight="1" thickBot="1" x14ac:dyDescent="0.25">
      <c r="A20" s="30" t="s">
        <v>24</v>
      </c>
      <c r="B20" s="542" t="s">
        <v>35</v>
      </c>
      <c r="C20" s="543"/>
      <c r="D20" s="179"/>
      <c r="E20" s="212">
        <f t="shared" si="0"/>
        <v>0</v>
      </c>
      <c r="F20" s="179"/>
    </row>
    <row r="21" spans="1:7" ht="15.75" customHeight="1" thickBot="1" x14ac:dyDescent="0.25">
      <c r="A21" s="31" t="s">
        <v>26</v>
      </c>
      <c r="B21" s="600" t="s">
        <v>36</v>
      </c>
      <c r="C21" s="601"/>
      <c r="D21" s="186"/>
      <c r="E21" s="212">
        <f t="shared" si="0"/>
        <v>0</v>
      </c>
      <c r="F21" s="186"/>
    </row>
    <row r="22" spans="1:7" ht="18" customHeight="1" thickBot="1" x14ac:dyDescent="0.25">
      <c r="A22" s="566" t="s">
        <v>37</v>
      </c>
      <c r="B22" s="567"/>
      <c r="C22" s="568"/>
      <c r="D22" s="378">
        <f>D23+D26</f>
        <v>0</v>
      </c>
      <c r="E22" s="212">
        <f t="shared" si="0"/>
        <v>0</v>
      </c>
      <c r="F22" s="378">
        <f>F23+F26</f>
        <v>0</v>
      </c>
    </row>
    <row r="23" spans="1:7" s="27" customFormat="1" ht="18" customHeight="1" thickBot="1" x14ac:dyDescent="0.25">
      <c r="A23" s="571" t="s">
        <v>22</v>
      </c>
      <c r="B23" s="569" t="s">
        <v>38</v>
      </c>
      <c r="C23" s="570"/>
      <c r="D23" s="408">
        <f t="shared" ref="D23:F23" si="2">SUM(D24:D25)</f>
        <v>0</v>
      </c>
      <c r="E23" s="212">
        <f t="shared" si="0"/>
        <v>0</v>
      </c>
      <c r="F23" s="408">
        <f t="shared" si="2"/>
        <v>0</v>
      </c>
    </row>
    <row r="24" spans="1:7" ht="18" customHeight="1" thickBot="1" x14ac:dyDescent="0.25">
      <c r="A24" s="572"/>
      <c r="B24" s="25" t="s">
        <v>22</v>
      </c>
      <c r="C24" s="32" t="s">
        <v>39</v>
      </c>
      <c r="D24" s="179"/>
      <c r="E24" s="212">
        <f t="shared" si="0"/>
        <v>0</v>
      </c>
      <c r="F24" s="179"/>
    </row>
    <row r="25" spans="1:7" ht="18" customHeight="1" thickBot="1" x14ac:dyDescent="0.25">
      <c r="A25" s="599"/>
      <c r="B25" s="25" t="s">
        <v>24</v>
      </c>
      <c r="C25" s="32" t="s">
        <v>40</v>
      </c>
      <c r="D25" s="179"/>
      <c r="E25" s="212">
        <f t="shared" si="0"/>
        <v>0</v>
      </c>
      <c r="F25" s="179"/>
    </row>
    <row r="26" spans="1:7" s="27" customFormat="1" ht="18" customHeight="1" thickBot="1" x14ac:dyDescent="0.25">
      <c r="A26" s="571" t="s">
        <v>24</v>
      </c>
      <c r="B26" s="569" t="s">
        <v>41</v>
      </c>
      <c r="C26" s="570"/>
      <c r="D26" s="408">
        <f>SUM(D27:D28)</f>
        <v>0</v>
      </c>
      <c r="E26" s="212">
        <f t="shared" si="0"/>
        <v>0</v>
      </c>
      <c r="F26" s="408">
        <f>SUM(F27:F28)</f>
        <v>0</v>
      </c>
    </row>
    <row r="27" spans="1:7" ht="15.75" customHeight="1" thickBot="1" x14ac:dyDescent="0.25">
      <c r="A27" s="572"/>
      <c r="B27" s="25" t="s">
        <v>22</v>
      </c>
      <c r="C27" s="32" t="s">
        <v>39</v>
      </c>
      <c r="D27" s="179"/>
      <c r="E27" s="212">
        <f t="shared" si="0"/>
        <v>0</v>
      </c>
      <c r="F27" s="179"/>
    </row>
    <row r="28" spans="1:7" ht="15.75" customHeight="1" thickBot="1" x14ac:dyDescent="0.25">
      <c r="A28" s="573"/>
      <c r="B28" s="33" t="s">
        <v>24</v>
      </c>
      <c r="C28" s="34" t="s">
        <v>40</v>
      </c>
      <c r="D28" s="181"/>
      <c r="E28" s="212">
        <f t="shared" si="0"/>
        <v>0</v>
      </c>
      <c r="F28" s="181"/>
    </row>
    <row r="29" spans="1:7" s="27" customFormat="1" ht="18" customHeight="1" thickBot="1" x14ac:dyDescent="0.25">
      <c r="A29" s="566" t="s">
        <v>42</v>
      </c>
      <c r="B29" s="567"/>
      <c r="C29" s="568"/>
      <c r="D29" s="199">
        <f>D30+D31</f>
        <v>0</v>
      </c>
      <c r="E29" s="212">
        <f t="shared" si="0"/>
        <v>0</v>
      </c>
      <c r="F29" s="199">
        <f>F30+F31</f>
        <v>0</v>
      </c>
    </row>
    <row r="30" spans="1:7" s="27" customFormat="1" ht="18" customHeight="1" thickBot="1" x14ac:dyDescent="0.25">
      <c r="A30" s="35" t="s">
        <v>22</v>
      </c>
      <c r="B30" s="569" t="s">
        <v>43</v>
      </c>
      <c r="C30" s="570"/>
      <c r="D30" s="182"/>
      <c r="E30" s="212">
        <f t="shared" si="0"/>
        <v>0</v>
      </c>
      <c r="F30" s="182"/>
    </row>
    <row r="31" spans="1:7" s="27" customFormat="1" ht="18" customHeight="1" thickBot="1" x14ac:dyDescent="0.25">
      <c r="A31" s="571" t="s">
        <v>24</v>
      </c>
      <c r="B31" s="569" t="s">
        <v>44</v>
      </c>
      <c r="C31" s="570"/>
      <c r="D31" s="182">
        <f>SUM(D32:D33)</f>
        <v>0</v>
      </c>
      <c r="E31" s="212">
        <f t="shared" si="0"/>
        <v>0</v>
      </c>
      <c r="F31" s="182">
        <f>SUM(F32:F33)</f>
        <v>0</v>
      </c>
    </row>
    <row r="32" spans="1:7" ht="18" customHeight="1" thickBot="1" x14ac:dyDescent="0.25">
      <c r="A32" s="572"/>
      <c r="B32" s="36" t="s">
        <v>22</v>
      </c>
      <c r="C32" s="37" t="s">
        <v>45</v>
      </c>
      <c r="D32" s="201"/>
      <c r="E32" s="212">
        <f t="shared" si="0"/>
        <v>0</v>
      </c>
      <c r="F32" s="201"/>
    </row>
    <row r="33" spans="1:10" s="27" customFormat="1" ht="18" customHeight="1" thickBot="1" x14ac:dyDescent="0.25">
      <c r="A33" s="573"/>
      <c r="B33" s="39" t="s">
        <v>24</v>
      </c>
      <c r="C33" s="40" t="s">
        <v>46</v>
      </c>
      <c r="D33" s="203"/>
      <c r="E33" s="212">
        <f t="shared" si="0"/>
        <v>0</v>
      </c>
      <c r="F33" s="203"/>
    </row>
    <row r="34" spans="1:10" s="27" customFormat="1" ht="18" customHeight="1" thickBot="1" x14ac:dyDescent="0.25">
      <c r="A34" s="141"/>
      <c r="B34" s="613" t="s">
        <v>47</v>
      </c>
      <c r="C34" s="563"/>
      <c r="D34" s="208">
        <f>SUM(D9,D18,D29)</f>
        <v>46162643</v>
      </c>
      <c r="E34" s="208">
        <f t="shared" si="0"/>
        <v>46162643</v>
      </c>
      <c r="F34" s="208">
        <f>SUM(F9,F18,F29)</f>
        <v>45472162</v>
      </c>
      <c r="G34" s="6">
        <f>SUM(G11:G33)</f>
        <v>16208545</v>
      </c>
      <c r="H34" s="6">
        <f>SUM(H11:H14)</f>
        <v>29349683</v>
      </c>
      <c r="I34" s="6">
        <f>SUM(I11:I14)</f>
        <v>2960400</v>
      </c>
      <c r="J34" s="6">
        <f>SUM(J11:J14)</f>
        <v>1918020</v>
      </c>
    </row>
    <row r="35" spans="1:10" s="27" customFormat="1" ht="18" customHeight="1" thickBot="1" x14ac:dyDescent="0.25">
      <c r="A35" s="35">
        <v>1</v>
      </c>
      <c r="B35" s="607" t="s">
        <v>48</v>
      </c>
      <c r="C35" s="608"/>
      <c r="D35" s="140">
        <f t="shared" ref="D35:F35" si="3">SUM(D36:D37)</f>
        <v>0</v>
      </c>
      <c r="E35" s="212">
        <f t="shared" si="0"/>
        <v>0</v>
      </c>
      <c r="F35" s="140">
        <f t="shared" si="3"/>
        <v>0</v>
      </c>
    </row>
    <row r="36" spans="1:10" s="27" customFormat="1" ht="18" customHeight="1" thickBot="1" x14ac:dyDescent="0.25">
      <c r="A36" s="544"/>
      <c r="B36" s="25" t="s">
        <v>22</v>
      </c>
      <c r="C36" s="42" t="s">
        <v>49</v>
      </c>
      <c r="D36" s="179"/>
      <c r="E36" s="212">
        <f t="shared" si="0"/>
        <v>0</v>
      </c>
      <c r="F36" s="179"/>
    </row>
    <row r="37" spans="1:10" s="27" customFormat="1" ht="18" customHeight="1" thickBot="1" x14ac:dyDescent="0.25">
      <c r="A37" s="545"/>
      <c r="B37" s="25" t="s">
        <v>24</v>
      </c>
      <c r="C37" s="42" t="s">
        <v>50</v>
      </c>
      <c r="D37" s="179"/>
      <c r="E37" s="212">
        <f t="shared" si="0"/>
        <v>0</v>
      </c>
      <c r="F37" s="179"/>
    </row>
    <row r="38" spans="1:10" s="27" customFormat="1" ht="18" customHeight="1" thickBot="1" x14ac:dyDescent="0.25">
      <c r="A38" s="43" t="s">
        <v>24</v>
      </c>
      <c r="B38" s="595" t="s">
        <v>51</v>
      </c>
      <c r="C38" s="596"/>
      <c r="D38" s="140">
        <f t="shared" ref="D38:F38" si="4">SUM(D39:D41)</f>
        <v>0</v>
      </c>
      <c r="E38" s="212">
        <f t="shared" si="0"/>
        <v>0</v>
      </c>
      <c r="F38" s="140">
        <f t="shared" si="4"/>
        <v>0</v>
      </c>
    </row>
    <row r="39" spans="1:10" s="27" customFormat="1" ht="18" customHeight="1" thickBot="1" x14ac:dyDescent="0.25">
      <c r="A39" s="544"/>
      <c r="B39" s="25" t="s">
        <v>22</v>
      </c>
      <c r="C39" s="26" t="s">
        <v>52</v>
      </c>
      <c r="D39" s="179"/>
      <c r="E39" s="212">
        <f t="shared" si="0"/>
        <v>0</v>
      </c>
      <c r="F39" s="179"/>
    </row>
    <row r="40" spans="1:10" s="27" customFormat="1" ht="18" customHeight="1" thickBot="1" x14ac:dyDescent="0.25">
      <c r="A40" s="545"/>
      <c r="B40" s="25" t="s">
        <v>24</v>
      </c>
      <c r="C40" s="26" t="s">
        <v>53</v>
      </c>
      <c r="D40" s="179"/>
      <c r="E40" s="212">
        <f t="shared" si="0"/>
        <v>0</v>
      </c>
      <c r="F40" s="179"/>
    </row>
    <row r="41" spans="1:10" s="27" customFormat="1" ht="18" customHeight="1" thickBot="1" x14ac:dyDescent="0.25">
      <c r="A41" s="44"/>
      <c r="B41" s="45" t="s">
        <v>26</v>
      </c>
      <c r="C41" s="46" t="s">
        <v>54</v>
      </c>
      <c r="D41" s="186"/>
      <c r="E41" s="212">
        <f t="shared" si="0"/>
        <v>0</v>
      </c>
      <c r="F41" s="186"/>
    </row>
    <row r="42" spans="1:10" s="27" customFormat="1" ht="18" customHeight="1" thickBot="1" x14ac:dyDescent="0.25">
      <c r="A42" s="41"/>
      <c r="B42" s="605" t="s">
        <v>55</v>
      </c>
      <c r="C42" s="606"/>
      <c r="D42" s="379">
        <f t="shared" ref="D42:F42" si="5">D38+D35</f>
        <v>0</v>
      </c>
      <c r="E42" s="208">
        <f t="shared" si="0"/>
        <v>0</v>
      </c>
      <c r="F42" s="379">
        <f t="shared" si="5"/>
        <v>0</v>
      </c>
    </row>
    <row r="43" spans="1:10" s="27" customFormat="1" ht="21" customHeight="1" thickBot="1" x14ac:dyDescent="0.25">
      <c r="A43" s="142"/>
      <c r="B43" s="603" t="s">
        <v>56</v>
      </c>
      <c r="C43" s="604"/>
      <c r="D43" s="409">
        <f>D42+D34</f>
        <v>46162643</v>
      </c>
      <c r="E43" s="409">
        <f t="shared" si="0"/>
        <v>46162643</v>
      </c>
      <c r="F43" s="409">
        <f>F42+F34</f>
        <v>45472162</v>
      </c>
    </row>
    <row r="44" spans="1:10" ht="15.75" customHeight="1" thickBot="1" x14ac:dyDescent="0.25">
      <c r="A44" s="143"/>
      <c r="B44" s="8"/>
      <c r="C44" s="262"/>
      <c r="D44" s="210"/>
      <c r="E44" s="212">
        <f t="shared" si="0"/>
        <v>0</v>
      </c>
      <c r="F44" s="210"/>
    </row>
    <row r="45" spans="1:10" ht="15.75" customHeight="1" thickBot="1" x14ac:dyDescent="0.25">
      <c r="A45" s="48" t="s">
        <v>22</v>
      </c>
      <c r="B45" s="609" t="s">
        <v>57</v>
      </c>
      <c r="C45" s="610"/>
      <c r="D45" s="378">
        <f>D9+D32+D36+D39</f>
        <v>46162643</v>
      </c>
      <c r="E45" s="212">
        <f t="shared" si="0"/>
        <v>46162643</v>
      </c>
      <c r="F45" s="378">
        <f>F9+F32+F36+F39</f>
        <v>45472162</v>
      </c>
    </row>
    <row r="46" spans="1:10" ht="15.75" customHeight="1" thickBot="1" x14ac:dyDescent="0.25">
      <c r="A46" s="49" t="s">
        <v>24</v>
      </c>
      <c r="B46" s="600" t="s">
        <v>58</v>
      </c>
      <c r="C46" s="601"/>
      <c r="D46" s="186">
        <f>D18+D26+D33+D37+D40+D41</f>
        <v>0</v>
      </c>
      <c r="E46" s="212">
        <f t="shared" si="0"/>
        <v>0</v>
      </c>
      <c r="F46" s="186">
        <f>F18+F26+F33+F37+F40+F41</f>
        <v>0</v>
      </c>
    </row>
    <row r="47" spans="1:10" ht="21" customHeight="1" thickBot="1" x14ac:dyDescent="0.25">
      <c r="A47" s="50"/>
      <c r="B47" s="559" t="s">
        <v>56</v>
      </c>
      <c r="C47" s="602"/>
      <c r="D47" s="410">
        <f>D45+D46</f>
        <v>46162643</v>
      </c>
      <c r="E47" s="409">
        <f t="shared" si="0"/>
        <v>46162643</v>
      </c>
      <c r="F47" s="410">
        <f>F45+F46</f>
        <v>45472162</v>
      </c>
    </row>
  </sheetData>
  <mergeCells count="33">
    <mergeCell ref="D6:E6"/>
    <mergeCell ref="A39:A40"/>
    <mergeCell ref="A29:C29"/>
    <mergeCell ref="B30:C30"/>
    <mergeCell ref="B31:C31"/>
    <mergeCell ref="A31:A33"/>
    <mergeCell ref="A36:A37"/>
    <mergeCell ref="B34:C34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1:E1"/>
    <mergeCell ref="A2:E2"/>
    <mergeCell ref="A4:E4"/>
    <mergeCell ref="A26:A28"/>
    <mergeCell ref="A9:C9"/>
    <mergeCell ref="B16:C16"/>
    <mergeCell ref="B17:C17"/>
    <mergeCell ref="A18:C18"/>
    <mergeCell ref="B20:C20"/>
    <mergeCell ref="A10:A15"/>
    <mergeCell ref="B10:C10"/>
    <mergeCell ref="B19:C19"/>
    <mergeCell ref="A22:C22"/>
    <mergeCell ref="A23:A25"/>
    <mergeCell ref="B21:C21"/>
    <mergeCell ref="A6:C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25"/>
  <sheetViews>
    <sheetView view="pageBreakPreview" zoomScale="115" zoomScaleNormal="100" zoomScaleSheetLayoutView="115" workbookViewId="0">
      <selection sqref="A1:F1"/>
    </sheetView>
  </sheetViews>
  <sheetFormatPr defaultRowHeight="12.75" x14ac:dyDescent="0.2"/>
  <cols>
    <col min="1" max="1" width="40.140625" style="167" customWidth="1"/>
    <col min="2" max="2" width="13.28515625" style="167" customWidth="1"/>
    <col min="3" max="3" width="13" style="167" customWidth="1"/>
    <col min="4" max="4" width="33.140625" style="167" customWidth="1"/>
    <col min="5" max="5" width="13.7109375" style="167" customWidth="1"/>
    <col min="6" max="6" width="11" style="167" customWidth="1"/>
    <col min="7" max="16384" width="9.140625" style="167"/>
  </cols>
  <sheetData>
    <row r="1" spans="1:6" x14ac:dyDescent="0.2">
      <c r="A1" s="619" t="s">
        <v>447</v>
      </c>
      <c r="B1" s="619"/>
      <c r="C1" s="619"/>
      <c r="D1" s="619"/>
      <c r="E1" s="619"/>
      <c r="F1" s="619"/>
    </row>
    <row r="3" spans="1:6" x14ac:dyDescent="0.2">
      <c r="A3" s="620" t="s">
        <v>402</v>
      </c>
      <c r="B3" s="620"/>
      <c r="C3" s="620"/>
      <c r="D3" s="620"/>
      <c r="E3" s="620"/>
      <c r="F3" s="620"/>
    </row>
    <row r="4" spans="1:6" ht="13.5" thickBot="1" x14ac:dyDescent="0.25"/>
    <row r="5" spans="1:6" x14ac:dyDescent="0.2">
      <c r="A5" s="616" t="s">
        <v>12</v>
      </c>
      <c r="B5" s="617"/>
      <c r="C5" s="435"/>
      <c r="D5" s="616" t="s">
        <v>174</v>
      </c>
      <c r="E5" s="617"/>
      <c r="F5" s="618"/>
    </row>
    <row r="6" spans="1:6" x14ac:dyDescent="0.2">
      <c r="A6" s="255" t="s">
        <v>16</v>
      </c>
      <c r="B6" s="623" t="s">
        <v>64</v>
      </c>
      <c r="C6" s="621" t="s">
        <v>432</v>
      </c>
      <c r="D6" s="255" t="s">
        <v>16</v>
      </c>
      <c r="E6" s="621" t="s">
        <v>64</v>
      </c>
      <c r="F6" s="614" t="s">
        <v>432</v>
      </c>
    </row>
    <row r="7" spans="1:6" x14ac:dyDescent="0.2">
      <c r="A7" s="256"/>
      <c r="B7" s="624"/>
      <c r="C7" s="622"/>
      <c r="D7" s="256"/>
      <c r="E7" s="622"/>
      <c r="F7" s="615"/>
    </row>
    <row r="8" spans="1:6" x14ac:dyDescent="0.2">
      <c r="A8" s="257" t="s">
        <v>175</v>
      </c>
      <c r="B8" s="388">
        <f>'2a'!C17</f>
        <v>10168742</v>
      </c>
      <c r="C8" s="388">
        <v>10168742</v>
      </c>
      <c r="D8" s="257" t="s">
        <v>23</v>
      </c>
      <c r="E8" s="221">
        <f>'4'!G11</f>
        <v>35024975</v>
      </c>
      <c r="F8" s="223">
        <v>36000110</v>
      </c>
    </row>
    <row r="9" spans="1:6" x14ac:dyDescent="0.2">
      <c r="A9" s="257" t="s">
        <v>176</v>
      </c>
      <c r="B9" s="388">
        <f>'2a'!D17</f>
        <v>16500000</v>
      </c>
      <c r="C9" s="388">
        <v>16500000</v>
      </c>
      <c r="D9" s="257" t="s">
        <v>177</v>
      </c>
      <c r="E9" s="221">
        <f>'4'!G12</f>
        <v>5804561</v>
      </c>
      <c r="F9" s="223">
        <v>5952460</v>
      </c>
    </row>
    <row r="10" spans="1:6" x14ac:dyDescent="0.2">
      <c r="A10" s="257" t="s">
        <v>178</v>
      </c>
      <c r="B10" s="388">
        <f>'2a'!F17</f>
        <v>64215455</v>
      </c>
      <c r="C10" s="388">
        <v>64215455</v>
      </c>
      <c r="D10" s="257" t="s">
        <v>27</v>
      </c>
      <c r="E10" s="221">
        <f>'4'!G13</f>
        <v>41518711</v>
      </c>
      <c r="F10" s="223">
        <f>36426309+635000</f>
        <v>37061309</v>
      </c>
    </row>
    <row r="11" spans="1:6" x14ac:dyDescent="0.2">
      <c r="A11" s="257" t="s">
        <v>179</v>
      </c>
      <c r="B11" s="388">
        <f>'2a'!G17</f>
        <v>0</v>
      </c>
      <c r="C11" s="388">
        <v>0</v>
      </c>
      <c r="D11" s="257" t="s">
        <v>180</v>
      </c>
      <c r="E11" s="221">
        <f>'4'!G15</f>
        <v>6967000</v>
      </c>
      <c r="F11" s="223">
        <v>6967000</v>
      </c>
    </row>
    <row r="12" spans="1:6" x14ac:dyDescent="0.2">
      <c r="A12" s="397" t="s">
        <v>365</v>
      </c>
      <c r="B12" s="221">
        <v>260896</v>
      </c>
      <c r="C12" s="221">
        <v>1253930</v>
      </c>
      <c r="D12" s="397" t="s">
        <v>388</v>
      </c>
      <c r="E12" s="221">
        <f>'4'!G17</f>
        <v>5035294</v>
      </c>
      <c r="F12" s="223">
        <v>5035294</v>
      </c>
    </row>
    <row r="13" spans="1:6" ht="27" customHeight="1" x14ac:dyDescent="0.2">
      <c r="A13" s="492" t="s">
        <v>181</v>
      </c>
      <c r="B13" s="388">
        <v>6564066</v>
      </c>
      <c r="C13" s="388">
        <f>6564066-3900759</f>
        <v>2663307</v>
      </c>
      <c r="D13" s="397" t="s">
        <v>389</v>
      </c>
      <c r="E13" s="221">
        <f>'4'!G18</f>
        <v>790000</v>
      </c>
      <c r="F13" s="223">
        <v>790000</v>
      </c>
    </row>
    <row r="14" spans="1:6" ht="13.5" customHeight="1" x14ac:dyDescent="0.2">
      <c r="A14" s="397" t="s">
        <v>434</v>
      </c>
      <c r="B14" s="221"/>
      <c r="C14" s="221">
        <v>27279</v>
      </c>
      <c r="D14" s="257" t="s">
        <v>426</v>
      </c>
      <c r="E14" s="221">
        <v>2568618</v>
      </c>
      <c r="F14" s="223">
        <v>2595897</v>
      </c>
    </row>
    <row r="15" spans="1:6" ht="13.5" customHeight="1" x14ac:dyDescent="0.2">
      <c r="A15" s="493"/>
      <c r="B15" s="494"/>
      <c r="C15" s="494"/>
      <c r="D15" s="493" t="s">
        <v>437</v>
      </c>
      <c r="E15" s="494">
        <v>0</v>
      </c>
      <c r="F15" s="495">
        <v>426643</v>
      </c>
    </row>
    <row r="16" spans="1:6" ht="13.5" customHeight="1" x14ac:dyDescent="0.2">
      <c r="A16" s="255" t="s">
        <v>182</v>
      </c>
      <c r="B16" s="219">
        <f>SUM(B8:B13)</f>
        <v>97709159</v>
      </c>
      <c r="C16" s="219">
        <f>SUM(C8:C14)</f>
        <v>94828713</v>
      </c>
      <c r="D16" s="255" t="s">
        <v>183</v>
      </c>
      <c r="E16" s="219">
        <f>SUM(E8:E14)</f>
        <v>97709159</v>
      </c>
      <c r="F16" s="258">
        <f>SUM(F8:F15)</f>
        <v>94828713</v>
      </c>
    </row>
    <row r="17" spans="1:6" x14ac:dyDescent="0.2">
      <c r="A17" s="256"/>
      <c r="B17" s="220"/>
      <c r="C17" s="220"/>
      <c r="D17" s="256"/>
      <c r="E17" s="220"/>
      <c r="F17" s="259"/>
    </row>
    <row r="18" spans="1:6" x14ac:dyDescent="0.2">
      <c r="A18" s="257" t="s">
        <v>184</v>
      </c>
      <c r="B18" s="388">
        <v>29876000</v>
      </c>
      <c r="C18" s="388">
        <v>29876000</v>
      </c>
      <c r="D18" s="397" t="s">
        <v>205</v>
      </c>
      <c r="E18" s="221">
        <f>'4'!G20</f>
        <v>38596511</v>
      </c>
      <c r="F18" s="223">
        <v>38596511</v>
      </c>
    </row>
    <row r="19" spans="1:6" x14ac:dyDescent="0.2">
      <c r="A19" s="257" t="s">
        <v>185</v>
      </c>
      <c r="B19" s="221">
        <v>2600000</v>
      </c>
      <c r="C19" s="221">
        <v>2600000</v>
      </c>
      <c r="D19" s="397" t="s">
        <v>37</v>
      </c>
      <c r="E19" s="221">
        <f>'4'!G27</f>
        <v>0</v>
      </c>
      <c r="F19" s="223">
        <f>'4'!H27</f>
        <v>0</v>
      </c>
    </row>
    <row r="20" spans="1:6" x14ac:dyDescent="0.2">
      <c r="A20" s="257" t="s">
        <v>186</v>
      </c>
      <c r="B20" s="221"/>
      <c r="C20" s="221"/>
      <c r="D20" s="257"/>
      <c r="E20" s="221"/>
      <c r="F20" s="223"/>
    </row>
    <row r="21" spans="1:6" ht="26.25" customHeight="1" x14ac:dyDescent="0.2">
      <c r="A21" s="492" t="s">
        <v>187</v>
      </c>
      <c r="B21" s="388">
        <v>6120511</v>
      </c>
      <c r="C21" s="388">
        <v>6120511</v>
      </c>
      <c r="D21" s="257"/>
      <c r="E21" s="221"/>
      <c r="F21" s="223"/>
    </row>
    <row r="22" spans="1:6" ht="13.5" thickBot="1" x14ac:dyDescent="0.25">
      <c r="A22" s="255" t="s">
        <v>188</v>
      </c>
      <c r="B22" s="219">
        <f>SUM(B18:B21)</f>
        <v>38596511</v>
      </c>
      <c r="C22" s="219">
        <f>SUM(C18:C21)</f>
        <v>38596511</v>
      </c>
      <c r="D22" s="255" t="s">
        <v>189</v>
      </c>
      <c r="E22" s="219">
        <f>SUM(E18:E21)</f>
        <v>38596511</v>
      </c>
      <c r="F22" s="258">
        <f>SUM(F18:F21)</f>
        <v>38596511</v>
      </c>
    </row>
    <row r="23" spans="1:6" ht="13.5" thickBot="1" x14ac:dyDescent="0.25">
      <c r="A23" s="412" t="s">
        <v>135</v>
      </c>
      <c r="B23" s="413">
        <f>B16+B22</f>
        <v>136305670</v>
      </c>
      <c r="C23" s="413">
        <f>C16+C22</f>
        <v>133425224</v>
      </c>
      <c r="D23" s="412" t="s">
        <v>135</v>
      </c>
      <c r="E23" s="413">
        <f>E16+E22</f>
        <v>136305670</v>
      </c>
      <c r="F23" s="414">
        <f>F16+F22</f>
        <v>133425224</v>
      </c>
    </row>
    <row r="24" spans="1:6" x14ac:dyDescent="0.2">
      <c r="A24" s="222"/>
      <c r="B24" s="222"/>
      <c r="C24" s="222"/>
      <c r="D24" s="222"/>
      <c r="E24" s="222"/>
    </row>
    <row r="25" spans="1:6" x14ac:dyDescent="0.2">
      <c r="A25" s="222"/>
      <c r="B25" s="222"/>
      <c r="C25" s="222"/>
      <c r="D25" s="222"/>
      <c r="E25" s="222"/>
    </row>
  </sheetData>
  <mergeCells count="8">
    <mergeCell ref="F6:F7"/>
    <mergeCell ref="D5:F5"/>
    <mergeCell ref="A1:F1"/>
    <mergeCell ref="A3:F3"/>
    <mergeCell ref="A5:B5"/>
    <mergeCell ref="C6:C7"/>
    <mergeCell ref="B6:B7"/>
    <mergeCell ref="E6:E7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14</vt:i4>
      </vt:variant>
    </vt:vector>
  </HeadingPairs>
  <TitlesOfParts>
    <vt:vector size="32" baseType="lpstr">
      <vt:lpstr>1</vt:lpstr>
      <vt:lpstr>2</vt:lpstr>
      <vt:lpstr>2a</vt:lpstr>
      <vt:lpstr>2b</vt:lpstr>
      <vt:lpstr>3</vt:lpstr>
      <vt:lpstr>4</vt:lpstr>
      <vt:lpstr>4önk</vt:lpstr>
      <vt:lpstr>4ovi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Fin</vt:lpstr>
      <vt:lpstr>'10'!Nyomtatási_cím</vt:lpstr>
      <vt:lpstr>'2a'!Nyomtatási_cím</vt:lpstr>
      <vt:lpstr>'10'!Nyomtatási_terület</vt:lpstr>
      <vt:lpstr>'13'!Nyomtatási_terület</vt:lpstr>
      <vt:lpstr>'2'!Nyomtatási_terület</vt:lpstr>
      <vt:lpstr>'2a'!Nyomtatási_terület</vt:lpstr>
      <vt:lpstr>'2b'!Nyomtatási_terület</vt:lpstr>
      <vt:lpstr>'4'!Nyomtatási_terület</vt:lpstr>
      <vt:lpstr>'4ovi'!Nyomtatási_terület</vt:lpstr>
      <vt:lpstr>'4önk'!Nyomtatási_terület</vt:lpstr>
      <vt:lpstr>'5'!Nyomtatási_terület</vt:lpstr>
      <vt:lpstr>'6'!Nyomtatási_terület</vt:lpstr>
      <vt:lpstr>'7'!Nyomtatási_terület</vt:lpstr>
      <vt:lpstr>'8'!Nyomtatási_terület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2020-08-25T09:55:00Z</cp:lastPrinted>
  <dcterms:created xsi:type="dcterms:W3CDTF">2005-12-27T13:42:28Z</dcterms:created>
  <dcterms:modified xsi:type="dcterms:W3CDTF">2020-09-18T06:55:56Z</dcterms:modified>
</cp:coreProperties>
</file>